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ocuments\Zalo Received Files\Giá VLXD tháng 3 (hoàn chỉnh)\"/>
    </mc:Choice>
  </mc:AlternateContent>
  <bookViews>
    <workbookView xWindow="0" yWindow="0" windowWidth="14160" windowHeight="7665" firstSheet="23" activeTab="23"/>
  </bookViews>
  <sheets>
    <sheet name="Tháng 3-2018" sheetId="3" state="hidden" r:id="rId1"/>
    <sheet name="-công bố giá VLXD Q4.2021-PL2" sheetId="19" state="hidden" r:id="rId2"/>
    <sheet name="GIÁ VLXD THÁNG 4.2022 -PL2 " sheetId="21" state="hidden" r:id="rId3"/>
    <sheet name="GIÁ VLXD THÁNG 5.2022 -PL2  " sheetId="22" state="hidden" r:id="rId4"/>
    <sheet name="GIÁ VLXD THÁNG 6.2022 -PL2 " sheetId="23" state="hidden" r:id="rId5"/>
    <sheet name="GIÁ VLXD THÁNG 7.2022 -PL2  " sheetId="24" state="hidden" r:id="rId6"/>
    <sheet name="GIÁ VLXD THÁNG 9.2022 -PL2" sheetId="26" state="hidden" r:id="rId7"/>
    <sheet name="GIÁ VLXD THÁNG 10.2022 -PL2" sheetId="29" state="hidden" r:id="rId8"/>
    <sheet name="GIÁ VLXD THÁNG 11.2022 -PL2" sheetId="30" state="hidden" r:id="rId9"/>
    <sheet name="GIÁ VLXD THÁNG 12.2022 -PL2" sheetId="28" state="hidden" r:id="rId10"/>
    <sheet name="GIÁ VLXD THÁNG 01.2023-PL2" sheetId="31" state="hidden" r:id="rId11"/>
    <sheet name="GIÁ VLXD THÁNG 02.2023-PL2" sheetId="32" state="hidden" r:id="rId12"/>
    <sheet name="GIÁ VLXD THÁNG 3.2023-PL2" sheetId="34" state="hidden" r:id="rId13"/>
    <sheet name="GIÁ VLXD THÁNG 4.2023-PL2" sheetId="33" state="hidden" r:id="rId14"/>
    <sheet name="GIÁ VLXD THÁNG 5.2023-PL2" sheetId="35" state="hidden" r:id="rId15"/>
    <sheet name="GIÁ VLXD THÁNG 6.2023-PL2" sheetId="36" state="hidden" r:id="rId16"/>
    <sheet name="GIÁ VLXD THÁNG 7.2023-PL2" sheetId="37" state="hidden" r:id="rId17"/>
    <sheet name="GIÁ VLXD THÁNG 8.2023-PL2" sheetId="38" state="hidden" r:id="rId18"/>
    <sheet name="GIÁ VLXD THÁNG 9.2023-PL2" sheetId="39" state="hidden" r:id="rId19"/>
    <sheet name="GIÁ VLXD T10.2023-PL2" sheetId="41" state="hidden" r:id="rId20"/>
    <sheet name="GIÁ VLXD T11.2023-PL2" sheetId="40" state="hidden" r:id="rId21"/>
    <sheet name="GIÁ VLXD T12.2023-PL2)" sheetId="42" state="hidden" r:id="rId22"/>
    <sheet name="GIÁ VLXD T01.2024-PL2" sheetId="43" state="hidden" r:id="rId23"/>
    <sheet name="GIÁ VLXD T3.2024-PL" sheetId="44" r:id="rId24"/>
    <sheet name="Sheet1" sheetId="45" r:id="rId25"/>
    <sheet name="BIEN DONG GIA" sheetId="27" state="hidden" r:id="rId26"/>
    <sheet name="Sheet5" sheetId="8" state="hidden" r:id="rId27"/>
  </sheets>
  <definedNames>
    <definedName name="_xlnm.Print_Titles" localSheetId="1">'-công bố giá VLXD Q4.2021-PL2'!$5:$7</definedName>
    <definedName name="_xlnm.Print_Titles" localSheetId="22">'GIÁ VLXD T01.2024-PL2'!$5:$6</definedName>
    <definedName name="_xlnm.Print_Titles" localSheetId="19">'GIÁ VLXD T10.2023-PL2'!$5:$6</definedName>
    <definedName name="_xlnm.Print_Titles" localSheetId="20">'GIÁ VLXD T11.2023-PL2'!$5:$6</definedName>
    <definedName name="_xlnm.Print_Titles" localSheetId="21">'GIÁ VLXD T12.2023-PL2)'!$5:$6</definedName>
    <definedName name="_xlnm.Print_Titles" localSheetId="23">'GIÁ VLXD T3.2024-PL'!$5:$6</definedName>
    <definedName name="_xlnm.Print_Titles" localSheetId="7">'GIÁ VLXD THÁNG 10.2022 -PL2'!$5:$7</definedName>
    <definedName name="_xlnm.Print_Titles" localSheetId="8">'GIÁ VLXD THÁNG 11.2022 -PL2'!$5:$7</definedName>
    <definedName name="_xlnm.Print_Titles" localSheetId="9">'GIÁ VLXD THÁNG 12.2022 -PL2'!$5:$7</definedName>
    <definedName name="_xlnm.Print_Titles" localSheetId="2">'GIÁ VLXD THÁNG 4.2022 -PL2 '!$5:$7</definedName>
    <definedName name="_xlnm.Print_Titles" localSheetId="3">'GIÁ VLXD THÁNG 5.2022 -PL2  '!$5:$7</definedName>
    <definedName name="_xlnm.Print_Titles" localSheetId="4">'GIÁ VLXD THÁNG 6.2022 -PL2 '!$5:$7</definedName>
    <definedName name="_xlnm.Print_Titles" localSheetId="15">'GIÁ VLXD THÁNG 6.2023-PL2'!$5:$7</definedName>
    <definedName name="_xlnm.Print_Titles" localSheetId="5">'GIÁ VLXD THÁNG 7.2022 -PL2  '!$5:$7</definedName>
    <definedName name="_xlnm.Print_Titles" localSheetId="16">'GIÁ VLXD THÁNG 7.2023-PL2'!$5:$7</definedName>
    <definedName name="_xlnm.Print_Titles" localSheetId="17">'GIÁ VLXD THÁNG 8.2023-PL2'!$5:$6</definedName>
    <definedName name="_xlnm.Print_Titles" localSheetId="6">'GIÁ VLXD THÁNG 9.2022 -PL2'!$5:$7</definedName>
    <definedName name="_xlnm.Print_Titles" localSheetId="18">'GIÁ VLXD THÁNG 9.2023-PL2'!$5:$6</definedName>
  </definedNames>
  <calcPr calcId="162913"/>
</workbook>
</file>

<file path=xl/calcChain.xml><?xml version="1.0" encoding="utf-8"?>
<calcChain xmlns="http://schemas.openxmlformats.org/spreadsheetml/2006/main">
  <c r="L212" i="44" l="1"/>
  <c r="L211" i="44"/>
  <c r="L210" i="44"/>
  <c r="L209" i="44"/>
  <c r="L208" i="44"/>
  <c r="L207" i="44"/>
  <c r="L206" i="44"/>
  <c r="L219" i="44" l="1"/>
  <c r="L218" i="44"/>
  <c r="L217" i="44"/>
  <c r="L216" i="44"/>
  <c r="L215" i="44"/>
  <c r="L214" i="44"/>
  <c r="L226" i="44"/>
  <c r="L225" i="44"/>
  <c r="L224" i="44"/>
  <c r="L223" i="44"/>
  <c r="L222" i="44"/>
  <c r="L221" i="44"/>
  <c r="L130" i="44" l="1"/>
  <c r="L129" i="44"/>
  <c r="L128" i="44"/>
  <c r="L127" i="44"/>
  <c r="L117" i="44"/>
  <c r="L111" i="44"/>
  <c r="L79" i="44"/>
  <c r="L70" i="44"/>
  <c r="L47" i="44"/>
  <c r="L46" i="44"/>
  <c r="L45" i="44"/>
  <c r="L44" i="44"/>
  <c r="L21" i="44"/>
  <c r="L20" i="44"/>
  <c r="L18" i="44"/>
  <c r="L17" i="44"/>
  <c r="L16" i="44"/>
  <c r="L15" i="44"/>
  <c r="L14" i="44"/>
  <c r="L13" i="44"/>
  <c r="L12" i="44"/>
  <c r="L11" i="44"/>
  <c r="E24" i="43" l="1"/>
  <c r="E22" i="43" l="1"/>
  <c r="E19" i="43"/>
  <c r="E18" i="43"/>
  <c r="E17" i="43"/>
  <c r="E16" i="43"/>
  <c r="E15" i="43"/>
  <c r="E14" i="43"/>
  <c r="E13" i="43"/>
  <c r="E12" i="43"/>
  <c r="E107" i="43" l="1"/>
  <c r="E101" i="43"/>
  <c r="E200" i="43" l="1"/>
  <c r="E199" i="43"/>
  <c r="E198" i="43"/>
  <c r="E197" i="43"/>
  <c r="E196" i="43"/>
  <c r="E207" i="43"/>
  <c r="E206" i="43"/>
  <c r="E205" i="43"/>
  <c r="E204" i="43"/>
  <c r="E203" i="43"/>
  <c r="E202" i="43"/>
  <c r="E195" i="43"/>
  <c r="G192" i="43"/>
  <c r="G191" i="43"/>
  <c r="G193" i="43" l="1"/>
  <c r="G190" i="43"/>
  <c r="G189" i="43"/>
  <c r="G188" i="43"/>
  <c r="G187" i="43"/>
  <c r="E120" i="43"/>
  <c r="E119" i="43"/>
  <c r="E118" i="43"/>
  <c r="E117" i="43"/>
  <c r="E59" i="43"/>
  <c r="E50" i="43"/>
  <c r="E36" i="43"/>
  <c r="E35" i="43"/>
  <c r="E34" i="43"/>
  <c r="E33" i="43"/>
  <c r="E215" i="42" l="1"/>
  <c r="E214" i="42"/>
  <c r="E213" i="42"/>
  <c r="E212" i="42"/>
  <c r="E211" i="42"/>
  <c r="E210" i="42"/>
  <c r="E208" i="42"/>
  <c r="E207" i="42"/>
  <c r="E206" i="42"/>
  <c r="E205" i="42"/>
  <c r="E204" i="42"/>
  <c r="E203" i="42"/>
  <c r="G201" i="42"/>
  <c r="G200" i="42"/>
  <c r="G199" i="42"/>
  <c r="G198" i="42"/>
  <c r="G197" i="42"/>
  <c r="G196" i="42"/>
  <c r="G195" i="42"/>
  <c r="E117" i="42"/>
  <c r="E116" i="42"/>
  <c r="E115" i="42"/>
  <c r="E114" i="42"/>
  <c r="E113" i="42"/>
  <c r="E59" i="42"/>
  <c r="E50" i="42"/>
  <c r="E36" i="42"/>
  <c r="E35" i="42"/>
  <c r="E34" i="42"/>
  <c r="E33" i="42"/>
  <c r="E24" i="42"/>
  <c r="E22" i="42"/>
  <c r="E19" i="42"/>
  <c r="E18" i="42"/>
  <c r="E17" i="42"/>
  <c r="E16" i="42"/>
  <c r="E15" i="42"/>
  <c r="E14" i="42"/>
  <c r="E13" i="42"/>
  <c r="E12" i="42"/>
  <c r="E12" i="41" l="1"/>
  <c r="E13" i="41"/>
  <c r="E14" i="41"/>
  <c r="E15" i="41"/>
  <c r="E16" i="41"/>
  <c r="E17" i="41"/>
  <c r="E18" i="41"/>
  <c r="E19" i="41"/>
  <c r="E22" i="41"/>
  <c r="E24" i="41"/>
  <c r="E33" i="41"/>
  <c r="E34" i="41"/>
  <c r="E35" i="41"/>
  <c r="E36" i="41"/>
  <c r="E50" i="41"/>
  <c r="E59" i="41"/>
  <c r="E113" i="41"/>
  <c r="E114" i="41"/>
  <c r="E115" i="41"/>
  <c r="E116" i="41"/>
  <c r="E117" i="41"/>
  <c r="G168" i="41"/>
  <c r="G169" i="41"/>
  <c r="G170" i="41"/>
  <c r="G171" i="41"/>
  <c r="G172" i="41"/>
  <c r="G173" i="41"/>
  <c r="G174" i="41"/>
  <c r="E176" i="41"/>
  <c r="E177" i="41"/>
  <c r="E178" i="41"/>
  <c r="E179" i="41"/>
  <c r="E180" i="41"/>
  <c r="E181" i="41"/>
  <c r="E183" i="41"/>
  <c r="E184" i="41"/>
  <c r="E185" i="41"/>
  <c r="E186" i="41"/>
  <c r="E187" i="41"/>
  <c r="E188" i="41"/>
  <c r="E117" i="40" l="1"/>
  <c r="E116" i="40"/>
  <c r="E115" i="40"/>
  <c r="E114" i="40"/>
  <c r="E113" i="40"/>
  <c r="E212" i="40"/>
  <c r="E211" i="40"/>
  <c r="E210" i="40"/>
  <c r="E209" i="40"/>
  <c r="E208" i="40"/>
  <c r="E207" i="40"/>
  <c r="E205" i="40"/>
  <c r="E204" i="40"/>
  <c r="E203" i="40"/>
  <c r="E202" i="40"/>
  <c r="E201" i="40"/>
  <c r="E200" i="40"/>
  <c r="G198" i="40"/>
  <c r="G197" i="40"/>
  <c r="G196" i="40"/>
  <c r="G195" i="40"/>
  <c r="G194" i="40"/>
  <c r="G193" i="40"/>
  <c r="G192" i="40"/>
  <c r="E59" i="40"/>
  <c r="E50" i="40"/>
  <c r="E36" i="40"/>
  <c r="E35" i="40"/>
  <c r="E34" i="40"/>
  <c r="E33" i="40"/>
  <c r="E24" i="40"/>
  <c r="E22" i="40"/>
  <c r="E19" i="40"/>
  <c r="E18" i="40"/>
  <c r="E17" i="40"/>
  <c r="E16" i="40"/>
  <c r="E15" i="40"/>
  <c r="E14" i="40"/>
  <c r="E13" i="40"/>
  <c r="E12" i="40"/>
  <c r="E173" i="39" l="1"/>
  <c r="E172" i="39"/>
  <c r="E171" i="39"/>
  <c r="E170" i="39"/>
  <c r="E169" i="39"/>
  <c r="E168" i="39"/>
  <c r="E166" i="39"/>
  <c r="E165" i="39"/>
  <c r="E164" i="39"/>
  <c r="E163" i="39"/>
  <c r="E162" i="39"/>
  <c r="E161" i="39"/>
  <c r="G159" i="39"/>
  <c r="G158" i="39"/>
  <c r="G157" i="39"/>
  <c r="G156" i="39"/>
  <c r="G155" i="39"/>
  <c r="G154" i="39"/>
  <c r="G153" i="39"/>
  <c r="E59" i="39"/>
  <c r="E50" i="39"/>
  <c r="E36" i="39"/>
  <c r="E35" i="39"/>
  <c r="E34" i="39"/>
  <c r="E33" i="39"/>
  <c r="E24" i="39"/>
  <c r="E22" i="39"/>
  <c r="E19" i="39"/>
  <c r="E18" i="39"/>
  <c r="E17" i="39"/>
  <c r="E16" i="39"/>
  <c r="E15" i="39"/>
  <c r="E14" i="39"/>
  <c r="E13" i="39"/>
  <c r="E12" i="39"/>
  <c r="E169" i="38" l="1"/>
  <c r="E168" i="38"/>
  <c r="E167" i="38"/>
  <c r="E166" i="38"/>
  <c r="E165" i="38"/>
  <c r="E164" i="38"/>
  <c r="E162" i="38"/>
  <c r="E161" i="38"/>
  <c r="E160" i="38"/>
  <c r="E159" i="38"/>
  <c r="E158" i="38"/>
  <c r="E157" i="38"/>
  <c r="G155" i="38"/>
  <c r="G154" i="38"/>
  <c r="G153" i="38"/>
  <c r="G152" i="38"/>
  <c r="G151" i="38"/>
  <c r="G150" i="38"/>
  <c r="G149" i="38"/>
  <c r="E55" i="38"/>
  <c r="E46" i="38"/>
  <c r="E32" i="38"/>
  <c r="E31" i="38"/>
  <c r="E30" i="38"/>
  <c r="E29" i="38"/>
  <c r="E24" i="38"/>
  <c r="E22" i="38"/>
  <c r="E19" i="38"/>
  <c r="E18" i="38"/>
  <c r="E17" i="38"/>
  <c r="E16" i="38"/>
  <c r="E15" i="38"/>
  <c r="E14" i="38"/>
  <c r="E13" i="38"/>
  <c r="E12" i="38"/>
  <c r="E19" i="37" l="1"/>
  <c r="E18" i="37"/>
  <c r="E17" i="37"/>
  <c r="E16" i="37"/>
  <c r="E15" i="37"/>
  <c r="E14" i="37"/>
  <c r="E13" i="37"/>
  <c r="E12" i="37"/>
  <c r="E32" i="37"/>
  <c r="E31" i="37"/>
  <c r="E30" i="37"/>
  <c r="E29" i="37"/>
  <c r="E24" i="37" l="1"/>
  <c r="E22" i="37"/>
  <c r="E161" i="37"/>
  <c r="E160" i="37"/>
  <c r="E159" i="37"/>
  <c r="E158" i="37"/>
  <c r="E157" i="37"/>
  <c r="E156" i="37"/>
  <c r="E154" i="37"/>
  <c r="E153" i="37"/>
  <c r="E152" i="37"/>
  <c r="E151" i="37"/>
  <c r="E150" i="37"/>
  <c r="E149" i="37"/>
  <c r="G147" i="37"/>
  <c r="G146" i="37"/>
  <c r="G145" i="37"/>
  <c r="G144" i="37"/>
  <c r="G143" i="37"/>
  <c r="G142" i="37"/>
  <c r="G141" i="37"/>
  <c r="E55" i="37"/>
  <c r="E46" i="37"/>
  <c r="E167" i="36" l="1"/>
  <c r="E166" i="36"/>
  <c r="E165" i="36"/>
  <c r="E164" i="36"/>
  <c r="E163" i="36"/>
  <c r="E162" i="36"/>
  <c r="E161" i="36"/>
  <c r="E159" i="36"/>
  <c r="E158" i="36"/>
  <c r="E157" i="36"/>
  <c r="E156" i="36"/>
  <c r="E155" i="36"/>
  <c r="E154" i="36"/>
  <c r="G152" i="36"/>
  <c r="G151" i="36"/>
  <c r="G150" i="36"/>
  <c r="G149" i="36"/>
  <c r="G148" i="36"/>
  <c r="G147" i="36"/>
  <c r="G146" i="36"/>
  <c r="E58" i="36"/>
  <c r="E49" i="36"/>
  <c r="E18" i="36"/>
  <c r="E17" i="36"/>
  <c r="E16" i="36"/>
  <c r="E14" i="36"/>
  <c r="E13" i="36"/>
  <c r="E12" i="36"/>
  <c r="E167" i="35" l="1"/>
  <c r="E166" i="35"/>
  <c r="E165" i="35"/>
  <c r="E164" i="35"/>
  <c r="E163" i="35"/>
  <c r="E162" i="35"/>
  <c r="E161" i="35"/>
  <c r="E159" i="35"/>
  <c r="E158" i="35"/>
  <c r="E157" i="35"/>
  <c r="E156" i="35"/>
  <c r="E155" i="35"/>
  <c r="E154" i="35"/>
  <c r="G152" i="35"/>
  <c r="G151" i="35"/>
  <c r="G150" i="35"/>
  <c r="G149" i="35"/>
  <c r="G148" i="35"/>
  <c r="G147" i="35"/>
  <c r="G146" i="35"/>
  <c r="E58" i="35"/>
  <c r="E49" i="35"/>
  <c r="E18" i="35"/>
  <c r="E17" i="35"/>
  <c r="E16" i="35"/>
  <c r="E14" i="35"/>
  <c r="E13" i="35"/>
  <c r="E12" i="35"/>
  <c r="U182" i="27" l="1"/>
  <c r="G182" i="27"/>
  <c r="U181" i="27"/>
  <c r="G181" i="27"/>
  <c r="U180" i="27"/>
  <c r="G180" i="27"/>
  <c r="U179" i="27"/>
  <c r="G179" i="27"/>
  <c r="U178" i="27"/>
  <c r="G178" i="27"/>
  <c r="U177" i="27"/>
  <c r="G177" i="27"/>
  <c r="U176" i="27"/>
  <c r="G176" i="27"/>
  <c r="U175" i="27"/>
  <c r="G175" i="27"/>
  <c r="U174" i="27"/>
  <c r="G174" i="27"/>
  <c r="U173" i="27"/>
  <c r="G173" i="27"/>
  <c r="U172" i="27"/>
  <c r="G172" i="27"/>
  <c r="U171" i="27"/>
  <c r="G171" i="27"/>
  <c r="U170" i="27"/>
  <c r="G170" i="27"/>
  <c r="U169" i="27"/>
  <c r="G169" i="27"/>
  <c r="U168" i="27"/>
  <c r="G168" i="27"/>
  <c r="U167" i="27"/>
  <c r="G167" i="27"/>
  <c r="U166" i="27"/>
  <c r="G166" i="27"/>
  <c r="U165" i="27"/>
  <c r="G165" i="27"/>
  <c r="U164" i="27"/>
  <c r="G164" i="27"/>
  <c r="U163" i="27"/>
  <c r="G163" i="27"/>
  <c r="U162" i="27"/>
  <c r="G162" i="27"/>
  <c r="U161" i="27"/>
  <c r="G161" i="27"/>
  <c r="U160" i="27"/>
  <c r="G160" i="27"/>
  <c r="U159" i="27"/>
  <c r="G159" i="27"/>
  <c r="S155" i="27"/>
  <c r="E155" i="27"/>
  <c r="AK155" i="27" s="1"/>
  <c r="AZ155" i="27" s="1"/>
  <c r="S154" i="27"/>
  <c r="AK154" i="27" s="1"/>
  <c r="AZ154" i="27" s="1"/>
  <c r="E154" i="27"/>
  <c r="AZ153" i="27"/>
  <c r="AK153" i="27"/>
  <c r="S153" i="27"/>
  <c r="E153" i="27"/>
  <c r="S152" i="27"/>
  <c r="E152" i="27"/>
  <c r="AK152" i="27" s="1"/>
  <c r="AZ152" i="27" s="1"/>
  <c r="S151" i="27"/>
  <c r="AK151" i="27" s="1"/>
  <c r="AZ151" i="27" s="1"/>
  <c r="E151" i="27"/>
  <c r="AZ150" i="27"/>
  <c r="AK150" i="27"/>
  <c r="S150" i="27"/>
  <c r="E150" i="27"/>
  <c r="S149" i="27"/>
  <c r="E149" i="27"/>
  <c r="AK149" i="27" s="1"/>
  <c r="AZ149" i="27" s="1"/>
  <c r="S148" i="27"/>
  <c r="AK148" i="27" s="1"/>
  <c r="AZ148" i="27" s="1"/>
  <c r="E148" i="27"/>
  <c r="AZ147" i="27"/>
  <c r="AK147" i="27"/>
  <c r="S147" i="27"/>
  <c r="E147" i="27"/>
  <c r="S146" i="27"/>
  <c r="E146" i="27"/>
  <c r="AK146" i="27" s="1"/>
  <c r="AZ146" i="27" s="1"/>
  <c r="S145" i="27"/>
  <c r="AK145" i="27" s="1"/>
  <c r="AZ145" i="27" s="1"/>
  <c r="E145" i="27"/>
  <c r="AZ144" i="27"/>
  <c r="AK144" i="27"/>
  <c r="S144" i="27"/>
  <c r="E144" i="27"/>
  <c r="S141" i="27"/>
  <c r="E141" i="27"/>
  <c r="AK141" i="27" s="1"/>
  <c r="AZ141" i="27" s="1"/>
  <c r="S140" i="27"/>
  <c r="AK140" i="27" s="1"/>
  <c r="AZ140" i="27" s="1"/>
  <c r="E140" i="27"/>
  <c r="AZ139" i="27"/>
  <c r="AK139" i="27"/>
  <c r="S139" i="27"/>
  <c r="E139" i="27"/>
  <c r="S138" i="27"/>
  <c r="E138" i="27"/>
  <c r="AK138" i="27" s="1"/>
  <c r="AZ138" i="27" s="1"/>
  <c r="S137" i="27"/>
  <c r="AK137" i="27" s="1"/>
  <c r="AZ137" i="27" s="1"/>
  <c r="E137" i="27"/>
  <c r="AZ136" i="27"/>
  <c r="AK136" i="27"/>
  <c r="S136" i="27"/>
  <c r="E136" i="27"/>
  <c r="S134" i="27"/>
  <c r="E134" i="27"/>
  <c r="AK134" i="27" s="1"/>
  <c r="AZ134" i="27" s="1"/>
  <c r="S133" i="27"/>
  <c r="AK133" i="27" s="1"/>
  <c r="AZ133" i="27" s="1"/>
  <c r="E133" i="27"/>
  <c r="AZ132" i="27"/>
  <c r="AK132" i="27"/>
  <c r="S132" i="27"/>
  <c r="E132" i="27"/>
  <c r="S131" i="27"/>
  <c r="E131" i="27"/>
  <c r="AK131" i="27" s="1"/>
  <c r="AZ131" i="27" s="1"/>
  <c r="S130" i="27"/>
  <c r="AK130" i="27" s="1"/>
  <c r="AZ130" i="27" s="1"/>
  <c r="E130" i="27"/>
  <c r="AZ129" i="27"/>
  <c r="AK129" i="27"/>
  <c r="S129" i="27"/>
  <c r="E129" i="27"/>
  <c r="S128" i="27"/>
  <c r="E128" i="27"/>
  <c r="AK128" i="27" s="1"/>
  <c r="AZ128" i="27" s="1"/>
  <c r="S127" i="27"/>
  <c r="AK127" i="27" s="1"/>
  <c r="AZ127" i="27" s="1"/>
  <c r="E127" i="27"/>
  <c r="AZ126" i="27"/>
  <c r="AK126" i="27"/>
  <c r="S126" i="27"/>
  <c r="E126" i="27"/>
  <c r="S125" i="27"/>
  <c r="E125" i="27"/>
  <c r="AK125" i="27" s="1"/>
  <c r="AZ125" i="27" s="1"/>
  <c r="S124" i="27"/>
  <c r="AK124" i="27" s="1"/>
  <c r="AZ124" i="27" s="1"/>
  <c r="E124" i="27"/>
  <c r="AZ123" i="27"/>
  <c r="AK123" i="27"/>
  <c r="S123" i="27"/>
  <c r="E123" i="27"/>
  <c r="S122" i="27"/>
  <c r="E122" i="27"/>
  <c r="AK122" i="27" s="1"/>
  <c r="AZ122" i="27" s="1"/>
  <c r="S121" i="27"/>
  <c r="AK121" i="27" s="1"/>
  <c r="AZ121" i="27" s="1"/>
  <c r="E121" i="27"/>
  <c r="AZ120" i="27"/>
  <c r="AK120" i="27"/>
  <c r="S120" i="27"/>
  <c r="E120" i="27"/>
  <c r="S119" i="27"/>
  <c r="E119" i="27"/>
  <c r="AK119" i="27" s="1"/>
  <c r="AZ119" i="27" s="1"/>
  <c r="S118" i="27"/>
  <c r="AK118" i="27" s="1"/>
  <c r="AZ118" i="27" s="1"/>
  <c r="E118" i="27"/>
  <c r="AZ117" i="27"/>
  <c r="AK117" i="27"/>
  <c r="S117" i="27"/>
  <c r="E117" i="27"/>
  <c r="AB109" i="27"/>
  <c r="N109" i="27"/>
  <c r="AT109" i="27" s="1"/>
  <c r="BI109" i="27" s="1"/>
  <c r="AB108" i="27"/>
  <c r="AT108" i="27" s="1"/>
  <c r="BI108" i="27" s="1"/>
  <c r="N108" i="27"/>
  <c r="BI107" i="27"/>
  <c r="AT107" i="27"/>
  <c r="AB107" i="27"/>
  <c r="N107" i="27"/>
  <c r="AB106" i="27"/>
  <c r="N106" i="27"/>
  <c r="AT106" i="27" s="1"/>
  <c r="BI106" i="27" s="1"/>
  <c r="AB105" i="27"/>
  <c r="AT105" i="27" s="1"/>
  <c r="BI105" i="27" s="1"/>
  <c r="N105" i="27"/>
  <c r="G103" i="27"/>
  <c r="G102" i="27"/>
  <c r="U101" i="27"/>
  <c r="AM101" i="27" s="1"/>
  <c r="BB101" i="27" s="1"/>
  <c r="G101" i="27"/>
  <c r="BB100" i="27"/>
  <c r="AM100" i="27"/>
  <c r="U100" i="27"/>
  <c r="G100" i="27"/>
  <c r="G99" i="27"/>
  <c r="U98" i="27"/>
  <c r="AM98" i="27" s="1"/>
  <c r="BB98" i="27" s="1"/>
  <c r="G98" i="27"/>
  <c r="G97" i="27"/>
  <c r="S92" i="27"/>
  <c r="E92" i="27"/>
  <c r="AK92" i="27" s="1"/>
  <c r="AZ92" i="27" s="1"/>
  <c r="S91" i="27"/>
  <c r="AK91" i="27" s="1"/>
  <c r="AZ91" i="27" s="1"/>
  <c r="E91" i="27"/>
  <c r="AZ90" i="27"/>
  <c r="AK90" i="27"/>
  <c r="S90" i="27"/>
  <c r="AK89" i="27"/>
  <c r="AZ89" i="27" s="1"/>
  <c r="S89" i="27"/>
  <c r="E89" i="27"/>
  <c r="S88" i="27"/>
  <c r="E88" i="27"/>
  <c r="AK88" i="27" s="1"/>
  <c r="AZ88" i="27" s="1"/>
  <c r="AZ87" i="27"/>
  <c r="AK87" i="27"/>
  <c r="S87" i="27"/>
  <c r="S86" i="27"/>
  <c r="AK86" i="27" s="1"/>
  <c r="AZ86" i="27" s="1"/>
  <c r="E86" i="27"/>
  <c r="S85" i="27"/>
  <c r="E85" i="27"/>
  <c r="AK85" i="27" s="1"/>
  <c r="AZ85" i="27" s="1"/>
  <c r="AZ84" i="27"/>
  <c r="AK84" i="27"/>
  <c r="AZ81" i="27"/>
  <c r="AK81" i="27"/>
  <c r="AE81" i="27"/>
  <c r="AW81" i="27" s="1"/>
  <c r="BL81" i="27" s="1"/>
  <c r="S81" i="27"/>
  <c r="Q81" i="27"/>
  <c r="E81" i="27"/>
  <c r="AZ80" i="27"/>
  <c r="AW80" i="27"/>
  <c r="BL80" i="27" s="1"/>
  <c r="AK80" i="27"/>
  <c r="AE80" i="27"/>
  <c r="S80" i="27"/>
  <c r="Q80" i="27"/>
  <c r="E80" i="27"/>
  <c r="AE77" i="27"/>
  <c r="S77" i="27"/>
  <c r="Q77" i="27"/>
  <c r="AW77" i="27" s="1"/>
  <c r="BL77" i="27" s="1"/>
  <c r="E77" i="27"/>
  <c r="AK77" i="27" s="1"/>
  <c r="AZ77" i="27" s="1"/>
  <c r="AZ76" i="27"/>
  <c r="AK76" i="27"/>
  <c r="AE76" i="27"/>
  <c r="AW76" i="27" s="1"/>
  <c r="BL76" i="27" s="1"/>
  <c r="S76" i="27"/>
  <c r="Q76" i="27"/>
  <c r="E76" i="27"/>
  <c r="AZ74" i="27"/>
  <c r="AW74" i="27"/>
  <c r="BL74" i="27" s="1"/>
  <c r="AK74" i="27"/>
  <c r="AE74" i="27"/>
  <c r="S74" i="27"/>
  <c r="Q74" i="27"/>
  <c r="E74" i="27"/>
  <c r="AE73" i="27"/>
  <c r="S73" i="27"/>
  <c r="Q73" i="27"/>
  <c r="AW73" i="27" s="1"/>
  <c r="BL73" i="27" s="1"/>
  <c r="E73" i="27"/>
  <c r="AK73" i="27" s="1"/>
  <c r="AZ73" i="27" s="1"/>
  <c r="AZ71" i="27"/>
  <c r="AK71" i="27"/>
  <c r="AE71" i="27"/>
  <c r="AW71" i="27" s="1"/>
  <c r="BL71" i="27" s="1"/>
  <c r="S71" i="27"/>
  <c r="Q71" i="27"/>
  <c r="E71" i="27"/>
  <c r="AZ70" i="27"/>
  <c r="AW70" i="27"/>
  <c r="BL70" i="27" s="1"/>
  <c r="AK70" i="27"/>
  <c r="AE70" i="27"/>
  <c r="S70" i="27"/>
  <c r="Q70" i="27"/>
  <c r="E70" i="27"/>
  <c r="S68" i="27"/>
  <c r="E68" i="27"/>
  <c r="AK68" i="27" s="1"/>
  <c r="AZ68" i="27" s="1"/>
  <c r="BL66" i="27"/>
  <c r="AK66" i="27"/>
  <c r="AZ66" i="27" s="1"/>
  <c r="BL65" i="27"/>
  <c r="AW65" i="27"/>
  <c r="AE65" i="27"/>
  <c r="S65" i="27"/>
  <c r="AK65" i="27" s="1"/>
  <c r="AZ65" i="27" s="1"/>
  <c r="Q65" i="27"/>
  <c r="E65" i="27"/>
  <c r="AW64" i="27"/>
  <c r="BL64" i="27" s="1"/>
  <c r="AK64" i="27"/>
  <c r="AZ64" i="27" s="1"/>
  <c r="AE64" i="27"/>
  <c r="S64" i="27"/>
  <c r="Q64" i="27"/>
  <c r="E64" i="27"/>
  <c r="AE63" i="27"/>
  <c r="S63" i="27"/>
  <c r="Q63" i="27"/>
  <c r="AW63" i="27" s="1"/>
  <c r="BL63" i="27" s="1"/>
  <c r="E63" i="27"/>
  <c r="AK63" i="27" s="1"/>
  <c r="AZ63" i="27" s="1"/>
  <c r="BL60" i="27"/>
  <c r="AW60" i="27"/>
  <c r="AE60" i="27"/>
  <c r="S60" i="27"/>
  <c r="AK60" i="27" s="1"/>
  <c r="AZ60" i="27" s="1"/>
  <c r="Q60" i="27"/>
  <c r="E60" i="27"/>
  <c r="AW59" i="27"/>
  <c r="BL59" i="27" s="1"/>
  <c r="AK59" i="27"/>
  <c r="AZ59" i="27" s="1"/>
  <c r="AE59" i="27"/>
  <c r="S59" i="27"/>
  <c r="Q59" i="27"/>
  <c r="E59" i="27"/>
  <c r="AE58" i="27"/>
  <c r="S58" i="27"/>
  <c r="Q58" i="27"/>
  <c r="AW58" i="27" s="1"/>
  <c r="BL58" i="27" s="1"/>
  <c r="E58" i="27"/>
  <c r="AK58" i="27" s="1"/>
  <c r="AZ58" i="27" s="1"/>
  <c r="AZ55" i="27"/>
  <c r="AK55" i="27"/>
  <c r="S55" i="27"/>
  <c r="E55" i="27"/>
  <c r="AK54" i="27"/>
  <c r="AZ54" i="27" s="1"/>
  <c r="S54" i="27"/>
  <c r="E54" i="27"/>
  <c r="S53" i="27"/>
  <c r="E53" i="27"/>
  <c r="AK53" i="27" s="1"/>
  <c r="AZ53" i="27" s="1"/>
  <c r="AZ52" i="27"/>
  <c r="AK52" i="27"/>
  <c r="S52" i="27"/>
  <c r="E52" i="27"/>
  <c r="AK51" i="27"/>
  <c r="AZ51" i="27" s="1"/>
  <c r="S51" i="27"/>
  <c r="E51" i="27"/>
  <c r="S50" i="27"/>
  <c r="E50" i="27"/>
  <c r="AK50" i="27" s="1"/>
  <c r="AZ50" i="27" s="1"/>
  <c r="E48" i="27"/>
  <c r="AK47" i="27"/>
  <c r="AZ47" i="27" s="1"/>
  <c r="S47" i="27"/>
  <c r="E47" i="27"/>
  <c r="S46" i="27"/>
  <c r="E46" i="27"/>
  <c r="AK46" i="27" s="1"/>
  <c r="AZ46" i="27" s="1"/>
  <c r="AZ45" i="27"/>
  <c r="AK45" i="27"/>
  <c r="S45" i="27"/>
  <c r="E45" i="27"/>
  <c r="AK44" i="27"/>
  <c r="AZ44" i="27" s="1"/>
  <c r="S44" i="27"/>
  <c r="E44" i="27"/>
  <c r="S43" i="27"/>
  <c r="E43" i="27"/>
  <c r="AK43" i="27" s="1"/>
  <c r="AZ43" i="27" s="1"/>
  <c r="AZ42" i="27"/>
  <c r="AK42" i="27"/>
  <c r="S42" i="27"/>
  <c r="E42" i="27"/>
  <c r="AK41" i="27"/>
  <c r="AZ41" i="27" s="1"/>
  <c r="S41" i="27"/>
  <c r="E41" i="27"/>
  <c r="S39" i="27"/>
  <c r="E39" i="27"/>
  <c r="AK39" i="27" s="1"/>
  <c r="AZ39" i="27" s="1"/>
  <c r="AZ38" i="27"/>
  <c r="AK38" i="27"/>
  <c r="S38" i="27"/>
  <c r="E38" i="27"/>
  <c r="AK37" i="27"/>
  <c r="AZ37" i="27" s="1"/>
  <c r="S37" i="27"/>
  <c r="E37" i="27"/>
  <c r="S36" i="27"/>
  <c r="E36" i="27"/>
  <c r="AK36" i="27" s="1"/>
  <c r="AZ36" i="27" s="1"/>
  <c r="AZ35" i="27"/>
  <c r="AK35" i="27"/>
  <c r="S35" i="27"/>
  <c r="E35" i="27"/>
  <c r="AK34" i="27"/>
  <c r="AZ34" i="27" s="1"/>
  <c r="S34" i="27"/>
  <c r="E34" i="27"/>
  <c r="S31" i="27"/>
  <c r="E31" i="27"/>
  <c r="AK31" i="27" s="1"/>
  <c r="AZ31" i="27" s="1"/>
  <c r="AZ30" i="27"/>
  <c r="AK30" i="27"/>
  <c r="S30" i="27"/>
  <c r="E30" i="27"/>
  <c r="AK29" i="27"/>
  <c r="AZ29" i="27" s="1"/>
  <c r="S29" i="27"/>
  <c r="E29" i="27"/>
  <c r="S28" i="27"/>
  <c r="E28" i="27"/>
  <c r="AK28" i="27" s="1"/>
  <c r="AZ28" i="27" s="1"/>
  <c r="AZ27" i="27"/>
  <c r="AK27" i="27"/>
  <c r="S27" i="27"/>
  <c r="E27" i="27"/>
  <c r="AK26" i="27"/>
  <c r="AZ26" i="27" s="1"/>
  <c r="S26" i="27"/>
  <c r="E26" i="27"/>
  <c r="S25" i="27"/>
  <c r="E25" i="27"/>
  <c r="AK25" i="27" s="1"/>
  <c r="AZ25" i="27" s="1"/>
  <c r="AZ24" i="27"/>
  <c r="AK24" i="27"/>
  <c r="S24" i="27"/>
  <c r="E24" i="27"/>
  <c r="AK21" i="27"/>
  <c r="AZ21" i="27" s="1"/>
  <c r="S21" i="27"/>
  <c r="E21" i="27"/>
  <c r="S20" i="27"/>
  <c r="E20" i="27"/>
  <c r="AK20" i="27" s="1"/>
  <c r="AZ20" i="27" s="1"/>
  <c r="AZ19" i="27"/>
  <c r="AK19" i="27"/>
  <c r="S19" i="27"/>
  <c r="E19" i="27"/>
  <c r="AK18" i="27"/>
  <c r="AZ18" i="27" s="1"/>
  <c r="S18" i="27"/>
  <c r="E18" i="27"/>
  <c r="S16" i="27"/>
  <c r="E16" i="27"/>
  <c r="AK16" i="27" s="1"/>
  <c r="AZ16" i="27" s="1"/>
  <c r="E15" i="27"/>
  <c r="E14" i="27"/>
  <c r="S13" i="27"/>
  <c r="E13" i="27"/>
  <c r="AK13" i="27" s="1"/>
  <c r="AZ13" i="27" s="1"/>
  <c r="AZ12" i="27"/>
  <c r="AK12" i="27"/>
  <c r="S12" i="27"/>
  <c r="E12" i="27"/>
  <c r="E11" i="27"/>
  <c r="S10" i="27"/>
  <c r="E10" i="27"/>
  <c r="AK10" i="27" s="1"/>
  <c r="AZ10" i="27" s="1"/>
  <c r="AZ9" i="27"/>
  <c r="AK9" i="27"/>
  <c r="S9" i="27"/>
  <c r="E9" i="27"/>
  <c r="E154" i="33"/>
  <c r="E153" i="33"/>
  <c r="E152" i="33"/>
  <c r="E151" i="33"/>
  <c r="E150" i="33"/>
  <c r="E149" i="33"/>
  <c r="E148" i="33"/>
  <c r="E146" i="33"/>
  <c r="E145" i="33"/>
  <c r="E144" i="33"/>
  <c r="E143" i="33"/>
  <c r="E142" i="33"/>
  <c r="E141" i="33"/>
  <c r="G139" i="33"/>
  <c r="G138" i="33"/>
  <c r="G137" i="33"/>
  <c r="G136" i="33"/>
  <c r="G135" i="33"/>
  <c r="G134" i="33"/>
  <c r="G133" i="33"/>
  <c r="E58" i="33"/>
  <c r="E49" i="33"/>
  <c r="E18" i="33"/>
  <c r="E17" i="33"/>
  <c r="E16" i="33"/>
  <c r="E14" i="33"/>
  <c r="E13" i="33"/>
  <c r="E12" i="33"/>
  <c r="E148" i="34"/>
  <c r="E147" i="34"/>
  <c r="E146" i="34"/>
  <c r="E145" i="34"/>
  <c r="E144" i="34"/>
  <c r="E143" i="34"/>
  <c r="E142" i="34"/>
  <c r="E140" i="34"/>
  <c r="E139" i="34"/>
  <c r="E138" i="34"/>
  <c r="E137" i="34"/>
  <c r="E136" i="34"/>
  <c r="E135" i="34"/>
  <c r="G133" i="34"/>
  <c r="G132" i="34"/>
  <c r="G131" i="34"/>
  <c r="G130" i="34"/>
  <c r="G129" i="34"/>
  <c r="G128" i="34"/>
  <c r="G127" i="34"/>
  <c r="E58" i="34"/>
  <c r="E49" i="34"/>
  <c r="E18" i="34"/>
  <c r="E17" i="34"/>
  <c r="E16" i="34"/>
  <c r="E14" i="34"/>
  <c r="E13" i="34"/>
  <c r="E12" i="34"/>
  <c r="N129" i="32"/>
  <c r="N128" i="32"/>
  <c r="N127" i="32"/>
  <c r="N126" i="32"/>
  <c r="N125" i="32"/>
  <c r="N124" i="32"/>
  <c r="N123" i="32"/>
  <c r="N121" i="32"/>
  <c r="N120" i="32"/>
  <c r="N119" i="32"/>
  <c r="N118" i="32"/>
  <c r="N117" i="32"/>
  <c r="N116" i="32"/>
  <c r="G114" i="32"/>
  <c r="G113" i="32"/>
  <c r="G112" i="32"/>
  <c r="G111" i="32"/>
  <c r="G110" i="32"/>
  <c r="G109" i="32"/>
  <c r="G108" i="32"/>
  <c r="E51" i="32"/>
  <c r="E42" i="32"/>
  <c r="E18" i="32"/>
  <c r="E17" i="32"/>
  <c r="E16" i="32"/>
  <c r="E14" i="32"/>
  <c r="E13" i="32"/>
  <c r="E12" i="32"/>
  <c r="N129" i="31"/>
  <c r="N128" i="31"/>
  <c r="N127" i="31"/>
  <c r="N126" i="31"/>
  <c r="N125" i="31"/>
  <c r="N124" i="31"/>
  <c r="N123" i="31"/>
  <c r="N121" i="31"/>
  <c r="N120" i="31"/>
  <c r="N119" i="31"/>
  <c r="N118" i="31"/>
  <c r="N117" i="31"/>
  <c r="N116" i="31"/>
  <c r="G114" i="31"/>
  <c r="G113" i="31"/>
  <c r="G112" i="31"/>
  <c r="G111" i="31"/>
  <c r="G110" i="31"/>
  <c r="G109" i="31"/>
  <c r="G108" i="31"/>
  <c r="E51" i="31"/>
  <c r="E42" i="31"/>
  <c r="E18" i="31"/>
  <c r="E17" i="31"/>
  <c r="E16" i="31"/>
  <c r="E14" i="31"/>
  <c r="E13" i="31"/>
  <c r="E12" i="31"/>
  <c r="G111" i="28"/>
  <c r="G110" i="28"/>
  <c r="G109" i="28"/>
  <c r="G108" i="28"/>
  <c r="G107" i="28"/>
  <c r="G106" i="28"/>
  <c r="G105" i="28"/>
  <c r="E51" i="28"/>
  <c r="E42" i="28"/>
  <c r="E18" i="28"/>
  <c r="E17" i="28"/>
  <c r="E16" i="28"/>
  <c r="E14" i="28"/>
  <c r="E13" i="28"/>
  <c r="E12" i="28"/>
  <c r="G106" i="30"/>
  <c r="G105" i="30"/>
  <c r="G104" i="30"/>
  <c r="G103" i="30"/>
  <c r="G102" i="30"/>
  <c r="G101" i="30"/>
  <c r="G100" i="30"/>
  <c r="E51" i="30"/>
  <c r="E42" i="30"/>
  <c r="E18" i="30"/>
  <c r="E17" i="30"/>
  <c r="E16" i="30"/>
  <c r="E14" i="30"/>
  <c r="E13" i="30"/>
  <c r="E12" i="30"/>
  <c r="G106" i="29"/>
  <c r="G105" i="29"/>
  <c r="G104" i="29"/>
  <c r="G103" i="29"/>
  <c r="G102" i="29"/>
  <c r="G101" i="29"/>
  <c r="G100" i="29"/>
  <c r="E51" i="29"/>
  <c r="E42" i="29"/>
  <c r="E18" i="29"/>
  <c r="E17" i="29"/>
  <c r="E16" i="29"/>
  <c r="E14" i="29"/>
  <c r="E13" i="29"/>
  <c r="E12" i="29"/>
  <c r="G106" i="26"/>
  <c r="U103" i="27" s="1"/>
  <c r="AM103" i="27" s="1"/>
  <c r="BB103" i="27" s="1"/>
  <c r="G105" i="26"/>
  <c r="U102" i="27" s="1"/>
  <c r="G104" i="26"/>
  <c r="G103" i="26"/>
  <c r="G102" i="26"/>
  <c r="U99" i="27" s="1"/>
  <c r="G101" i="26"/>
  <c r="G100" i="26"/>
  <c r="U97" i="27" s="1"/>
  <c r="AM97" i="27" s="1"/>
  <c r="BB97" i="27" s="1"/>
  <c r="E51" i="26"/>
  <c r="S48" i="27" s="1"/>
  <c r="AK48" i="27" s="1"/>
  <c r="AZ48" i="27" s="1"/>
  <c r="E18" i="26"/>
  <c r="S15" i="27" s="1"/>
  <c r="AK15" i="27" s="1"/>
  <c r="AZ15" i="27" s="1"/>
  <c r="E17" i="26"/>
  <c r="S14" i="27" s="1"/>
  <c r="AK14" i="27" s="1"/>
  <c r="AZ14" i="27" s="1"/>
  <c r="E16" i="26"/>
  <c r="E14" i="26"/>
  <c r="S11" i="27" s="1"/>
  <c r="AK11" i="27" s="1"/>
  <c r="AZ11" i="27" s="1"/>
  <c r="E13" i="26"/>
  <c r="E12" i="26"/>
  <c r="E47" i="24"/>
  <c r="J132" i="23"/>
  <c r="N132" i="23" s="1"/>
  <c r="J131" i="23"/>
  <c r="N131" i="23" s="1"/>
  <c r="N130" i="23"/>
  <c r="J130" i="23"/>
  <c r="N129" i="23"/>
  <c r="J129" i="23"/>
  <c r="J128" i="23"/>
  <c r="N128" i="23" s="1"/>
  <c r="N127" i="23"/>
  <c r="J127" i="23"/>
  <c r="J126" i="23"/>
  <c r="N126" i="23" s="1"/>
  <c r="J125" i="23"/>
  <c r="N125" i="23" s="1"/>
  <c r="N124" i="23"/>
  <c r="J124" i="23"/>
  <c r="N123" i="23"/>
  <c r="J123" i="23"/>
  <c r="J122" i="23"/>
  <c r="N122" i="23" s="1"/>
  <c r="N121" i="23"/>
  <c r="J121" i="23"/>
  <c r="J120" i="23"/>
  <c r="N120" i="23" s="1"/>
  <c r="J119" i="23"/>
  <c r="N119" i="23" s="1"/>
  <c r="N118" i="23"/>
  <c r="J118" i="23"/>
  <c r="N117" i="23"/>
  <c r="J117" i="23"/>
  <c r="N116" i="23"/>
  <c r="J116" i="23"/>
  <c r="N115" i="23"/>
  <c r="J115" i="23"/>
  <c r="G107" i="23"/>
  <c r="F108" i="23" s="1"/>
  <c r="G106" i="23"/>
  <c r="G105" i="23"/>
  <c r="G104" i="23"/>
  <c r="G103" i="23"/>
  <c r="G102" i="23"/>
  <c r="G101" i="23"/>
  <c r="G100" i="23"/>
  <c r="N132" i="22"/>
  <c r="J132" i="22"/>
  <c r="J131" i="22"/>
  <c r="N131" i="22" s="1"/>
  <c r="N130" i="22"/>
  <c r="J130" i="22"/>
  <c r="N129" i="22"/>
  <c r="J129" i="22"/>
  <c r="N128" i="22"/>
  <c r="J128" i="22"/>
  <c r="N127" i="22"/>
  <c r="J127" i="22"/>
  <c r="N126" i="22"/>
  <c r="J126" i="22"/>
  <c r="J125" i="22"/>
  <c r="N125" i="22" s="1"/>
  <c r="N124" i="22"/>
  <c r="J124" i="22"/>
  <c r="N123" i="22"/>
  <c r="J123" i="22"/>
  <c r="N122" i="22"/>
  <c r="J122" i="22"/>
  <c r="N121" i="22"/>
  <c r="J121" i="22"/>
  <c r="N120" i="22"/>
  <c r="J120" i="22"/>
  <c r="J119" i="22"/>
  <c r="N119" i="22" s="1"/>
  <c r="N118" i="22"/>
  <c r="J118" i="22"/>
  <c r="N117" i="22"/>
  <c r="J117" i="22"/>
  <c r="N116" i="22"/>
  <c r="J116" i="22"/>
  <c r="N115" i="22"/>
  <c r="J115" i="22"/>
  <c r="F108" i="22"/>
  <c r="G107" i="22"/>
  <c r="G106" i="22"/>
  <c r="G105" i="22"/>
  <c r="G104" i="22"/>
  <c r="G103" i="22"/>
  <c r="G102" i="22"/>
  <c r="G101" i="22"/>
  <c r="G100" i="22"/>
  <c r="N123" i="21"/>
  <c r="J123" i="21"/>
  <c r="J122" i="21"/>
  <c r="N122" i="21" s="1"/>
  <c r="N121" i="21"/>
  <c r="J121" i="21"/>
  <c r="J120" i="21"/>
  <c r="N120" i="21" s="1"/>
  <c r="J119" i="21"/>
  <c r="N119" i="21" s="1"/>
  <c r="N118" i="21"/>
  <c r="J118" i="21"/>
  <c r="N117" i="21"/>
  <c r="J117" i="21"/>
  <c r="J116" i="21"/>
  <c r="N116" i="21" s="1"/>
  <c r="N115" i="21"/>
  <c r="J115" i="21"/>
  <c r="J114" i="21"/>
  <c r="N114" i="21" s="1"/>
  <c r="J113" i="21"/>
  <c r="N113" i="21" s="1"/>
  <c r="N112" i="21"/>
  <c r="J112" i="21"/>
  <c r="N111" i="21"/>
  <c r="J111" i="21"/>
  <c r="J110" i="21"/>
  <c r="N110" i="21" s="1"/>
  <c r="N109" i="21"/>
  <c r="J109" i="21"/>
  <c r="N108" i="21"/>
  <c r="J108" i="21"/>
  <c r="N107" i="21"/>
  <c r="J107" i="21"/>
  <c r="N106" i="21"/>
  <c r="J106" i="21"/>
  <c r="F99" i="21"/>
  <c r="G98" i="21"/>
  <c r="G97" i="21"/>
  <c r="G96" i="21"/>
  <c r="G95" i="21"/>
  <c r="G94" i="21"/>
  <c r="G93" i="21"/>
  <c r="G92" i="21"/>
  <c r="G91" i="21"/>
  <c r="N115" i="19"/>
  <c r="N114" i="19"/>
  <c r="N113" i="19"/>
  <c r="N112" i="19"/>
  <c r="I106" i="19"/>
  <c r="I105" i="19"/>
  <c r="I1326" i="3"/>
  <c r="H1326" i="3"/>
  <c r="G1326" i="3"/>
  <c r="H1325" i="3"/>
  <c r="I1325" i="3" s="1"/>
  <c r="G1325" i="3"/>
  <c r="I1324" i="3"/>
  <c r="H1324" i="3"/>
  <c r="G1324" i="3"/>
  <c r="I1323" i="3"/>
  <c r="H1323" i="3"/>
  <c r="G1323" i="3"/>
  <c r="I1322" i="3"/>
  <c r="H1322" i="3"/>
  <c r="G1322" i="3"/>
  <c r="H1321" i="3"/>
  <c r="I1321" i="3" s="1"/>
  <c r="G1321" i="3"/>
  <c r="I1320" i="3"/>
  <c r="H1320" i="3"/>
  <c r="G1320" i="3"/>
  <c r="I1319" i="3"/>
  <c r="H1319" i="3"/>
  <c r="G1319" i="3"/>
  <c r="I1318" i="3"/>
  <c r="H1318" i="3"/>
  <c r="G1318" i="3"/>
  <c r="H1317" i="3"/>
  <c r="I1317" i="3" s="1"/>
  <c r="G1317" i="3"/>
  <c r="I1316" i="3"/>
  <c r="H1316" i="3"/>
  <c r="G1316" i="3"/>
  <c r="I1315" i="3"/>
  <c r="H1315" i="3"/>
  <c r="G1315" i="3"/>
  <c r="I1312" i="3"/>
  <c r="H1312" i="3"/>
  <c r="G1312" i="3"/>
  <c r="H1311" i="3"/>
  <c r="I1311" i="3" s="1"/>
  <c r="G1311" i="3"/>
  <c r="G1310" i="3"/>
  <c r="H1310" i="3" s="1"/>
  <c r="I1310" i="3" s="1"/>
  <c r="I1308" i="3"/>
  <c r="H1308" i="3"/>
  <c r="G1308" i="3"/>
  <c r="I1307" i="3"/>
  <c r="H1307" i="3"/>
  <c r="G1307" i="3"/>
  <c r="H1306" i="3"/>
  <c r="I1306" i="3" s="1"/>
  <c r="G1306" i="3"/>
  <c r="G1304" i="3"/>
  <c r="H1304" i="3" s="1"/>
  <c r="I1304" i="3" s="1"/>
  <c r="I1303" i="3"/>
  <c r="H1303" i="3"/>
  <c r="G1303" i="3"/>
  <c r="I1302" i="3"/>
  <c r="H1302" i="3"/>
  <c r="G1302" i="3"/>
  <c r="G1301" i="3"/>
  <c r="G1300" i="3"/>
  <c r="H1300" i="3" s="1"/>
  <c r="I1300" i="3" s="1"/>
  <c r="H1299" i="3"/>
  <c r="I1299" i="3" s="1"/>
  <c r="G1299" i="3"/>
  <c r="G1298" i="3"/>
  <c r="H1298" i="3" s="1"/>
  <c r="I1298" i="3" s="1"/>
  <c r="G1296" i="3"/>
  <c r="H1296" i="3" s="1"/>
  <c r="I1296" i="3" s="1"/>
  <c r="G1295" i="3"/>
  <c r="H1295" i="3" s="1"/>
  <c r="I1295" i="3" s="1"/>
  <c r="I1294" i="3"/>
  <c r="H1294" i="3"/>
  <c r="G1294" i="3"/>
  <c r="G1292" i="3"/>
  <c r="H1292" i="3" s="1"/>
  <c r="I1292" i="3" s="1"/>
  <c r="G1291" i="3"/>
  <c r="H1291" i="3" s="1"/>
  <c r="I1291" i="3" s="1"/>
  <c r="I1287" i="3"/>
  <c r="H1287" i="3"/>
  <c r="F1286" i="3"/>
  <c r="I1285" i="3"/>
  <c r="I1284" i="3"/>
  <c r="I1283" i="3"/>
  <c r="I1281" i="3"/>
  <c r="I1279" i="3"/>
  <c r="I1278" i="3"/>
  <c r="I1277" i="3"/>
  <c r="H1277" i="3"/>
  <c r="H1275" i="3"/>
  <c r="I1275" i="3" s="1"/>
  <c r="H1274" i="3"/>
  <c r="I1274" i="3" s="1"/>
  <c r="G1274" i="3"/>
  <c r="I1270" i="3"/>
  <c r="I1269" i="3"/>
  <c r="I1268" i="3"/>
  <c r="I1267" i="3"/>
  <c r="I1266" i="3"/>
  <c r="I1265" i="3"/>
  <c r="G1263" i="3"/>
  <c r="H1263" i="3" s="1"/>
  <c r="I1263" i="3" s="1"/>
  <c r="H1262" i="3"/>
  <c r="I1262" i="3" s="1"/>
  <c r="G1262" i="3"/>
  <c r="I1261" i="3"/>
  <c r="H1261" i="3"/>
  <c r="G1261" i="3"/>
  <c r="H1260" i="3"/>
  <c r="I1260" i="3" s="1"/>
  <c r="G1260" i="3"/>
  <c r="G1259" i="3"/>
  <c r="H1259" i="3" s="1"/>
  <c r="I1259" i="3" s="1"/>
  <c r="H1258" i="3"/>
  <c r="I1258" i="3" s="1"/>
  <c r="G1258" i="3"/>
  <c r="I1257" i="3"/>
  <c r="H1257" i="3"/>
  <c r="G1257" i="3"/>
  <c r="H1256" i="3"/>
  <c r="I1256" i="3" s="1"/>
  <c r="G1256" i="3"/>
  <c r="G1255" i="3"/>
  <c r="H1255" i="3" s="1"/>
  <c r="I1255" i="3" s="1"/>
  <c r="I1252" i="3"/>
  <c r="I1251" i="3"/>
  <c r="I1250" i="3"/>
  <c r="I1249" i="3"/>
  <c r="I1247" i="3"/>
  <c r="I1246" i="3"/>
  <c r="I1245" i="3"/>
  <c r="I1244" i="3"/>
  <c r="I1242" i="3"/>
  <c r="I1240" i="3"/>
  <c r="I1239" i="3"/>
  <c r="I1237" i="3"/>
  <c r="I1236" i="3"/>
  <c r="I1235" i="3"/>
  <c r="I1234" i="3"/>
  <c r="I1233" i="3"/>
  <c r="I1231" i="3"/>
  <c r="I1230" i="3"/>
  <c r="I1229" i="3"/>
  <c r="I1228" i="3"/>
  <c r="I1224" i="3"/>
  <c r="I1223" i="3"/>
  <c r="I1222" i="3"/>
  <c r="I1221" i="3"/>
  <c r="I1219" i="3"/>
  <c r="I1218" i="3"/>
  <c r="I1217" i="3"/>
  <c r="I1216" i="3"/>
  <c r="I1215" i="3"/>
  <c r="I1203" i="3"/>
  <c r="I1202" i="3"/>
  <c r="I1201" i="3"/>
  <c r="I1200" i="3"/>
  <c r="I1199" i="3"/>
  <c r="I1198" i="3"/>
  <c r="I1197" i="3"/>
  <c r="I1196" i="3"/>
  <c r="I1195" i="3"/>
  <c r="I1194" i="3"/>
  <c r="I1193" i="3"/>
  <c r="I1192" i="3"/>
  <c r="I1191" i="3"/>
  <c r="I1189" i="3"/>
  <c r="I1188" i="3"/>
  <c r="I1186" i="3"/>
  <c r="I1185" i="3"/>
  <c r="I1184" i="3"/>
  <c r="I1183" i="3"/>
  <c r="I1182" i="3"/>
  <c r="I1181" i="3"/>
  <c r="I1180" i="3"/>
  <c r="I1179" i="3"/>
  <c r="I1177" i="3"/>
  <c r="I1176" i="3"/>
  <c r="I1175" i="3"/>
  <c r="I1174" i="3"/>
  <c r="I1172" i="3"/>
  <c r="I1171" i="3"/>
  <c r="I1170" i="3"/>
  <c r="I1169" i="3"/>
  <c r="I1168" i="3"/>
  <c r="I1166" i="3"/>
  <c r="I1165" i="3"/>
  <c r="I1164" i="3"/>
  <c r="I1163" i="3"/>
  <c r="I1162" i="3"/>
  <c r="H1159" i="3"/>
  <c r="H1158" i="3"/>
  <c r="H1157" i="3"/>
  <c r="H1156" i="3"/>
  <c r="H1154" i="3"/>
  <c r="I1154" i="3" s="1"/>
  <c r="H1153" i="3"/>
  <c r="I1153" i="3" s="1"/>
  <c r="I1152" i="3"/>
  <c r="I1151" i="3"/>
  <c r="H1151" i="3"/>
  <c r="I1149" i="3"/>
  <c r="I1148" i="3"/>
  <c r="I1147" i="3"/>
  <c r="I1146" i="3"/>
  <c r="I1144" i="3"/>
  <c r="I1143" i="3"/>
  <c r="I1142" i="3"/>
  <c r="I1141" i="3"/>
  <c r="I1139" i="3"/>
  <c r="I1138" i="3"/>
  <c r="I1137" i="3"/>
  <c r="I1136" i="3"/>
  <c r="I1134" i="3"/>
  <c r="I1133" i="3"/>
  <c r="I1132" i="3"/>
  <c r="I1131" i="3"/>
  <c r="I1130" i="3"/>
  <c r="I1129" i="3"/>
  <c r="H1124" i="3"/>
  <c r="G1124" i="3"/>
  <c r="I1124" i="3" s="1"/>
  <c r="H1123" i="3"/>
  <c r="I1123" i="3" s="1"/>
  <c r="G1123" i="3"/>
  <c r="H1122" i="3"/>
  <c r="G1122" i="3"/>
  <c r="I1122" i="3" s="1"/>
  <c r="H1121" i="3"/>
  <c r="G1121" i="3"/>
  <c r="I1121" i="3" s="1"/>
  <c r="H1120" i="3"/>
  <c r="G1120" i="3"/>
  <c r="I1120" i="3" s="1"/>
  <c r="I1106" i="3"/>
  <c r="I1105" i="3"/>
  <c r="I1104" i="3"/>
  <c r="I1103" i="3"/>
  <c r="I1102" i="3"/>
  <c r="I1101" i="3"/>
  <c r="I1100" i="3"/>
  <c r="I1099" i="3"/>
  <c r="I1097" i="3"/>
  <c r="I1096" i="3"/>
  <c r="I1095" i="3"/>
  <c r="I1094" i="3"/>
  <c r="I1093" i="3"/>
  <c r="I1089" i="3"/>
  <c r="G1089" i="3"/>
  <c r="I1088" i="3"/>
  <c r="G1088" i="3"/>
  <c r="I1087" i="3"/>
  <c r="G1087" i="3"/>
  <c r="G1086" i="3"/>
  <c r="I1086" i="3" s="1"/>
  <c r="I1085" i="3"/>
  <c r="G1085" i="3"/>
  <c r="I1084" i="3"/>
  <c r="G1084" i="3"/>
  <c r="I1083" i="3"/>
  <c r="G1083" i="3"/>
  <c r="I1081" i="3"/>
  <c r="I1080" i="3"/>
  <c r="I1079" i="3"/>
  <c r="I1078" i="3"/>
  <c r="I1077" i="3"/>
  <c r="I1076" i="3"/>
  <c r="I1075" i="3"/>
  <c r="I1074" i="3"/>
  <c r="I1073" i="3"/>
  <c r="I1072" i="3"/>
  <c r="I1071" i="3"/>
  <c r="I1070" i="3"/>
  <c r="I1047" i="3"/>
  <c r="I1046" i="3"/>
  <c r="I1044" i="3"/>
  <c r="H1044" i="3"/>
  <c r="G1044" i="3"/>
  <c r="H1042" i="3"/>
  <c r="I1042" i="3" s="1"/>
  <c r="H1041" i="3"/>
  <c r="I1041" i="3" s="1"/>
  <c r="I1039" i="3"/>
  <c r="I1037" i="3"/>
  <c r="I1036" i="3"/>
  <c r="I1035" i="3"/>
  <c r="I1034" i="3"/>
  <c r="I1029" i="3"/>
  <c r="G1029" i="3"/>
  <c r="G1028" i="3"/>
  <c r="I1028" i="3" s="1"/>
  <c r="I1027" i="3"/>
  <c r="G1027" i="3"/>
  <c r="I1026" i="3"/>
  <c r="I1025" i="3"/>
  <c r="G1025" i="3"/>
  <c r="I1024" i="3"/>
  <c r="G1024" i="3"/>
  <c r="G1023" i="3"/>
  <c r="I1023" i="3" s="1"/>
  <c r="I1022" i="3"/>
  <c r="G1022" i="3"/>
  <c r="G1021" i="3"/>
  <c r="I1021" i="3" s="1"/>
  <c r="G1020" i="3"/>
  <c r="I1020" i="3" s="1"/>
  <c r="I1019" i="3"/>
  <c r="G1019" i="3"/>
  <c r="I1018" i="3"/>
  <c r="G1018" i="3"/>
  <c r="G1017" i="3"/>
  <c r="I1017" i="3" s="1"/>
  <c r="I1016" i="3"/>
  <c r="G1015" i="3"/>
  <c r="I1015" i="3" s="1"/>
  <c r="I1014" i="3"/>
  <c r="G1014" i="3"/>
  <c r="I1013" i="3"/>
  <c r="G1013" i="3"/>
  <c r="I1012" i="3"/>
  <c r="G1012" i="3"/>
  <c r="I1011" i="3"/>
  <c r="G1011" i="3"/>
  <c r="I1010" i="3"/>
  <c r="G1010" i="3"/>
  <c r="G1009" i="3"/>
  <c r="I1009" i="3" s="1"/>
  <c r="I1008" i="3"/>
  <c r="G1008" i="3"/>
  <c r="I1007" i="3"/>
  <c r="G1007" i="3"/>
  <c r="I1006" i="3"/>
  <c r="G1006" i="3"/>
  <c r="I1005" i="3"/>
  <c r="G1005" i="3"/>
  <c r="I1004" i="3"/>
  <c r="G1004" i="3"/>
  <c r="G1003" i="3"/>
  <c r="I1003" i="3" s="1"/>
  <c r="I1002" i="3"/>
  <c r="G1002" i="3"/>
  <c r="I1001" i="3"/>
  <c r="G1001" i="3"/>
  <c r="I1000" i="3"/>
  <c r="G1000" i="3"/>
  <c r="I999" i="3"/>
  <c r="G999" i="3"/>
  <c r="I998" i="3"/>
  <c r="G998" i="3"/>
  <c r="G997" i="3"/>
  <c r="I997" i="3" s="1"/>
  <c r="I996" i="3"/>
  <c r="G996" i="3"/>
  <c r="I995" i="3"/>
  <c r="G995" i="3"/>
  <c r="I994" i="3"/>
  <c r="G994" i="3"/>
  <c r="I993" i="3"/>
  <c r="G993" i="3"/>
  <c r="I992" i="3"/>
  <c r="G992" i="3"/>
  <c r="G991" i="3"/>
  <c r="I991" i="3" s="1"/>
  <c r="I988" i="3"/>
  <c r="I987" i="3"/>
  <c r="I986" i="3"/>
  <c r="I985" i="3"/>
  <c r="I984" i="3"/>
  <c r="I983" i="3"/>
  <c r="I982" i="3"/>
  <c r="I981" i="3"/>
  <c r="I980" i="3"/>
  <c r="I979" i="3"/>
  <c r="G977" i="3"/>
  <c r="I977" i="3" s="1"/>
  <c r="I976" i="3"/>
  <c r="G976" i="3"/>
  <c r="I975" i="3"/>
  <c r="G975" i="3"/>
  <c r="I974" i="3"/>
  <c r="G974" i="3"/>
  <c r="I973" i="3"/>
  <c r="G973" i="3"/>
  <c r="I972" i="3"/>
  <c r="G972" i="3"/>
  <c r="G971" i="3"/>
  <c r="I971" i="3" s="1"/>
  <c r="I970" i="3"/>
  <c r="G970" i="3"/>
  <c r="I969" i="3"/>
  <c r="G969" i="3"/>
  <c r="I968" i="3"/>
  <c r="G968" i="3"/>
  <c r="I967" i="3"/>
  <c r="G967" i="3"/>
  <c r="I966" i="3"/>
  <c r="G966" i="3"/>
  <c r="I965" i="3"/>
  <c r="G964" i="3"/>
  <c r="I964" i="3" s="1"/>
  <c r="I963" i="3"/>
  <c r="I962" i="3"/>
  <c r="G962" i="3"/>
  <c r="I961" i="3"/>
  <c r="G961" i="3"/>
  <c r="I960" i="3"/>
  <c r="G960" i="3"/>
  <c r="I959" i="3"/>
  <c r="G959" i="3"/>
  <c r="G958" i="3"/>
  <c r="I958" i="3" s="1"/>
  <c r="I957" i="3"/>
  <c r="G957" i="3"/>
  <c r="I956" i="3"/>
  <c r="G956" i="3"/>
  <c r="I955" i="3"/>
  <c r="G955" i="3"/>
  <c r="I952" i="3"/>
  <c r="I951" i="3"/>
  <c r="I950" i="3"/>
  <c r="I949" i="3"/>
  <c r="I948" i="3"/>
  <c r="I947" i="3"/>
  <c r="I946" i="3"/>
  <c r="I945" i="3"/>
  <c r="I942" i="3"/>
  <c r="I941" i="3"/>
  <c r="I940" i="3"/>
  <c r="I939" i="3"/>
  <c r="I938" i="3"/>
  <c r="I937" i="3"/>
  <c r="I936" i="3"/>
  <c r="I935" i="3"/>
  <c r="I934" i="3"/>
  <c r="I933" i="3"/>
  <c r="I932" i="3"/>
  <c r="I931" i="3"/>
  <c r="I930" i="3"/>
  <c r="I927" i="3"/>
  <c r="I925" i="3"/>
  <c r="I924" i="3"/>
  <c r="I923" i="3"/>
  <c r="I922" i="3"/>
  <c r="I921" i="3"/>
  <c r="I920" i="3"/>
  <c r="G918" i="3"/>
  <c r="I918" i="3" s="1"/>
  <c r="I915" i="3"/>
  <c r="G915" i="3"/>
  <c r="I914" i="3"/>
  <c r="G914" i="3"/>
  <c r="I913" i="3"/>
  <c r="G913" i="3"/>
  <c r="I912" i="3"/>
  <c r="G912" i="3"/>
  <c r="I911" i="3"/>
  <c r="I910" i="3"/>
  <c r="G909" i="3"/>
  <c r="I909" i="3" s="1"/>
  <c r="I908" i="3"/>
  <c r="G908" i="3"/>
  <c r="I907" i="3"/>
  <c r="G907" i="3"/>
  <c r="I905" i="3"/>
  <c r="G905" i="3"/>
  <c r="I904" i="3"/>
  <c r="G904" i="3"/>
  <c r="I902" i="3"/>
  <c r="G902" i="3"/>
  <c r="I901" i="3"/>
  <c r="G901" i="3"/>
  <c r="I898" i="3"/>
  <c r="G898" i="3"/>
  <c r="I896" i="3"/>
  <c r="G896" i="3"/>
  <c r="I894" i="3"/>
  <c r="G894" i="3"/>
  <c r="I893" i="3"/>
  <c r="G893" i="3"/>
  <c r="I892" i="3"/>
  <c r="G892" i="3"/>
  <c r="I890" i="3"/>
  <c r="G890" i="3"/>
  <c r="I888" i="3"/>
  <c r="G888" i="3"/>
  <c r="I887" i="3"/>
  <c r="G887" i="3"/>
  <c r="I886" i="3"/>
  <c r="G886" i="3"/>
  <c r="I884" i="3"/>
  <c r="G884" i="3"/>
  <c r="I883" i="3"/>
  <c r="G883" i="3"/>
  <c r="I882" i="3"/>
  <c r="G882" i="3"/>
  <c r="I881" i="3"/>
  <c r="G881" i="3"/>
  <c r="I879" i="3"/>
  <c r="G879" i="3"/>
  <c r="I878" i="3"/>
  <c r="G878" i="3"/>
  <c r="I877" i="3"/>
  <c r="G877" i="3"/>
  <c r="I876" i="3"/>
  <c r="G876" i="3"/>
  <c r="I875" i="3"/>
  <c r="G875" i="3"/>
  <c r="I873" i="3"/>
  <c r="G873" i="3"/>
  <c r="I872" i="3"/>
  <c r="G872" i="3"/>
  <c r="I869" i="3"/>
  <c r="H869" i="3"/>
  <c r="G869" i="3"/>
  <c r="H868" i="3"/>
  <c r="I868" i="3" s="1"/>
  <c r="G868" i="3"/>
  <c r="G866" i="3"/>
  <c r="H866" i="3" s="1"/>
  <c r="I866" i="3" s="1"/>
  <c r="H865" i="3"/>
  <c r="I865" i="3" s="1"/>
  <c r="G865" i="3"/>
  <c r="I863" i="3"/>
  <c r="H863" i="3"/>
  <c r="G863" i="3"/>
  <c r="H862" i="3"/>
  <c r="I862" i="3" s="1"/>
  <c r="G862" i="3"/>
  <c r="G861" i="3"/>
  <c r="H861" i="3" s="1"/>
  <c r="I861" i="3" s="1"/>
  <c r="H859" i="3"/>
  <c r="I859" i="3" s="1"/>
  <c r="G859" i="3"/>
  <c r="I858" i="3"/>
  <c r="H858" i="3"/>
  <c r="G858" i="3"/>
  <c r="H856" i="3"/>
  <c r="I856" i="3" s="1"/>
  <c r="G856" i="3"/>
  <c r="G855" i="3"/>
  <c r="H855" i="3" s="1"/>
  <c r="I855" i="3" s="1"/>
  <c r="H831" i="3"/>
  <c r="H830" i="3"/>
  <c r="H829" i="3"/>
  <c r="H828" i="3"/>
  <c r="H827" i="3"/>
  <c r="H826" i="3"/>
  <c r="G824" i="3"/>
  <c r="I824" i="3" s="1"/>
  <c r="G823" i="3"/>
  <c r="I823" i="3" s="1"/>
  <c r="G822" i="3"/>
  <c r="I822" i="3" s="1"/>
  <c r="G821" i="3"/>
  <c r="I821" i="3" s="1"/>
  <c r="I820" i="3"/>
  <c r="G820" i="3"/>
  <c r="I819" i="3"/>
  <c r="G819" i="3"/>
  <c r="G817" i="3"/>
  <c r="I817" i="3" s="1"/>
  <c r="G816" i="3"/>
  <c r="I816" i="3" s="1"/>
  <c r="G815" i="3"/>
  <c r="I815" i="3" s="1"/>
  <c r="G814" i="3"/>
  <c r="I814" i="3" s="1"/>
  <c r="I813" i="3"/>
  <c r="G813" i="3"/>
  <c r="I812" i="3"/>
  <c r="G812" i="3"/>
  <c r="G811" i="3"/>
  <c r="I811" i="3" s="1"/>
  <c r="G810" i="3"/>
  <c r="I810" i="3" s="1"/>
  <c r="G807" i="3"/>
  <c r="I807" i="3" s="1"/>
  <c r="I804" i="3"/>
  <c r="I802" i="3"/>
  <c r="I801" i="3"/>
  <c r="I800" i="3"/>
  <c r="I797" i="3"/>
  <c r="I795" i="3"/>
  <c r="I794" i="3"/>
  <c r="I793" i="3"/>
  <c r="G790" i="3"/>
  <c r="G789" i="3"/>
  <c r="G788" i="3"/>
  <c r="G787" i="3"/>
  <c r="G786" i="3"/>
  <c r="G785" i="3"/>
  <c r="G784" i="3"/>
  <c r="I782" i="3"/>
  <c r="G782" i="3"/>
  <c r="I781" i="3"/>
  <c r="G781" i="3"/>
  <c r="I780" i="3"/>
  <c r="G780" i="3"/>
  <c r="G779" i="3"/>
  <c r="I779" i="3" s="1"/>
  <c r="I778" i="3"/>
  <c r="G778" i="3"/>
  <c r="I777" i="3"/>
  <c r="G777" i="3"/>
  <c r="I776" i="3"/>
  <c r="G776" i="3"/>
  <c r="I774" i="3"/>
  <c r="I773" i="3"/>
  <c r="I772" i="3"/>
  <c r="I771" i="3"/>
  <c r="I770" i="3"/>
  <c r="I769" i="3"/>
  <c r="I768" i="3"/>
  <c r="I767" i="3"/>
  <c r="I763" i="3"/>
  <c r="I762" i="3"/>
  <c r="I761" i="3"/>
  <c r="I760" i="3"/>
  <c r="I758" i="3"/>
  <c r="I757" i="3"/>
  <c r="I756" i="3"/>
  <c r="I755" i="3"/>
  <c r="I754" i="3"/>
  <c r="I753" i="3"/>
  <c r="I752" i="3"/>
  <c r="I751" i="3"/>
  <c r="I750" i="3"/>
  <c r="I749" i="3"/>
  <c r="I748" i="3"/>
  <c r="I747" i="3"/>
  <c r="I746" i="3"/>
  <c r="H744" i="3"/>
  <c r="I744" i="3" s="1"/>
  <c r="H742" i="3"/>
  <c r="G742" i="3"/>
  <c r="I742" i="3" s="1"/>
  <c r="I741" i="3"/>
  <c r="H740" i="3"/>
  <c r="I740" i="3" s="1"/>
  <c r="I739" i="3"/>
  <c r="H739" i="3"/>
  <c r="I736" i="3"/>
  <c r="I735" i="3"/>
  <c r="H735" i="3"/>
  <c r="I733" i="3"/>
  <c r="H733" i="3"/>
  <c r="G733" i="3"/>
  <c r="H732" i="3"/>
  <c r="I732" i="3" s="1"/>
  <c r="I731" i="3"/>
  <c r="I730" i="3"/>
  <c r="H730" i="3"/>
  <c r="G730" i="3"/>
  <c r="I729" i="3"/>
  <c r="I728" i="3"/>
  <c r="H728" i="3"/>
  <c r="I727" i="3"/>
  <c r="H727" i="3"/>
  <c r="I726" i="3"/>
  <c r="I724" i="3"/>
  <c r="I723" i="3"/>
  <c r="H723" i="3"/>
  <c r="I721" i="3"/>
  <c r="H721" i="3"/>
  <c r="G721" i="3"/>
  <c r="I720" i="3"/>
  <c r="H720" i="3"/>
  <c r="I719" i="3"/>
  <c r="I718" i="3"/>
  <c r="I717" i="3"/>
  <c r="H717" i="3"/>
  <c r="H716" i="3"/>
  <c r="I716" i="3" s="1"/>
  <c r="I715" i="3"/>
  <c r="I713" i="3"/>
  <c r="I711" i="3"/>
  <c r="H711" i="3"/>
  <c r="I710" i="3"/>
  <c r="H710" i="3"/>
  <c r="H709" i="3"/>
  <c r="I709" i="3" s="1"/>
  <c r="H708" i="3"/>
  <c r="G708" i="3"/>
  <c r="I708" i="3" s="1"/>
  <c r="I707" i="3"/>
  <c r="H706" i="3"/>
  <c r="I706" i="3" s="1"/>
  <c r="I705" i="3"/>
  <c r="H705" i="3"/>
  <c r="I704" i="3"/>
  <c r="I701" i="3"/>
  <c r="I700" i="3"/>
  <c r="G697" i="3"/>
  <c r="I695" i="3"/>
  <c r="I693" i="3"/>
  <c r="I692" i="3"/>
  <c r="I691" i="3"/>
  <c r="H691" i="3"/>
  <c r="I690" i="3"/>
  <c r="H690" i="3"/>
  <c r="G690" i="3"/>
  <c r="I689" i="3"/>
  <c r="I688" i="3"/>
  <c r="H688" i="3"/>
  <c r="I687" i="3"/>
  <c r="H687" i="3"/>
  <c r="H686" i="3"/>
  <c r="I686" i="3" s="1"/>
  <c r="I685" i="3"/>
  <c r="I682" i="3"/>
  <c r="I681" i="3"/>
  <c r="I680" i="3"/>
  <c r="I679" i="3"/>
  <c r="I678" i="3"/>
  <c r="I677" i="3"/>
  <c r="I676" i="3"/>
  <c r="I675" i="3"/>
  <c r="I674" i="3"/>
  <c r="I671" i="3"/>
  <c r="I670" i="3"/>
  <c r="I669" i="3"/>
  <c r="I668" i="3"/>
  <c r="I667" i="3"/>
  <c r="I666" i="3"/>
  <c r="I665" i="3"/>
  <c r="I664" i="3"/>
  <c r="I663" i="3"/>
  <c r="I662" i="3"/>
  <c r="I661" i="3"/>
  <c r="I660" i="3"/>
  <c r="I659" i="3"/>
  <c r="I658" i="3"/>
  <c r="I656" i="3"/>
  <c r="G656" i="3"/>
  <c r="I655" i="3"/>
  <c r="G655" i="3"/>
  <c r="I654" i="3"/>
  <c r="G654" i="3"/>
  <c r="I653" i="3"/>
  <c r="G653" i="3"/>
  <c r="I652" i="3"/>
  <c r="G652" i="3"/>
  <c r="G651" i="3"/>
  <c r="I651" i="3" s="1"/>
  <c r="I650" i="3"/>
  <c r="G650" i="3"/>
  <c r="I649" i="3"/>
  <c r="G649" i="3"/>
  <c r="I648" i="3"/>
  <c r="I647" i="3"/>
  <c r="G647" i="3"/>
  <c r="G646" i="3"/>
  <c r="I646" i="3" s="1"/>
  <c r="G645" i="3"/>
  <c r="I645" i="3" s="1"/>
  <c r="G644" i="3"/>
  <c r="I644" i="3" s="1"/>
  <c r="G643" i="3"/>
  <c r="I643" i="3" s="1"/>
  <c r="I642" i="3"/>
  <c r="G642" i="3"/>
  <c r="I641" i="3"/>
  <c r="I640" i="3"/>
  <c r="G640" i="3"/>
  <c r="I639" i="3"/>
  <c r="G639" i="3"/>
  <c r="G638" i="3"/>
  <c r="I638" i="3" s="1"/>
  <c r="I637" i="3"/>
  <c r="G637" i="3"/>
  <c r="I636" i="3"/>
  <c r="G636" i="3"/>
  <c r="I635" i="3"/>
  <c r="G635" i="3"/>
  <c r="I634" i="3"/>
  <c r="G634" i="3"/>
  <c r="I633" i="3"/>
  <c r="G633" i="3"/>
  <c r="G632" i="3"/>
  <c r="I632" i="3" s="1"/>
  <c r="I631" i="3"/>
  <c r="G631" i="3"/>
  <c r="I627" i="3"/>
  <c r="I626" i="3"/>
  <c r="I625" i="3"/>
  <c r="I624" i="3"/>
  <c r="I623" i="3"/>
  <c r="I622" i="3"/>
  <c r="I621" i="3"/>
  <c r="I620" i="3"/>
  <c r="I618" i="3"/>
  <c r="I617" i="3"/>
  <c r="I616" i="3"/>
  <c r="I615" i="3"/>
  <c r="I614" i="3"/>
  <c r="I613" i="3"/>
  <c r="I612" i="3"/>
  <c r="I611" i="3"/>
  <c r="I610" i="3"/>
  <c r="I609" i="3"/>
  <c r="I608" i="3"/>
  <c r="I607"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568" i="3"/>
  <c r="I567" i="3"/>
  <c r="I566" i="3"/>
  <c r="I565" i="3"/>
  <c r="I564" i="3"/>
  <c r="I563" i="3"/>
  <c r="I562" i="3"/>
  <c r="I561" i="3"/>
  <c r="I560" i="3"/>
  <c r="I559" i="3"/>
  <c r="I558" i="3"/>
  <c r="I557" i="3"/>
  <c r="I556" i="3"/>
  <c r="I553" i="3"/>
  <c r="I552" i="3"/>
  <c r="H550" i="3"/>
  <c r="I550" i="3" s="1"/>
  <c r="G550" i="3"/>
  <c r="I549" i="3"/>
  <c r="H549" i="3"/>
  <c r="G549" i="3"/>
  <c r="I547" i="3"/>
  <c r="I546" i="3"/>
  <c r="I544" i="3"/>
  <c r="I543" i="3"/>
  <c r="I541" i="3"/>
  <c r="I540" i="3"/>
  <c r="I534" i="3"/>
  <c r="I533" i="3"/>
  <c r="I529" i="3"/>
  <c r="I528" i="3"/>
  <c r="I527" i="3"/>
  <c r="I526" i="3"/>
  <c r="I525" i="3"/>
  <c r="I524" i="3"/>
  <c r="I523" i="3"/>
  <c r="I522" i="3"/>
  <c r="I521" i="3"/>
  <c r="I519" i="3"/>
  <c r="I518" i="3"/>
  <c r="I517" i="3"/>
  <c r="I516" i="3"/>
  <c r="I513" i="3"/>
  <c r="I512" i="3"/>
  <c r="I511" i="3"/>
  <c r="I510" i="3"/>
  <c r="I508" i="3"/>
  <c r="I507" i="3"/>
  <c r="I506" i="3"/>
  <c r="I505" i="3"/>
  <c r="I503" i="3"/>
  <c r="I502" i="3"/>
  <c r="I500" i="3"/>
  <c r="I497" i="3"/>
  <c r="H497" i="3"/>
  <c r="G497" i="3"/>
  <c r="G496" i="3"/>
  <c r="H496" i="3" s="1"/>
  <c r="I496" i="3" s="1"/>
  <c r="G495" i="3"/>
  <c r="H495" i="3" s="1"/>
  <c r="I495" i="3" s="1"/>
  <c r="G494" i="3"/>
  <c r="H494" i="3" s="1"/>
  <c r="I494" i="3" s="1"/>
  <c r="I493" i="3"/>
  <c r="H493" i="3"/>
  <c r="G493" i="3"/>
  <c r="G492" i="3"/>
  <c r="H492" i="3" s="1"/>
  <c r="I492" i="3" s="1"/>
  <c r="G491" i="3"/>
  <c r="H491" i="3" s="1"/>
  <c r="I491" i="3" s="1"/>
  <c r="G490" i="3"/>
  <c r="H490" i="3" s="1"/>
  <c r="I490" i="3" s="1"/>
  <c r="I489" i="3"/>
  <c r="H489" i="3"/>
  <c r="G489" i="3"/>
  <c r="G488" i="3"/>
  <c r="H488" i="3" s="1"/>
  <c r="I488" i="3" s="1"/>
  <c r="H487" i="3"/>
  <c r="I487" i="3" s="1"/>
  <c r="G487" i="3"/>
  <c r="G486" i="3"/>
  <c r="H486" i="3" s="1"/>
  <c r="I486" i="3" s="1"/>
  <c r="I485" i="3"/>
  <c r="H485" i="3"/>
  <c r="G485" i="3"/>
  <c r="G484" i="3"/>
  <c r="H484" i="3" s="1"/>
  <c r="I484" i="3" s="1"/>
  <c r="G483" i="3"/>
  <c r="H483" i="3" s="1"/>
  <c r="I483" i="3" s="1"/>
  <c r="I481" i="3"/>
  <c r="G481" i="3"/>
  <c r="I480" i="3"/>
  <c r="G480" i="3"/>
  <c r="I479" i="3"/>
  <c r="G479" i="3"/>
  <c r="I478" i="3"/>
  <c r="G478" i="3"/>
  <c r="I477" i="3"/>
  <c r="G477" i="3"/>
  <c r="G476" i="3"/>
  <c r="I476" i="3" s="1"/>
  <c r="I474" i="3"/>
  <c r="G474" i="3"/>
  <c r="I473" i="3"/>
  <c r="G473" i="3"/>
  <c r="I472" i="3"/>
  <c r="G472" i="3"/>
  <c r="I471" i="3"/>
  <c r="G471" i="3"/>
  <c r="I470" i="3"/>
  <c r="G470" i="3"/>
  <c r="G469" i="3"/>
  <c r="I469" i="3" s="1"/>
  <c r="I468" i="3"/>
  <c r="G468" i="3"/>
  <c r="I467" i="3"/>
  <c r="G467" i="3"/>
  <c r="I465" i="3"/>
  <c r="G465" i="3"/>
  <c r="I464" i="3"/>
  <c r="G464" i="3"/>
  <c r="I463" i="3"/>
  <c r="G463" i="3"/>
  <c r="G462" i="3"/>
  <c r="I462" i="3" s="1"/>
  <c r="I461" i="3"/>
  <c r="G461" i="3"/>
  <c r="I460" i="3"/>
  <c r="G460" i="3"/>
  <c r="I459" i="3"/>
  <c r="G459" i="3"/>
  <c r="I458" i="3"/>
  <c r="G458" i="3"/>
  <c r="I457" i="3"/>
  <c r="G457" i="3"/>
  <c r="G456" i="3"/>
  <c r="I456" i="3" s="1"/>
  <c r="I455" i="3"/>
  <c r="G455" i="3"/>
  <c r="I454" i="3"/>
  <c r="G454" i="3"/>
  <c r="I451" i="3"/>
  <c r="H451" i="3"/>
  <c r="G451" i="3"/>
  <c r="H450" i="3"/>
  <c r="I450" i="3" s="1"/>
  <c r="G450" i="3"/>
  <c r="H448" i="3"/>
  <c r="G448" i="3"/>
  <c r="I448" i="3" s="1"/>
  <c r="H447" i="3"/>
  <c r="I447" i="3" s="1"/>
  <c r="G447" i="3"/>
  <c r="I445" i="3"/>
  <c r="H445" i="3"/>
  <c r="G445" i="3"/>
  <c r="H444" i="3"/>
  <c r="I444" i="3" s="1"/>
  <c r="G444" i="3"/>
  <c r="H442" i="3"/>
  <c r="G442" i="3"/>
  <c r="I442" i="3" s="1"/>
  <c r="H441" i="3"/>
  <c r="I441" i="3" s="1"/>
  <c r="G441" i="3"/>
  <c r="I439" i="3"/>
  <c r="H439" i="3"/>
  <c r="G439" i="3"/>
  <c r="H438" i="3"/>
  <c r="I438" i="3" s="1"/>
  <c r="G438" i="3"/>
  <c r="H436" i="3"/>
  <c r="G436" i="3"/>
  <c r="I436" i="3" s="1"/>
  <c r="H435" i="3"/>
  <c r="I435" i="3" s="1"/>
  <c r="G435" i="3"/>
  <c r="I433" i="3"/>
  <c r="H433" i="3"/>
  <c r="G433" i="3"/>
  <c r="H432" i="3"/>
  <c r="I432" i="3" s="1"/>
  <c r="G432" i="3"/>
  <c r="H430" i="3"/>
  <c r="G430" i="3"/>
  <c r="I430" i="3" s="1"/>
  <c r="H429" i="3"/>
  <c r="I429" i="3" s="1"/>
  <c r="G429" i="3"/>
  <c r="I427" i="3"/>
  <c r="H427" i="3"/>
  <c r="G427" i="3"/>
  <c r="H426" i="3"/>
  <c r="I426" i="3" s="1"/>
  <c r="G426" i="3"/>
  <c r="I423" i="3"/>
  <c r="G421" i="3"/>
  <c r="I421" i="3" s="1"/>
  <c r="G420" i="3"/>
  <c r="I420" i="3" s="1"/>
  <c r="I419" i="3"/>
  <c r="I417" i="3"/>
  <c r="I416" i="3"/>
  <c r="I415" i="3"/>
  <c r="I414" i="3"/>
  <c r="I413" i="3"/>
  <c r="I412" i="3"/>
  <c r="I407" i="3"/>
  <c r="I406" i="3"/>
  <c r="I405" i="3"/>
  <c r="I404" i="3"/>
  <c r="I403" i="3"/>
  <c r="I402" i="3"/>
  <c r="I401" i="3"/>
  <c r="I400" i="3"/>
  <c r="I397" i="3"/>
  <c r="I396" i="3"/>
  <c r="I395" i="3"/>
  <c r="I394" i="3"/>
  <c r="I393" i="3"/>
  <c r="I392" i="3"/>
  <c r="I391" i="3"/>
  <c r="H388" i="3"/>
  <c r="I388" i="3" s="1"/>
  <c r="G388" i="3"/>
  <c r="I387" i="3"/>
  <c r="H386" i="3"/>
  <c r="I386" i="3" s="1"/>
  <c r="G386" i="3"/>
  <c r="I385" i="3"/>
  <c r="H380" i="3"/>
  <c r="I380" i="3" s="1"/>
  <c r="H379" i="3"/>
  <c r="I379" i="3" s="1"/>
  <c r="H378" i="3"/>
  <c r="I378" i="3" s="1"/>
  <c r="I377" i="3"/>
  <c r="H377" i="3"/>
  <c r="I376" i="3"/>
  <c r="I375" i="3"/>
  <c r="H375" i="3"/>
  <c r="I374" i="3"/>
  <c r="H374" i="3"/>
  <c r="I373" i="3"/>
  <c r="H373" i="3"/>
  <c r="I372" i="3"/>
  <c r="H372" i="3"/>
  <c r="I371" i="3"/>
  <c r="H371" i="3"/>
  <c r="I369" i="3"/>
  <c r="H369" i="3"/>
  <c r="I368" i="3"/>
  <c r="H368" i="3"/>
  <c r="I367" i="3"/>
  <c r="H367" i="3"/>
  <c r="I366" i="3"/>
  <c r="H366" i="3"/>
  <c r="I365" i="3"/>
  <c r="H365" i="3"/>
  <c r="I364" i="3"/>
  <c r="H364" i="3"/>
  <c r="I363" i="3"/>
  <c r="H363" i="3"/>
  <c r="I362" i="3"/>
  <c r="I359" i="3"/>
  <c r="I358" i="3"/>
  <c r="I355" i="3"/>
  <c r="I354" i="3"/>
  <c r="I353" i="3"/>
  <c r="I352" i="3"/>
  <c r="H349" i="3"/>
  <c r="I341" i="3"/>
  <c r="I340" i="3"/>
  <c r="I339" i="3"/>
  <c r="I338" i="3"/>
  <c r="I337" i="3"/>
  <c r="I336" i="3"/>
  <c r="I335" i="3"/>
  <c r="I334" i="3"/>
  <c r="I333" i="3"/>
  <c r="I332" i="3"/>
  <c r="I320" i="3"/>
  <c r="I319" i="3"/>
  <c r="I318" i="3"/>
  <c r="I317" i="3"/>
  <c r="I316" i="3"/>
  <c r="I315" i="3"/>
  <c r="I314" i="3"/>
  <c r="I313" i="3"/>
  <c r="I312" i="3"/>
  <c r="I311" i="3"/>
  <c r="I309" i="3"/>
  <c r="I308" i="3"/>
  <c r="I307" i="3"/>
  <c r="I306" i="3"/>
  <c r="I305" i="3"/>
  <c r="I303" i="3"/>
  <c r="G303" i="3"/>
  <c r="G302" i="3"/>
  <c r="I302" i="3" s="1"/>
  <c r="I300" i="3"/>
  <c r="I299" i="3"/>
  <c r="I298" i="3"/>
  <c r="I297" i="3"/>
  <c r="I294" i="3"/>
  <c r="I293" i="3"/>
  <c r="I292" i="3"/>
  <c r="I290" i="3"/>
  <c r="I289" i="3"/>
  <c r="I288" i="3"/>
  <c r="I280" i="3"/>
  <c r="I279" i="3"/>
  <c r="I277" i="3"/>
  <c r="I276" i="3"/>
  <c r="I275" i="3"/>
  <c r="I274" i="3"/>
  <c r="I273" i="3"/>
  <c r="I272" i="3"/>
  <c r="I271" i="3"/>
  <c r="I269" i="3"/>
  <c r="I268" i="3"/>
  <c r="I267" i="3"/>
  <c r="I266" i="3"/>
  <c r="I265" i="3"/>
  <c r="I264" i="3"/>
  <c r="I258" i="3"/>
  <c r="I257" i="3"/>
  <c r="I256" i="3"/>
  <c r="I255" i="3"/>
  <c r="I254" i="3"/>
  <c r="H252" i="3"/>
  <c r="I252" i="3" s="1"/>
  <c r="G252" i="3"/>
  <c r="G251" i="3" s="1"/>
  <c r="I251" i="3" s="1"/>
  <c r="H251" i="3"/>
  <c r="I248" i="3"/>
  <c r="I247" i="3"/>
  <c r="I246" i="3"/>
  <c r="I245" i="3"/>
  <c r="F245" i="3"/>
  <c r="I238" i="3"/>
  <c r="I237" i="3"/>
  <c r="I236" i="3"/>
  <c r="I235" i="3"/>
  <c r="I234" i="3"/>
  <c r="I232" i="3"/>
  <c r="I231" i="3"/>
  <c r="I230" i="3"/>
  <c r="I229" i="3"/>
  <c r="I227" i="3"/>
  <c r="I222" i="3"/>
  <c r="H222" i="3"/>
  <c r="I220" i="3"/>
  <c r="H218" i="3"/>
  <c r="I218" i="3" s="1"/>
  <c r="I217" i="3"/>
  <c r="H217" i="3"/>
  <c r="H216" i="3"/>
  <c r="I216" i="3" s="1"/>
  <c r="I215" i="3"/>
  <c r="H215" i="3"/>
  <c r="I213" i="3"/>
  <c r="I209" i="3"/>
  <c r="I208" i="3"/>
  <c r="I207" i="3"/>
  <c r="I206" i="3"/>
  <c r="I205" i="3"/>
  <c r="I204" i="3"/>
  <c r="I203" i="3"/>
  <c r="I202" i="3"/>
  <c r="I201" i="3"/>
  <c r="H200" i="3"/>
  <c r="G200" i="3"/>
  <c r="I200" i="3" s="1"/>
  <c r="I199" i="3"/>
  <c r="I198" i="3"/>
  <c r="I197" i="3"/>
  <c r="G195" i="3"/>
  <c r="I195" i="3" s="1"/>
  <c r="I194" i="3"/>
  <c r="G194" i="3"/>
  <c r="G192" i="3"/>
  <c r="G191" i="3"/>
  <c r="G190" i="3"/>
  <c r="G185" i="3"/>
  <c r="I185" i="3" s="1"/>
  <c r="I184" i="3"/>
  <c r="H184" i="3"/>
  <c r="G184" i="3"/>
  <c r="I182" i="3"/>
  <c r="G182" i="3"/>
  <c r="I181" i="3"/>
  <c r="G181" i="3"/>
  <c r="I180" i="3"/>
  <c r="G180" i="3"/>
  <c r="G179" i="3"/>
  <c r="I179" i="3" s="1"/>
  <c r="I178" i="3"/>
  <c r="G178" i="3"/>
  <c r="I177" i="3"/>
  <c r="G177" i="3"/>
  <c r="I176" i="3"/>
  <c r="G176" i="3"/>
  <c r="I175" i="3"/>
  <c r="G175" i="3"/>
  <c r="I172" i="3"/>
  <c r="I171" i="3"/>
  <c r="I170" i="3"/>
  <c r="I169" i="3"/>
  <c r="H168" i="3"/>
  <c r="G168" i="3"/>
  <c r="I168" i="3" s="1"/>
  <c r="H167" i="3"/>
  <c r="I167" i="3" s="1"/>
  <c r="G167" i="3"/>
  <c r="G165" i="3"/>
  <c r="I165" i="3" s="1"/>
  <c r="G164" i="3"/>
  <c r="I164" i="3" s="1"/>
  <c r="G163" i="3"/>
  <c r="I163" i="3" s="1"/>
  <c r="I162" i="3"/>
  <c r="H162" i="3"/>
  <c r="G162" i="3"/>
  <c r="G161" i="3"/>
  <c r="I161" i="3" s="1"/>
  <c r="G160" i="3"/>
  <c r="I160" i="3" s="1"/>
  <c r="G159" i="3"/>
  <c r="H159" i="3" s="1"/>
  <c r="I158" i="3"/>
  <c r="H158" i="3"/>
  <c r="G158" i="3"/>
  <c r="G157" i="3"/>
  <c r="I157" i="3" s="1"/>
  <c r="H154" i="3"/>
  <c r="G154" i="3"/>
  <c r="I154" i="3" s="1"/>
  <c r="H153" i="3"/>
  <c r="G153" i="3"/>
  <c r="I153" i="3" s="1"/>
  <c r="H152" i="3"/>
  <c r="I152" i="3" s="1"/>
  <c r="G152" i="3"/>
  <c r="H151" i="3"/>
  <c r="G151" i="3"/>
  <c r="I151" i="3" s="1"/>
  <c r="H150" i="3"/>
  <c r="G150" i="3"/>
  <c r="I150" i="3" s="1"/>
  <c r="H149" i="3"/>
  <c r="G149" i="3"/>
  <c r="I149" i="3" s="1"/>
  <c r="H148" i="3"/>
  <c r="I148" i="3" s="1"/>
  <c r="G148" i="3"/>
  <c r="I145" i="3"/>
  <c r="I144" i="3"/>
  <c r="I143" i="3"/>
  <c r="H143" i="3"/>
  <c r="G143" i="3"/>
  <c r="H142" i="3"/>
  <c r="I142" i="3" s="1"/>
  <c r="G142" i="3"/>
  <c r="G141" i="3"/>
  <c r="H141" i="3" s="1"/>
  <c r="I141" i="3" s="1"/>
  <c r="I140" i="3"/>
  <c r="H140" i="3"/>
  <c r="G140" i="3"/>
  <c r="I139" i="3"/>
  <c r="H139" i="3"/>
  <c r="G139" i="3"/>
  <c r="H138" i="3"/>
  <c r="I138" i="3" s="1"/>
  <c r="G138" i="3"/>
  <c r="G137" i="3"/>
  <c r="H137" i="3" s="1"/>
  <c r="I137" i="3" s="1"/>
  <c r="I136" i="3"/>
  <c r="H136" i="3"/>
  <c r="G136" i="3"/>
  <c r="I135" i="3"/>
  <c r="H135" i="3"/>
  <c r="G135" i="3"/>
  <c r="H133" i="3"/>
  <c r="I133" i="3" s="1"/>
  <c r="G133" i="3"/>
  <c r="G132" i="3"/>
  <c r="H132" i="3" s="1"/>
  <c r="I132" i="3" s="1"/>
  <c r="I131" i="3"/>
  <c r="H131" i="3"/>
  <c r="G131" i="3"/>
  <c r="I130" i="3"/>
  <c r="H130" i="3"/>
  <c r="G130" i="3"/>
  <c r="H129" i="3"/>
  <c r="I129" i="3" s="1"/>
  <c r="G129" i="3"/>
  <c r="G128" i="3"/>
  <c r="H128" i="3" s="1"/>
  <c r="I128" i="3" s="1"/>
  <c r="I127" i="3"/>
  <c r="H127" i="3"/>
  <c r="G127" i="3"/>
  <c r="G126" i="3"/>
  <c r="H126" i="3" s="1"/>
  <c r="I126" i="3" s="1"/>
  <c r="H125" i="3"/>
  <c r="I125" i="3" s="1"/>
  <c r="G125" i="3"/>
  <c r="I122" i="3"/>
  <c r="I121" i="3"/>
  <c r="I120" i="3"/>
  <c r="I119" i="3"/>
  <c r="I118" i="3"/>
  <c r="I117" i="3"/>
  <c r="I116" i="3"/>
  <c r="H116" i="3"/>
  <c r="G116" i="3"/>
  <c r="H115" i="3"/>
  <c r="I115" i="3" s="1"/>
  <c r="G115" i="3"/>
  <c r="G114" i="3"/>
  <c r="H114" i="3" s="1"/>
  <c r="I114" i="3" s="1"/>
  <c r="I112" i="3"/>
  <c r="H112" i="3"/>
  <c r="G112" i="3"/>
  <c r="I111" i="3"/>
  <c r="G111" i="3"/>
  <c r="H111" i="3" s="1"/>
  <c r="H110" i="3"/>
  <c r="G110" i="3"/>
  <c r="I110" i="3" s="1"/>
  <c r="I109" i="3"/>
  <c r="G109" i="3"/>
  <c r="H109" i="3" s="1"/>
  <c r="I108" i="3"/>
  <c r="H108" i="3"/>
  <c r="G108" i="3"/>
  <c r="I107" i="3"/>
  <c r="H107" i="3"/>
  <c r="G107" i="3"/>
  <c r="H106" i="3"/>
  <c r="G106" i="3"/>
  <c r="I106" i="3" s="1"/>
  <c r="I105" i="3"/>
  <c r="G105" i="3"/>
  <c r="H105" i="3" s="1"/>
  <c r="I104" i="3"/>
  <c r="H104" i="3"/>
  <c r="G104" i="3"/>
  <c r="H103" i="3"/>
  <c r="G102" i="3"/>
  <c r="I102" i="3" s="1"/>
  <c r="G101" i="3"/>
  <c r="H101" i="3" s="1"/>
  <c r="I100" i="3"/>
  <c r="H100" i="3"/>
  <c r="G100" i="3"/>
  <c r="G99" i="3"/>
  <c r="I99" i="3" s="1"/>
  <c r="G98" i="3"/>
  <c r="I98" i="3" s="1"/>
  <c r="G97" i="3"/>
  <c r="I97" i="3" s="1"/>
  <c r="I96" i="3"/>
  <c r="H96" i="3"/>
  <c r="G96" i="3"/>
  <c r="G95" i="3"/>
  <c r="I95" i="3" s="1"/>
  <c r="I94" i="3"/>
  <c r="G94" i="3"/>
  <c r="H94" i="3" s="1"/>
  <c r="G91" i="3"/>
  <c r="H91" i="3" s="1"/>
  <c r="I91" i="3" s="1"/>
  <c r="H90" i="3"/>
  <c r="I90" i="3" s="1"/>
  <c r="G90" i="3"/>
  <c r="I89" i="3"/>
  <c r="G89" i="3"/>
  <c r="I88" i="3"/>
  <c r="G88" i="3"/>
  <c r="I87" i="3"/>
  <c r="G87" i="3"/>
  <c r="I86" i="3"/>
  <c r="G86" i="3"/>
  <c r="G85" i="3"/>
  <c r="H85" i="3" s="1"/>
  <c r="I85" i="3" s="1"/>
  <c r="I84" i="3"/>
  <c r="H84" i="3"/>
  <c r="G84" i="3"/>
  <c r="G83" i="3"/>
  <c r="H83" i="3" s="1"/>
  <c r="I83" i="3" s="1"/>
  <c r="I80" i="3"/>
  <c r="I79" i="3"/>
  <c r="I78" i="3"/>
  <c r="I77" i="3"/>
  <c r="I76" i="3"/>
  <c r="I75" i="3"/>
  <c r="I74" i="3"/>
  <c r="I73" i="3"/>
  <c r="I71" i="3"/>
  <c r="I70" i="3"/>
  <c r="I69" i="3"/>
  <c r="I68" i="3"/>
  <c r="I67" i="3"/>
  <c r="I66" i="3"/>
  <c r="I65" i="3"/>
  <c r="I64" i="3"/>
  <c r="I59" i="3"/>
  <c r="I58" i="3"/>
  <c r="I57" i="3"/>
  <c r="I56" i="3"/>
  <c r="I55" i="3"/>
  <c r="I54" i="3"/>
  <c r="I53" i="3"/>
  <c r="I52" i="3"/>
  <c r="I51" i="3"/>
  <c r="G48" i="3"/>
  <c r="G47" i="3"/>
  <c r="I45" i="3"/>
  <c r="G45" i="3"/>
  <c r="I44" i="3"/>
  <c r="G44" i="3"/>
  <c r="I42" i="3"/>
  <c r="G42" i="3"/>
  <c r="I41" i="3"/>
  <c r="G41" i="3"/>
  <c r="H39" i="3"/>
  <c r="G39" i="3"/>
  <c r="I39" i="3" s="1"/>
  <c r="H38" i="3"/>
  <c r="I38" i="3" s="1"/>
  <c r="G38" i="3"/>
  <c r="I36" i="3"/>
  <c r="I35" i="3"/>
  <c r="I34" i="3"/>
  <c r="I33" i="3"/>
  <c r="I31" i="3"/>
  <c r="I30" i="3"/>
  <c r="I29" i="3"/>
  <c r="H27" i="3"/>
  <c r="I27" i="3" s="1"/>
  <c r="G27" i="3"/>
  <c r="I25" i="3"/>
  <c r="H25" i="3"/>
  <c r="I22" i="3"/>
  <c r="H22" i="3"/>
  <c r="G22" i="3"/>
  <c r="I21" i="3"/>
  <c r="G20" i="3"/>
  <c r="H20" i="3" s="1"/>
  <c r="I20" i="3" s="1"/>
  <c r="H19" i="3"/>
  <c r="I19" i="3" s="1"/>
  <c r="G19" i="3"/>
  <c r="I18" i="3"/>
  <c r="G18" i="3"/>
  <c r="I14" i="3"/>
  <c r="H14" i="3"/>
  <c r="G14" i="3"/>
  <c r="H13" i="3"/>
  <c r="I13" i="3" s="1"/>
  <c r="G13" i="3"/>
  <c r="G12" i="3"/>
  <c r="H12" i="3" s="1"/>
  <c r="I12" i="3" s="1"/>
  <c r="H11" i="3"/>
  <c r="I11" i="3" s="1"/>
  <c r="G11" i="3"/>
  <c r="I10" i="3"/>
  <c r="H10" i="3"/>
  <c r="G10" i="3"/>
  <c r="I9" i="3"/>
  <c r="G8" i="3"/>
  <c r="H8" i="3" s="1"/>
  <c r="I8" i="3" s="1"/>
  <c r="H7" i="3"/>
  <c r="I7" i="3" s="1"/>
  <c r="G7" i="3"/>
  <c r="AM99" i="27" l="1"/>
  <c r="BB99" i="27" s="1"/>
  <c r="AM102" i="27"/>
  <c r="BB102" i="27" s="1"/>
  <c r="H95" i="3"/>
  <c r="H99" i="3"/>
  <c r="H157" i="3"/>
  <c r="H161" i="3"/>
  <c r="H165" i="3"/>
  <c r="I101" i="3"/>
  <c r="I159" i="3"/>
  <c r="G422" i="3"/>
  <c r="I422" i="3" s="1"/>
  <c r="H97" i="3"/>
  <c r="H163" i="3"/>
  <c r="H185" i="3"/>
  <c r="H98" i="3"/>
  <c r="H102" i="3"/>
  <c r="H160" i="3"/>
  <c r="H164" i="3"/>
</calcChain>
</file>

<file path=xl/sharedStrings.xml><?xml version="1.0" encoding="utf-8"?>
<sst xmlns="http://schemas.openxmlformats.org/spreadsheetml/2006/main" count="15313" uniqueCount="2091">
  <si>
    <r>
      <rPr>
        <b/>
        <sz val="13"/>
        <color theme="1"/>
        <rFont val="Times New Roman"/>
        <family val="1"/>
      </rPr>
      <t xml:space="preserve">GIÁ VẬT LIỆU XÂY DỰNG CHỦ YẾU TRÊN ĐỊA BÀN TỈNH LÂM ĐỒNG THÁNG 4 NĂM 2018
</t>
    </r>
    <r>
      <rPr>
        <i/>
        <sz val="13"/>
        <rFont val="Times New Roman"/>
        <family val="1"/>
      </rPr>
      <t>(Kèm theo văn bản số         /CBLS-XD-TC ngày       tháng 5 năm 2018 của liên Sở)</t>
    </r>
  </si>
  <si>
    <t>Stt</t>
  </si>
  <si>
    <t>TÊN VÀ QUY CÁCH CỦA VẬT LIỆU</t>
  </si>
  <si>
    <t>ĐƠN VỊ 
TÍNH</t>
  </si>
  <si>
    <t>SẢN XUẤT THEO QUY CHUẨN HOẶC TIÊU CHUẨN KỸ THUẬT</t>
  </si>
  <si>
    <t>GIÁ VẬT LIỆU CHƯA CÓ THUẾ VAT THÁNG 01/2018</t>
  </si>
  <si>
    <t>GIÁ VẬT LIỆU CHƯA CÓ THUẾ VAT (VNĐ)
02/2018</t>
  </si>
  <si>
    <t>GIÁ VẬT LIỆU CHƯA CÓ THUẾ VAT (VNĐ)
03/2018</t>
  </si>
  <si>
    <t>GIÁ VẬT LIỆU CHƯA CÓ THUẾ VAT (VNĐ)
04/2018</t>
  </si>
  <si>
    <t>TỶ LỆ BIẾN ĐỘNG GIÁ 
SO VỚI THÁNG 3 (%)</t>
  </si>
  <si>
    <t>GHI CHÚ</t>
  </si>
  <si>
    <t>A. VẬT LIỆU XI MĂNG</t>
  </si>
  <si>
    <r>
      <rPr>
        <b/>
        <sz val="15"/>
        <color theme="1"/>
        <rFont val="Times New Roman"/>
        <family val="1"/>
      </rPr>
      <t>Xi măng Hà Tiên PCB 40</t>
    </r>
    <r>
      <rPr>
        <sz val="15"/>
        <rFont val="Times New Roman"/>
        <family val="1"/>
      </rPr>
      <t xml:space="preserve">  (đóng bao)</t>
    </r>
  </si>
  <si>
    <t>TCVN 6260:2009</t>
  </si>
  <si>
    <t>Thành phố Bảo Lộc</t>
  </si>
  <si>
    <t>đ/tấn</t>
  </si>
  <si>
    <t>nt</t>
  </si>
  <si>
    <t>Đơn giá bình quân tại  trung tâm thành phố</t>
  </si>
  <si>
    <t>Huyện Di Linh</t>
  </si>
  <si>
    <t>Huyện Đức Trọng</t>
  </si>
  <si>
    <t>Đơn giá bình quân 
tại trung tâm huyện</t>
  </si>
  <si>
    <t>Huyện Đơn Dương</t>
  </si>
  <si>
    <t>Huyện Lâm Hà</t>
  </si>
  <si>
    <t>Huyện Bảo Lâm</t>
  </si>
  <si>
    <t>Huyện Đạ Tẻh</t>
  </si>
  <si>
    <t>Huyện Cát Tiên</t>
  </si>
  <si>
    <t>Huyện Đam Rông</t>
  </si>
  <si>
    <t>-</t>
  </si>
  <si>
    <t>Huyện Lạc Dương</t>
  </si>
  <si>
    <t>Xi măng Insee PCB 40</t>
  </si>
  <si>
    <t>Đơn giá bình quân tại trung tâm thành phố</t>
  </si>
  <si>
    <t>Đơn giá bình quân tại  trung tâm huyện</t>
  </si>
  <si>
    <t>Huyện Đạ Huoai</t>
  </si>
  <si>
    <t>Xi măng Công Thanh (PCB 40)</t>
  </si>
  <si>
    <t>Thành phố Đà Lạt</t>
  </si>
  <si>
    <t>TCVN
 6260:2009</t>
  </si>
  <si>
    <t>Đơn giá bình quân tại  trung tâm huyện.</t>
  </si>
  <si>
    <r>
      <rPr>
        <b/>
        <sz val="13"/>
        <color rgb="FFFF0000"/>
        <rFont val="Times New Roman"/>
        <family val="1"/>
      </rPr>
      <t xml:space="preserve">Chi nhánh CTY CP xi măng Hà Tiên 1 - Xí nghiệp tiêu thụ và Dịch vụ xi măng Hà Tiên 1 
</t>
    </r>
    <r>
      <rPr>
        <sz val="13"/>
        <color rgb="FFFF0000"/>
        <rFont val="Times New Roman"/>
        <family val="1"/>
      </rPr>
      <t>(Địa chỉ: Lầu 3, số 9-19 Hồ Tùng mậu, Phường Nguyễn Thái Bình, Quận 1, Thành phố Hồ Chí Minh. Điện thoại: 0283.9151617).
Nhà phân phối:
- Công ty TNHH TMXD-V-T Vũ Thiện (số 815 Trần Phú thành phố Bảo Lộc, tỉnh Lâm Đồng, ĐT: 0263.3863.175).
- Công ty TNHH Thiên Tự Phước (Thôn Pâng Pung, TT.Đinh Văn, huyện Lâm Hà, tỉnh Lâm Đồng), ĐT: 0263.3829.653.</t>
    </r>
  </si>
  <si>
    <t>Vicem Hà Tiên PCB 40  (bao 50kg)</t>
  </si>
  <si>
    <t>Giá bán tại CHVLXD khu vực Đà Lạt.</t>
  </si>
  <si>
    <t>Vicem Hà Tiên đa dụng  (bao 50kg)</t>
  </si>
  <si>
    <r>
      <rPr>
        <b/>
        <sz val="13"/>
        <rFont val="Times New Roman"/>
        <family val="1"/>
      </rPr>
      <t xml:space="preserve">Công ty cổ phần thương mại xây dựng Lê Nguyễn </t>
    </r>
    <r>
      <rPr>
        <sz val="13"/>
        <rFont val="Times New Roman"/>
        <family val="1"/>
      </rPr>
      <t>(Địa chỉ: Số 27, ngõ 252, Phố Chợ Khâm Thiên, phường Trung Phụng, Quận Đống Đa, Hà Nội. Điện thoại: 024.38569592 - 0979248223)</t>
    </r>
  </si>
  <si>
    <t>Xi măng Xuân Thành PCB 40 (xá)</t>
  </si>
  <si>
    <t>Giá bán tại thị trấn Liên Nghĩa, huyện Đức Trọng</t>
  </si>
  <si>
    <t>Xi măng Xuân Thành PCB 40 (bao)</t>
  </si>
  <si>
    <r>
      <rPr>
        <b/>
        <sz val="13"/>
        <rFont val="Times New Roman"/>
        <family val="1"/>
      </rPr>
      <t xml:space="preserve">Công ty TNHH Thiên Tự Phước </t>
    </r>
    <r>
      <rPr>
        <sz val="13"/>
        <rFont val="Times New Roman"/>
        <family val="1"/>
      </rPr>
      <t>(Địa chỉ: Păng Phung, thị trấn Đinh Văn, huyện Lâm Hà, tỉnh Lâm Đồng. Điện thoại: 02633.829653)</t>
    </r>
  </si>
  <si>
    <t>gia thang 2</t>
  </si>
  <si>
    <t>Xi măng Nghi Sơn PCB40 (xá)</t>
  </si>
  <si>
    <t>Xi măng Hà Tiên PCB 40 (xá)</t>
  </si>
  <si>
    <t>Chi nhánh Công ty CP Xi Măng Thăng Long</t>
  </si>
  <si>
    <t>Xi măng Thăng Long bao PCB 40 nhãn hiệu rồng đỏ</t>
  </si>
  <si>
    <t>Giá bán lẻ tại khu vực Lâm Đồng</t>
  </si>
  <si>
    <t>Xi măng Xá Thăng Long PCB 50 nhãn hiệu rồng đỏ</t>
  </si>
  <si>
    <t>B. VẬT LIỆU THÉP</t>
  </si>
  <si>
    <t>Thép cuộn Ø 6 mm CB240T</t>
  </si>
  <si>
    <t>Kg</t>
  </si>
  <si>
    <t>TCVN 
1651-1:2008</t>
  </si>
  <si>
    <t>Không báo giá</t>
  </si>
  <si>
    <t>Thép cuộn Ø 8 mm CB240T</t>
  </si>
  <si>
    <t>Thép cây vằn  Ø 10 mm CB240T</t>
  </si>
  <si>
    <t>Cây</t>
  </si>
  <si>
    <t>Thép cây  vằn Ø 12 mm CB 400V - SD390</t>
  </si>
  <si>
    <t>Thép cây vằn Ø 14 mm CB 400V - SD390</t>
  </si>
  <si>
    <t>Thép cây vằn  Ø 16 mm CB 400V CV 300VS- SD390</t>
  </si>
  <si>
    <t>Thép cây vằn  Ø 18 mm CB 400V CV - SD390</t>
  </si>
  <si>
    <t>Thép cây vằn Ø 20mm CB 400V CV - SD390</t>
  </si>
  <si>
    <t>Thép cây vằn Ø 22mm CB 400V - SD390</t>
  </si>
  <si>
    <t>Thép hình</t>
  </si>
  <si>
    <t>đ/kg</t>
  </si>
  <si>
    <t>Thép tấm</t>
  </si>
  <si>
    <t>Thép Việt Nhật:</t>
  </si>
  <si>
    <t>TCVN
 1651-1:2008</t>
  </si>
  <si>
    <t>Thép cuộn Ø 6 mm - Ø 8 mm CB240T</t>
  </si>
  <si>
    <t>Thép cây Ø 10 mm CB240T</t>
  </si>
  <si>
    <t>Thép cây Ø 12 mm CB400V-SD390</t>
  </si>
  <si>
    <t>Thép cây Ø 14 mm CB400V-SD390</t>
  </si>
  <si>
    <t>Thép cây Ø 16 mm CB400V-SD390</t>
  </si>
  <si>
    <t>Thép cây Ø 18 mm CB400V-SD390</t>
  </si>
  <si>
    <t>Thép cây Ø 20 mm CB400V-SD390</t>
  </si>
  <si>
    <t>Thép cây Ø 22 mm CB400V-SD390</t>
  </si>
  <si>
    <t>Thép POMINA:</t>
  </si>
  <si>
    <t xml:space="preserve">Thép cây Ø 14 mm CB400V-SD390 </t>
  </si>
  <si>
    <t>đ/cây</t>
  </si>
  <si>
    <t>Thép cây vằn  Ø 12 mm CB 400V - SD390</t>
  </si>
  <si>
    <t>Thép cây vằn  Ø 14 mm CB 400V - SD390</t>
  </si>
  <si>
    <t>Thép cây vằn Ø 16 mm CB 400V - SD390</t>
  </si>
  <si>
    <t>Thép cây vằn Ø 18 mm CB 400V - SD390</t>
  </si>
  <si>
    <t>Thép cây vằn Ø 20 mm CB 400V - SD390</t>
  </si>
  <si>
    <t>Thép cây vằn Ø 22 mm CB 400V - SD390</t>
  </si>
  <si>
    <t>Thép cây vằn Ø 10 mm CB240T</t>
  </si>
  <si>
    <t>Thép cây vằn  Ø 16 mm CB 400V - SD390</t>
  </si>
  <si>
    <t>Thép cây vằn  Ø 18 mm CB 400V - SD390</t>
  </si>
  <si>
    <t>Thép cây vằn  Ø 20 mm CB 400V - SD390</t>
  </si>
  <si>
    <t>Thép cây vằn  Ø 22 mm CB 400V - SD390</t>
  </si>
  <si>
    <t>Thép Pomina:</t>
  </si>
  <si>
    <t>Thép cây vằn Ø 10 mm  CB240T</t>
  </si>
  <si>
    <t>Thép cây vằn  Ø 12 mm CB400V-SD390</t>
  </si>
  <si>
    <t>Thép cây vằn Ø 14 mm  CB400V-SD390</t>
  </si>
  <si>
    <t>Thép cây vằn Ø 16 mm CB400V-SD390</t>
  </si>
  <si>
    <t>Thép cây vằn Ø 18 mm CB400V-SD390</t>
  </si>
  <si>
    <t>Thép cuộn Ø 6 mm  CB240T</t>
  </si>
  <si>
    <t>Thép cây cây Ø 12 mm CB400V-SD390</t>
  </si>
  <si>
    <t>Thép cây vằn  Ø 14 mm CB400V-SD390</t>
  </si>
  <si>
    <t>Thép cây vằn Ø 20 mm CB400V-SD390</t>
  </si>
  <si>
    <t>Thép cây vằn Ø 22 mm CB400V-SD390</t>
  </si>
  <si>
    <t>Thép cây vằn Ø 12 mm CB400V-SD390</t>
  </si>
  <si>
    <t>Thép cây vằn Ø 14 mm CB400V-SD390</t>
  </si>
  <si>
    <t>Thép cây trơn Ø 36mm CB400V-SD390</t>
  </si>
  <si>
    <t>Giá bán tại cửa hàng VLXD Sơn Hải 
(Số 457 KP4, TT Liên Nghĩa, huyện Đức Trọng)</t>
  </si>
  <si>
    <t>Thép cây vằn Ø 36mm CB400V-SD390</t>
  </si>
  <si>
    <t>Thép cây vằn  Ø 22 mm CB400V-SD390</t>
  </si>
  <si>
    <t>Thép cây vằn  Ø 16 mm CB400V-SD390</t>
  </si>
  <si>
    <t>Thép cây vằn Ø 12 mm CB 400V - SD390</t>
  </si>
  <si>
    <t>Thép cuộn Ø6 mm CB240T</t>
  </si>
  <si>
    <t>Thép cuộn Ø8 mm CB240T</t>
  </si>
  <si>
    <t>Thép cây vằn Ø10 mm CB400V-SD390</t>
  </si>
  <si>
    <t>Thép cây vằn Ø12 mm CB400V-SD390</t>
  </si>
  <si>
    <t>Thép cây vằn Ø14mm CB400V-SD390</t>
  </si>
  <si>
    <t>Thép cây vằn Ø16mm CB400V-SD390</t>
  </si>
  <si>
    <t>Thép cây vằn Ø18 mm CB400V-SD390</t>
  </si>
  <si>
    <t>Thép cây vằn Ø20mm CB400V-SD390</t>
  </si>
  <si>
    <t>Thép cây vằn Ø22mm CB400V-SD390</t>
  </si>
  <si>
    <t>Thép cuộn Ø 6 mm - Ø 8 mm</t>
  </si>
  <si>
    <t>Thép cây vằn Ø 12 mm – Ø18 mm</t>
  </si>
  <si>
    <r>
      <rPr>
        <b/>
        <sz val="13"/>
        <color rgb="FFFF0000"/>
        <rFont val="Times New Roman"/>
        <family val="1"/>
      </rPr>
      <t>Thép hộp, thép vuông, thép tròn</t>
    </r>
    <r>
      <rPr>
        <sz val="13"/>
        <color rgb="FFFF0000"/>
        <rFont val="Times New Roman"/>
        <family val="1"/>
      </rPr>
      <t xml:space="preserve">
Công ty TNHH thép SeAH Việt Nam (Số 7 đường 3A KCN Biên Hòa II, tỉnh Đồng Nai. Điện thoại: 01223121811; 0938001413).</t>
    </r>
  </si>
  <si>
    <t xml:space="preserve">Ống thép đen (tròn, vuông, hộp) độ dày 1.0mm ÷ 1.5mm. Đường kính từ DN10÷DN100 </t>
  </si>
  <si>
    <t>BS 1387 ;ASTM A53/A500; JIS G3444/3452/3454; JIS C 8305;</t>
  </si>
  <si>
    <t>Giá bán trên địa bàn tỉnh Lâm Đồng, không bao gồm chi phí bốc xếp.</t>
  </si>
  <si>
    <t xml:space="preserve">Ống thép đen (tròn, vuông, hộp) độ dày 1.6mm ÷ 1.9mm. Đường kính từ DN10÷DN100 </t>
  </si>
  <si>
    <t xml:space="preserve">Ống thép đen (tròn, vuông, hộp) độ dày 2.0mm ÷ 5.4mm. Đường kính từ  DN10÷DN100 </t>
  </si>
  <si>
    <t xml:space="preserve">Ống thép đen (tròn, vuông, hộp) độ dày 5.5mm ÷ 6.35mm. Đường kính từ  DN10÷DN100 </t>
  </si>
  <si>
    <t>Ống thép đen (ống tròn) độ dày trên 6.35mm  Đường kính từ DN10÷DN100</t>
  </si>
  <si>
    <t>Ống thép đen độ dày 3.4mm ÷ 8.2mm. Đường kính từ DN125÷DN200</t>
  </si>
  <si>
    <t xml:space="preserve">Ống thép đen độ dày trên 8.2mm. Đường kính từ DN125÷DN200 </t>
  </si>
  <si>
    <t xml:space="preserve">Ông thép mạ kẽm nhúng nóng độ dày 1.6mm ÷ 1.9mm. Đường kính từ DN10÷DN100 </t>
  </si>
  <si>
    <t xml:space="preserve">Ống thép mạ kẽm nhúng nóng độ dày 2.0mm ÷ 5.4mm. Đường kính từ DN10÷DN100 </t>
  </si>
  <si>
    <t xml:space="preserve">Ống thép mạ kẽm nhúng nóng độ dày trên 5.4mm. Đường kính từ DN10÷DN100 </t>
  </si>
  <si>
    <t xml:space="preserve">Ống thép mạ kẽm nhúng nóng độ dày 3.4mm ÷8.2mm. Đường kính từ DN125÷DN200 </t>
  </si>
  <si>
    <t xml:space="preserve">Ống  thép mạ kẽm nhúng nóng độ dày trên 8.2 mm. Đường kính từ DN125÷DN200 </t>
  </si>
  <si>
    <t xml:space="preserve">Ống tôn kẽm (tròn, vuông, hộp) độ dày 1.0mm ÷ 2.3mm. Đường kính từ DN10÷DN200 </t>
  </si>
  <si>
    <t>BS 1387; ASTM A500; JIS G 3444</t>
  </si>
  <si>
    <t>C. VẬT LIỆU GẠCH</t>
  </si>
  <si>
    <t>I. GẠCH XÂY TUY NEN</t>
  </si>
  <si>
    <t>6 lỗ tròn 17,5x10,5x7,5 cm</t>
  </si>
  <si>
    <t>đồng/viên</t>
  </si>
  <si>
    <t>QCVN 16:2014/BXD</t>
  </si>
  <si>
    <t>Gạch 4 lỗ tròn 17,5x7,5x7,5 cm</t>
  </si>
  <si>
    <t>Gạch 6 lỗ vuông 17,5x10,5x7,5 cm</t>
  </si>
  <si>
    <t>Gạch 6 lỗ tròn 17,5x10,5x7,5 cm</t>
  </si>
  <si>
    <t>Gạch thẻ 17,5x7,5x3,5 cm</t>
  </si>
  <si>
    <t>Sản phẩm của Nhà máy gạch ngói  Lâm Viên</t>
  </si>
  <si>
    <t>Gạch 4 lỗ tròn 175x75x75mm</t>
  </si>
  <si>
    <t>viên</t>
  </si>
  <si>
    <t>QCVN 
16:2014/BXD</t>
  </si>
  <si>
    <t xml:space="preserve">Giá bán tại nhà máy, đã bao gồm phí bốc xếp lên phương tiện của khách hàng.
</t>
  </si>
  <si>
    <t>Gạch 6 lỗ vuông 175x105x75mm</t>
  </si>
  <si>
    <t>Gạch 6 lỗ tròn 175x105x75mm</t>
  </si>
  <si>
    <t>Áp dụng từ ngày 01/11/2017</t>
  </si>
  <si>
    <t>Gạch thẻ 175x75x35mm</t>
  </si>
  <si>
    <t>Sản phẩm của Công ty cổ phần Hiệp Thành</t>
  </si>
  <si>
    <t>Gạch 6 lỗ 175x110x75mm - Loại A</t>
  </si>
  <si>
    <t xml:space="preserve"> Gạch 6 lỗ 170x100x70mm - Loại B</t>
  </si>
  <si>
    <t xml:space="preserve">Giá bán tại nhà máy, đã bao gồm phí bốc xếp lên phương tiện của khách hàng.
Áp dụng từ ngày 01/4/2017
</t>
  </si>
  <si>
    <t>Gạch 4 lỗ 175x75x75mm - Loại A</t>
  </si>
  <si>
    <t>Gạch 4 lỗ 175x75x75mm - Loại B</t>
  </si>
  <si>
    <t>Gạch thẻ 75x40x175mm</t>
  </si>
  <si>
    <t>Gạch 4 lỗ tròn 7,5x7,5x17,5cm</t>
  </si>
  <si>
    <t>đ/viên</t>
  </si>
  <si>
    <t>Gạch 6 lỗ vuông 7,5x10,5x17,5cm</t>
  </si>
  <si>
    <t>Gạch 6 lỗ tròn 7,5x10,5x17,5cm</t>
  </si>
  <si>
    <t>Gạch thẻ 3,5x7,4x17,5cm</t>
  </si>
  <si>
    <r>
      <rPr>
        <b/>
        <sz val="14"/>
        <color rgb="FFFF0000"/>
        <rFont val="Times New Roman"/>
        <family val="1"/>
      </rPr>
      <t>Sản phẩm của Công ty CP Khoáng sản &amp; Vật liệu xây dựng Lâm Đồng</t>
    </r>
    <r>
      <rPr>
        <sz val="14"/>
        <color rgb="FFFF0000"/>
        <rFont val="Times New Roman"/>
        <family val="1"/>
      </rPr>
      <t xml:space="preserve">
</t>
    </r>
    <r>
      <rPr>
        <i/>
        <sz val="14"/>
        <color rgb="FFFF0000"/>
        <rFont val="Times New Roman"/>
        <family val="1"/>
      </rPr>
      <t>(Gạch tuynen Thạnh Mỹ, huyện Đơn Dương)</t>
    </r>
  </si>
  <si>
    <t>Gạch 6 lỗ 175x110x75mm</t>
  </si>
  <si>
    <t xml:space="preserve">Giá bán tại nhà máy, đã bao gồm phí bốc xếp lên phương tiện của khách hàng.
</t>
  </si>
  <si>
    <t>Gạch 6 lỗ 170x100x70mm</t>
  </si>
  <si>
    <t>Gạch 4 lỗ 175x75x75mm</t>
  </si>
  <si>
    <t>Gạch ống 2 lỗ 175x75x40mm</t>
  </si>
  <si>
    <t>II. GẠCH KHÔNG NUNG</t>
  </si>
  <si>
    <t>Gạch 4 lỗ 175x75x75 mm</t>
  </si>
  <si>
    <t>QCVN
 16:2014/BXD</t>
  </si>
  <si>
    <t>Gạch 6 Lỗ 175x115x75 mm</t>
  </si>
  <si>
    <t>Gạch 4 lỗ 180x80x80 mm</t>
  </si>
  <si>
    <t>Gạch 6 Lỗ 180x130x80 mm</t>
  </si>
  <si>
    <t>Gạch 400x200x100 mm</t>
  </si>
  <si>
    <t>Gạch 400x200x150mm</t>
  </si>
  <si>
    <t>Gạch 400x200x200 mm</t>
  </si>
  <si>
    <t>Gạch không nung 4 lỗ Vietcem M75</t>
  </si>
  <si>
    <t>Gạch không nung 6 lỗ Vietcem M75</t>
  </si>
  <si>
    <r>
      <rPr>
        <b/>
        <sz val="14"/>
        <color rgb="FFFF0000"/>
        <rFont val="Times New Roman"/>
        <family val="1"/>
      </rPr>
      <t xml:space="preserve">Công ty cổ phần vật liệu xây dựng gạch không nung Gia Lâm 
</t>
    </r>
    <r>
      <rPr>
        <sz val="14"/>
        <color rgb="FFFF0000"/>
        <rFont val="Times New Roman"/>
        <family val="1"/>
      </rPr>
      <t>(Địa chỉ: Thôn 1, xã Gia Lâm, huyên Lâm Hà, tỉnh Lâm Đồng. Điện thoại: 0263.3692868).</t>
    </r>
  </si>
  <si>
    <t xml:space="preserve">Gạch bê tông  </t>
  </si>
  <si>
    <t>Giá bán tại nhà máy, đã bao gồm chi phí bốc xếp lên phương tiện</t>
  </si>
  <si>
    <t>Gạch thẻ xây 175x75x37mm</t>
  </si>
  <si>
    <t>Gạch xây tường  175x75x75mm</t>
  </si>
  <si>
    <t>Gạch xây tường  175x115x75mm</t>
  </si>
  <si>
    <t>Gạch Block Ôvan  390x90x190mm</t>
  </si>
  <si>
    <t>Gạch Block Ôvan  390x190x190mm</t>
  </si>
  <si>
    <t>Gạch trang trí (90x260x390mmm)</t>
  </si>
  <si>
    <r>
      <rPr>
        <b/>
        <sz val="14"/>
        <color rgb="FFFF0000"/>
        <rFont val="Times New Roman"/>
        <family val="1"/>
      </rPr>
      <t>Công ty TNHH Hùng Anh Bảo Lâm</t>
    </r>
    <r>
      <rPr>
        <sz val="14"/>
        <color rgb="FFFF0000"/>
        <rFont val="Times New Roman"/>
        <family val="1"/>
      </rPr>
      <t xml:space="preserve">
 (Địa chỉ: Tổ 2, thị trấn Lộc Thắng, huyện Bảo Lâm, tỉnh Lâm Đồng).</t>
    </r>
  </si>
  <si>
    <t>Gạch Terrazoo (xám và đỏ 400x400x30mm)</t>
  </si>
  <si>
    <t>đ/m2</t>
  </si>
  <si>
    <t xml:space="preserve">
Giá bán bao gồm chi phí bốc xếp lên phương tiện vận chuyển. Áp dụng từ ngày 01/4/2018</t>
  </si>
  <si>
    <t>Gạch Terrazoo (xanh và vàng 400x400x30 mm)</t>
  </si>
  <si>
    <t>Gạch Terrazoo (đỏ và xám 300x300x30 mm)</t>
  </si>
  <si>
    <t>Gạch Terrazoo (xanh và vàng 300x300x30 mm)</t>
  </si>
  <si>
    <t>Gạch xây tường bê tông 04 lỗ tròn 80x80x180 mm</t>
  </si>
  <si>
    <t>Gạch xây tường bê tông 06 lỗ tròn 80x115x180 mm</t>
  </si>
  <si>
    <t>Gạch  Block xây tường 100x200x400 mm</t>
  </si>
  <si>
    <t>Gạch  Block xây tường 200x200x400 mm</t>
  </si>
  <si>
    <t>Gạch bê tông lỗ trồng cỏ chống sói mòn 270x400x70mm</t>
  </si>
  <si>
    <t>Gạch bê tông lỗ trồng cỏ chống xói mòn 400x600x80 mm</t>
  </si>
  <si>
    <r>
      <rPr>
        <b/>
        <sz val="14"/>
        <color rgb="FFFF0000"/>
        <rFont val="Times New Roman"/>
        <family val="1"/>
      </rPr>
      <t xml:space="preserve">DNTN Ánh Tuyền </t>
    </r>
    <r>
      <rPr>
        <sz val="14"/>
        <color rgb="FFFF0000"/>
        <rFont val="Times New Roman"/>
        <family val="1"/>
      </rPr>
      <t xml:space="preserve">
(Địa chỉ: Thôn 3, xã Đạ Kho, huyện Đạ Tẻh, tỉnh Lâm Đồng)</t>
    </r>
  </si>
  <si>
    <t>Cát bê tông</t>
  </si>
  <si>
    <t>đồng/m3</t>
  </si>
  <si>
    <t>Cát xây</t>
  </si>
  <si>
    <t>Đất san lấp</t>
  </si>
  <si>
    <t>Đấ cấp III</t>
  </si>
  <si>
    <t>Gạch không nung 100x200x400</t>
  </si>
  <si>
    <t xml:space="preserve">Giá bán tại nhà máy, đã bao gồm chi phí bốc xếp  lên phương tiện.
</t>
  </si>
  <si>
    <t>Gạch không nung 150x200x400</t>
  </si>
  <si>
    <t>Gạch bê tông 80x80x180mm</t>
  </si>
  <si>
    <t>Gạch bê tông 80x130x180mm</t>
  </si>
  <si>
    <t>Gạch bê tông 200x200x400mm</t>
  </si>
  <si>
    <r>
      <rPr>
        <b/>
        <sz val="11"/>
        <rFont val="Times New Roman"/>
        <family val="1"/>
      </rPr>
      <t>DNTN Thạch Thảo</t>
    </r>
    <r>
      <rPr>
        <sz val="11"/>
        <rFont val="Times New Roman"/>
        <family val="1"/>
      </rPr>
      <t xml:space="preserve">
(Nơi sản xuất: Thôn M'Răng, xã Lạc Lâm, huyện Đơn Dương, tỉnh Lâm Đồng)</t>
    </r>
  </si>
  <si>
    <t>Gạch bê tông 400x100x200mm, mác M75</t>
  </si>
  <si>
    <t xml:space="preserve">viên </t>
  </si>
  <si>
    <t xml:space="preserve">QCVN
16:2014/BXD
</t>
  </si>
  <si>
    <t xml:space="preserve">Giá bán tại nhà máy, đã bao gồm chi phí bốc xếp  lên phương tiện.
Áp dụng từ ngày 06/12/2016
</t>
  </si>
  <si>
    <t>Gạch bê tông  400x150x200mm, mác M75</t>
  </si>
  <si>
    <t xml:space="preserve">Gạch bê tông 400x150x200mm, mác M75 </t>
  </si>
  <si>
    <r>
      <rPr>
        <b/>
        <sz val="14"/>
        <color rgb="FFFF0000"/>
        <rFont val="Times New Roman"/>
        <family val="1"/>
      </rPr>
      <t>DNTN Trung Phương</t>
    </r>
    <r>
      <rPr>
        <sz val="14"/>
        <color rgb="FFFF0000"/>
        <rFont val="Times New Roman"/>
        <family val="1"/>
      </rPr>
      <t xml:space="preserve">
(Nơi sản xuất: Đường Nguyễn Đình Quân, Phường 5, thành phố Đà Lạt, tỉnh Lâm Đồng)</t>
    </r>
  </si>
  <si>
    <t>Gạch 6 lỗ 180x115x75mm</t>
  </si>
  <si>
    <t>Giá bán tại nhà máy, đã bao gồm chi phí bốc xếp  lên phương tiện.</t>
  </si>
  <si>
    <t>Gạch móng 190x190x390mm</t>
  </si>
  <si>
    <t>Gạch tường 90x190x390mm</t>
  </si>
  <si>
    <t>Gạch cột 190x190x190mm</t>
  </si>
  <si>
    <t>Gạch mi 90x190x190mm</t>
  </si>
  <si>
    <r>
      <rPr>
        <b/>
        <sz val="14"/>
        <rFont val="Times New Roman"/>
        <family val="1"/>
      </rPr>
      <t>Công ty TNHH xây dựng 357</t>
    </r>
    <r>
      <rPr>
        <sz val="14"/>
        <rFont val="Times New Roman"/>
        <family val="1"/>
      </rPr>
      <t xml:space="preserve">
(Nơi sản xuất: Thôn 2, xã  Rô Men, huyện Đam Rông, tỉnh Lâm Đồng)</t>
    </r>
  </si>
  <si>
    <t>Gạch AAC 80x180x380mm</t>
  </si>
  <si>
    <t xml:space="preserve">Giá bán tại nhà máy, đã bao gồm chi phí bốc xếp  lên phương tiện.
Áp dụng từ ngày
01 /02/2017
</t>
  </si>
  <si>
    <t>Gạch AAC 80x110x180mm</t>
  </si>
  <si>
    <r>
      <rPr>
        <b/>
        <sz val="11"/>
        <rFont val="Times New Roman"/>
        <family val="1"/>
      </rPr>
      <t>Công ty TNHH Phương Hoàng Mai</t>
    </r>
    <r>
      <rPr>
        <sz val="11"/>
        <rFont val="Times New Roman"/>
        <family val="1"/>
      </rPr>
      <t xml:space="preserve">
(Địa chỉ: Đường 30/4, Khu phố 4D, thị trấn Đạ Tẻh, huyện Đạ Tẻh, tỉnh Lâm Đồng).
</t>
    </r>
  </si>
  <si>
    <t>Gạch bê tông 50x80x180 mm</t>
  </si>
  <si>
    <t xml:space="preserve">Giá bán tại nhà máy, đã bao gồm chi phí bốc xếp  lên phương tiện.
</t>
  </si>
  <si>
    <t>Gạch bê tông 80x80x180 mm</t>
  </si>
  <si>
    <t>Gạch bê tông 80x130x180 mm</t>
  </si>
  <si>
    <t>Gạch bê tông 90x190x390 mm</t>
  </si>
  <si>
    <t>Gạch bê tông 200x200x400 mm</t>
  </si>
  <si>
    <r>
      <rPr>
        <b/>
        <sz val="11"/>
        <rFont val="Times New Roman"/>
        <family val="1"/>
      </rPr>
      <t xml:space="preserve">Công ty TNHH MTV Vương Hải Lộc Phát
</t>
    </r>
    <r>
      <rPr>
        <sz val="11"/>
        <rFont val="Times New Roman"/>
        <family val="1"/>
      </rPr>
      <t>( Gạch bê tông khí chưng áp (AAC)  của Công ty CP Vương Hải. Địa chỉ: Ấp Ông Hương, huyện Vĩnh Cửu, tỉnh Đồng Nai)</t>
    </r>
    <r>
      <rPr>
        <b/>
        <sz val="11"/>
        <rFont val="Times New Roman"/>
        <family val="1"/>
      </rPr>
      <t xml:space="preserve">
</t>
    </r>
  </si>
  <si>
    <t>Gạch AAC 600x200x75 mm</t>
  </si>
  <si>
    <t>m3</t>
  </si>
  <si>
    <t>Gạch AAC 600x200x85 mm</t>
  </si>
  <si>
    <t>Gạch AAC 600x200x100 mm</t>
  </si>
  <si>
    <t xml:space="preserve">Giá bán tại nhà máy, đã bao gồm chi phí bốc xếp  lên phương tiện.
Áp dụng từ ngày
15 /7/2017.
</t>
  </si>
  <si>
    <t>Gạch AAC 600x200x150 mm</t>
  </si>
  <si>
    <t>Gạch AAC 600x200x200 mm</t>
  </si>
  <si>
    <t>Vận chuyển hàng theo khu vực</t>
  </si>
  <si>
    <t>Huyện Đức Trong</t>
  </si>
  <si>
    <t>III. GẠCH ỐP LÁT</t>
  </si>
  <si>
    <t>Gạch ốp tường 250mmx400mm</t>
  </si>
  <si>
    <t>Gạch ốp tường 300mmx600mm</t>
  </si>
  <si>
    <t>Gạch lát nền 250mmx250mm</t>
  </si>
  <si>
    <t>Gạch lát nền 300mmx300mm</t>
  </si>
  <si>
    <t>Gạch lát nền 400mmx400mm</t>
  </si>
  <si>
    <t>Gạch lát nền 600mmx600mm</t>
  </si>
  <si>
    <t>Gạch lát nền 800mmx800mm</t>
  </si>
  <si>
    <t>Gạch Đồng Tâm</t>
  </si>
  <si>
    <t>Gạch ốp tường 200mmx200mm</t>
  </si>
  <si>
    <t>Gạch lát nền 250mm x 250 mm</t>
  </si>
  <si>
    <t>Gạch lát nền 300mm x 300 mm</t>
  </si>
  <si>
    <t>Gạch lát nền 400mm x 400 mm</t>
  </si>
  <si>
    <t>Gạch lát nền 500mm x 500 mm</t>
  </si>
  <si>
    <t>Gạch lát nền 600mm x 600 mm</t>
  </si>
  <si>
    <t>Gạch lát nền 800mm x 800 mm</t>
  </si>
  <si>
    <t>Viền trang trí 250mmx65mm</t>
  </si>
  <si>
    <t>Gạch Prime</t>
  </si>
  <si>
    <t>Gạch ốp tường 200mmx250mm</t>
  </si>
  <si>
    <t>Viền trang trí 250mmx80mm</t>
  </si>
  <si>
    <t>Viền trang trí 400mmx60mm</t>
  </si>
  <si>
    <t>Viền trang trí 65mmx250mm</t>
  </si>
  <si>
    <t>Gạch ốp tường 250mmx500mm</t>
  </si>
  <si>
    <t>Viền trang trí 400mmx120mm</t>
  </si>
  <si>
    <t>Trang trí 60mmx400mm</t>
  </si>
  <si>
    <t>Trang trí 65mmx250mm</t>
  </si>
  <si>
    <t>Công ty CP công nghệ gốm sứ TAICERA chi nhánh Nha Trang</t>
  </si>
  <si>
    <t>Gạch thạch anh lát nền  – 250x250mm</t>
  </si>
  <si>
    <t>Giá cung cấp tại chân công trình trên địa bàn tỉnh Lâm Đồng</t>
  </si>
  <si>
    <t>F25A11;25015 - Loại 1</t>
  </si>
  <si>
    <t>F25A11;25015 - Loại 2</t>
  </si>
  <si>
    <t>Gạch thạch anh lát nền  – 300x300mm</t>
  </si>
  <si>
    <t xml:space="preserve">G38025; 38028; 38029;38048 - Loại 1 </t>
  </si>
  <si>
    <t>G38025; 38028;38029;38048 - Loại 2</t>
  </si>
  <si>
    <t>Gạch men ốp tường – 250x 400mm</t>
  </si>
  <si>
    <t xml:space="preserve">W24011;24012;24015;24059 - Loại 1                           </t>
  </si>
  <si>
    <t xml:space="preserve">W24011;2401;24015;24059 - Loại 2                           </t>
  </si>
  <si>
    <t xml:space="preserve">Gạch men ốp tường – 300x600mm </t>
  </si>
  <si>
    <t xml:space="preserve">W63035;63032;63033;63036 - Loại 1                           </t>
  </si>
  <si>
    <t xml:space="preserve">W63035;63032;63033;63036 - Loại 2                           </t>
  </si>
  <si>
    <t>Gạch thạch anh hạt mè 400 x400mm</t>
  </si>
  <si>
    <t xml:space="preserve">G 49001;49002;49005;49034 – Loại 1 </t>
  </si>
  <si>
    <t>G 49001;49002;49005;49034 – Loại 2</t>
  </si>
  <si>
    <t>Gạch thạch anh giả cổ 300x300mm</t>
  </si>
  <si>
    <t>G38521; 38522; 38525 ;38528; 38548 – Loại 1</t>
  </si>
  <si>
    <t>G38521; 38522; 38525 ;38528; 38548 –  Loại 2</t>
  </si>
  <si>
    <t>Gạch thạch anh giả cổ 600x300mm</t>
  </si>
  <si>
    <t>G63128;63129 - Loại 1</t>
  </si>
  <si>
    <t>G63128;63129 - Loại 2</t>
  </si>
  <si>
    <t>Gạch thạch anh giả cổ 600x600mm</t>
  </si>
  <si>
    <t>G68521; G68522 - Loại 1</t>
  </si>
  <si>
    <t>G68521; G68522 - Loại 2</t>
  </si>
  <si>
    <t>Gạch viền trang trí</t>
  </si>
  <si>
    <t>BC24013G;240XXG – Loại 1</t>
  </si>
  <si>
    <t>BC24013G;240XXG – Loại 2</t>
  </si>
  <si>
    <t>Công ty TNHH Một thành viên thương mại Đồng Tâm</t>
  </si>
  <si>
    <t>Gạch Lát nền:</t>
  </si>
  <si>
    <t xml:space="preserve">Giá bán tại kho chi nhánh TP. Hồ Chí Minh.
</t>
  </si>
  <si>
    <t>2525BAOTHACH001/002, 250x250mm - Loại AA</t>
  </si>
  <si>
    <t>2525BAOTHACH001/002, 250x250mm - Loại A</t>
  </si>
  <si>
    <t>300;345;387, 300x300mm - Loại AA</t>
  </si>
  <si>
    <t>300;345;387, 300x300mm - Loại A</t>
  </si>
  <si>
    <t>3030 HAIVANN001*002, 300x300mm - Loại AA</t>
  </si>
  <si>
    <t>3030 HAIVANN001*002, 300x300mm - Loại A</t>
  </si>
  <si>
    <t>4040SONHA001, 400x400mm - Loại AA</t>
  </si>
  <si>
    <t>4040SONHA001, 400x400mm - Loại A</t>
  </si>
  <si>
    <t>6060MD004, 600x600mm - Loại AA</t>
  </si>
  <si>
    <t>6060MD004, 600x600mm - Loại A</t>
  </si>
  <si>
    <t>8080DB006-NANO, 800x800mm - Loại AA</t>
  </si>
  <si>
    <t>Gạch ốp tường</t>
  </si>
  <si>
    <t>0504, 105x105mm - Loại AA</t>
  </si>
  <si>
    <t>0504, 105x105mm - Loại A</t>
  </si>
  <si>
    <t>2540CARARAS001, 250x400mm - Loại AA</t>
  </si>
  <si>
    <t>2540CARARAS001, 250x400mm - Loại A</t>
  </si>
  <si>
    <t>3045HATIEN001, 300x450mm - Loại AA</t>
  </si>
  <si>
    <t>3045HATIEN001, 300x450mm - Loại A</t>
  </si>
  <si>
    <t>3060NUHOANG002, 300x600mm - Loại AA</t>
  </si>
  <si>
    <t>3060NUHOANG002, 300x600mm - Loại A</t>
  </si>
  <si>
    <t>V0625PHUSY001/002/004, 65*250mm - Loại AA</t>
  </si>
  <si>
    <t>V0625PHUSY001/002/004, 65*250mm - Loại A</t>
  </si>
  <si>
    <t>V0730FALL001/002/003, 70*300mm - Loại AA</t>
  </si>
  <si>
    <t>V0730FALL001/002/003, 70*300mm - Loại A</t>
  </si>
  <si>
    <t>VI060VENU002/004,100*600mm - Loại AA</t>
  </si>
  <si>
    <t>VI060VENU002/004,100*600mm - Loại A</t>
  </si>
  <si>
    <t>Công ty cổ phần Thạch Bàn Miền Trung</t>
  </si>
  <si>
    <t>Gạch ốp tường CeraArt men bóng, màu nhạt 300x600mm</t>
  </si>
  <si>
    <t>Giá bán tại khu vực Miền Trung 
và Tây Nguyên</t>
  </si>
  <si>
    <t>Gạch ốp tường CeraArt men khô, màu đậm 300x600mm</t>
  </si>
  <si>
    <t>Gạch ốp trang trí CeraArt men bóng (viên điểm) 300x600mm</t>
  </si>
  <si>
    <t>Gạch ốp tường CeraArt men khô, màu nhạt 300x600mm</t>
  </si>
  <si>
    <t>Gạch ốp trang trí CeraArt men khô (viên điểm) 300x600mm</t>
  </si>
  <si>
    <t>Gạch lát CeraArt men khô hiệu ứng chất trơn 300x300mmm</t>
  </si>
  <si>
    <t>Gạch Granite men khô DigiArt,  mặt phẳng 300x300mmm</t>
  </si>
  <si>
    <t>Gạch Granite men khô DigiArt, hiệu ứng 3D 300x300mmm</t>
  </si>
  <si>
    <t>Gạch Granite men khô DigiArt, hiệu ứng hạt kim cương 300x300mmm</t>
  </si>
  <si>
    <t>Gạch Granite men khô DigiArt, mặt phẳng 800x800mmm</t>
  </si>
  <si>
    <t>Gạch Granite men khô DigiArt, hiệu ứng 3D 800x800mmm</t>
  </si>
  <si>
    <t>Gạch Granite men khô DigiArt, hiệu ứng hạt kim cương 800x800mmm</t>
  </si>
  <si>
    <t>Gạch Granite siêu bóng pha lê CrysArt 600x600mm</t>
  </si>
  <si>
    <t>Gạch Granite siêu bóng pha lê CrysArt 800x800mm</t>
  </si>
  <si>
    <r>
      <rPr>
        <b/>
        <sz val="11"/>
        <rFont val="Times New Roman"/>
        <family val="1"/>
      </rPr>
      <t>Công ty TNHH công nghiệp gốm sứ Bạch Mã (Việt Nam)</t>
    </r>
    <r>
      <rPr>
        <sz val="11"/>
        <rFont val="Times New Roman"/>
        <family val="1"/>
      </rPr>
      <t xml:space="preserve"> 
(Địa chỉ: Số 131B đường 23/10, thành phố Nha Trang, tỉnh Khánh Hòa. Điện thoại: 058.3821085) </t>
    </r>
  </si>
  <si>
    <t>Gạch lót nền (loại1)</t>
  </si>
  <si>
    <t>TCVN 
7745:2007</t>
  </si>
  <si>
    <t>Giá tại kho Lâm Đồng,
áp dụng từ ngày 02/01/2017</t>
  </si>
  <si>
    <t xml:space="preserve">CG4000--&gt;CG4007 (ceramic), 40 x40cm </t>
  </si>
  <si>
    <t>m2</t>
  </si>
  <si>
    <t>40x45cm &amp; 45x45cm (Granite)</t>
  </si>
  <si>
    <t>HG4000 --&gt; HG4004;HG4500/01/02/10</t>
  </si>
  <si>
    <t>H4001 --&gt; H4004;H45001--&gt; 04</t>
  </si>
  <si>
    <t>Gạch Granite họa tiết 30x60cm (loại 1)</t>
  </si>
  <si>
    <t>HHR3601/2;MSM3601/2/5 - mặt đá sần</t>
  </si>
  <si>
    <t>HHR3603/4/5 - mặt đá sần</t>
  </si>
  <si>
    <t>MSV3601/2/5/7/8 - mặt đá sần</t>
  </si>
  <si>
    <t>H3600 --&gt; 102 - mặt đá mờ</t>
  </si>
  <si>
    <t>Hoa cương bóng kính 60x60cm (loại 1)</t>
  </si>
  <si>
    <t>HMP60011-15;HMP60901-10-bóng kính</t>
  </si>
  <si>
    <t>HP6001 --&gt; 04 - bóng kính</t>
  </si>
  <si>
    <t>PL5999</t>
  </si>
  <si>
    <t>MP6001/02/03-bóng kính</t>
  </si>
  <si>
    <t>Gạch men ốp tường (loại 1)</t>
  </si>
  <si>
    <t>30x60cm (men bóng):</t>
  </si>
  <si>
    <t>W36001 --&gt; 10</t>
  </si>
  <si>
    <t>WG36062 --&gt; 67</t>
  </si>
  <si>
    <t>WG36001/9</t>
  </si>
  <si>
    <t>WGG3599/WMM3599</t>
  </si>
  <si>
    <t>Công ty CP công nghiệp Ý Mỹ</t>
  </si>
  <si>
    <t>Gạch men ốp lát 30x30cm sân vườn/sàn nước -Nhóm Bllb</t>
  </si>
  <si>
    <t xml:space="preserve">Giá bán tại công ty CP Gạch men Ý Mỹ-KCN Tam Phước, QL51, xã Tam Phước, Biên Hòa, Đồng Nai và chưa bao gồm phí vện chuyển, bốc xếp.
Giá bán tại công ty CP Gạch men Ý Mỹ-8KCN Nhơn trạch, phú Hội, huyện Nhơn Trạch, Đồng Nai và chưa bao gồm phí vện chuyển, bốc xếp. 
</t>
  </si>
  <si>
    <t>Gạch men ốp lát 40x40cm màu nhạt  Nhóm Bllb</t>
  </si>
  <si>
    <t>Gạch men ốp lát 40x40cm màu đậm - Nhóm Bllb</t>
  </si>
  <si>
    <t>Gạch men ốp lát 40x40cm sân vườn - Nhóm Bllb</t>
  </si>
  <si>
    <t>Gạch men ốp lát 50x50cm mài cạnh KTS - 
Nhóm Bllb</t>
  </si>
  <si>
    <t>Gạch men ốp lát 60x60cm mài cạnh KTS -
Nhóm Bllb</t>
  </si>
  <si>
    <t>Gạch granite ốp lát 60x60cm bóng kính toàn phần -
 Nhóm Bla</t>
  </si>
  <si>
    <t>Gạch granite ốp lát 80x80cm một lớp mài bóng -
Nhóm Bla</t>
  </si>
  <si>
    <t>Áp dụng từ ngày 01/4/2017</t>
  </si>
  <si>
    <t>Gạch granite ốp lát 80x80cm bóng kính toàn phần -
Nhóm Bla</t>
  </si>
  <si>
    <t>D. VẬT LIỆU NGÓI</t>
  </si>
  <si>
    <t>I. NGÓI NUNG (Tuynel)</t>
  </si>
  <si>
    <t>Ngói lợp 22v/m2 (Tuynel)</t>
  </si>
  <si>
    <t>Ngói nóc (Tuynel)</t>
  </si>
  <si>
    <t>Ngói lợp Đồng Nai (tuynel)</t>
  </si>
  <si>
    <t>Ngói nóc Đồng Nai (tuynel)</t>
  </si>
  <si>
    <t>Ngói lợp Đồng Tâm (ngói màu)</t>
  </si>
  <si>
    <t>Ngói nóc Đồng Tâm (ngói màu)</t>
  </si>
  <si>
    <t>Ngói lợp 22v/m2</t>
  </si>
  <si>
    <t>Ngói nóc</t>
  </si>
  <si>
    <t xml:space="preserve">Công ty cổ phần gạch ngói gốm xây dựng Mỹ Xuân </t>
  </si>
  <si>
    <t>Ngói màu (Tại Đà Lạt).</t>
  </si>
  <si>
    <t>Ngói lợp 10 viên/m2 (Sóng lớn, Sóng nhỏ, Vẩy cá).</t>
  </si>
  <si>
    <t>TCVN 
1453:1986</t>
  </si>
  <si>
    <t>Ngói nóc 3,3 Viên/1 md</t>
  </si>
  <si>
    <t>Ngói rìa  03 Viên/1 md</t>
  </si>
  <si>
    <t>Ngói cuối ria</t>
  </si>
  <si>
    <t>Ngói ghép 2</t>
  </si>
  <si>
    <t>Ngói cuối nóc</t>
  </si>
  <si>
    <t>Ngói cuối mái</t>
  </si>
  <si>
    <t>Ngói chạc 3</t>
  </si>
  <si>
    <t>Ngói chạc 4</t>
  </si>
  <si>
    <t>Ngói gắn Antenna, Ngói lấy sáng</t>
  </si>
  <si>
    <t>Ngói thông hơi</t>
  </si>
  <si>
    <t>+ Sơn</t>
  </si>
  <si>
    <t>kg</t>
  </si>
  <si>
    <t>+ Vít</t>
  </si>
  <si>
    <t>cái</t>
  </si>
  <si>
    <t>Ngói đất sét nung.</t>
  </si>
  <si>
    <t>TCVN 
1452:2004</t>
  </si>
  <si>
    <t>Ngói lợp 22 viên/m2 - N01.</t>
  </si>
  <si>
    <t>Ngói lợp 22 viên/m2 chống thấm  - N01</t>
  </si>
  <si>
    <t>Ngói lợp 22 viên/m2 A2 N01</t>
  </si>
  <si>
    <t>Ngói Dermei - N011</t>
  </si>
  <si>
    <t>Ngói Dermei chống thấm  -N011</t>
  </si>
  <si>
    <t>Ngói nóc lớn 3 viên/md - N04</t>
  </si>
  <si>
    <t>Ngói nóc lớn 3 viên/md chống thấm - N04</t>
  </si>
  <si>
    <t>Ngói nóc lớn vuông chống thấm - NV19</t>
  </si>
  <si>
    <t>Ngói cuối nóc chống thấm - N016</t>
  </si>
  <si>
    <t>Ngói chạc 3 chống thấm - N017</t>
  </si>
  <si>
    <t>Ngói chạc 4 chống thấm - N018</t>
  </si>
  <si>
    <t>Ngói nóc tiểu 5 viên/md - N07</t>
  </si>
  <si>
    <t>Ngói nóc tiểu chống thấm - N7</t>
  </si>
  <si>
    <t>Ngói tiểu 7 viên/md - N09</t>
  </si>
  <si>
    <t>Ngói tiểu chống thấm - N09</t>
  </si>
  <si>
    <t>Ngói viền 5 Bộ/md-N11</t>
  </si>
  <si>
    <t>Bộ</t>
  </si>
  <si>
    <t>Ngói viền chống thấm-N11</t>
  </si>
  <si>
    <t>Ngói âm dương - N08</t>
  </si>
  <si>
    <t>Ngói âm dương chống thấm</t>
  </si>
  <si>
    <t>Ngói con sò, chữ E, Mũi Tàu (60viên/ m2) – N02</t>
  </si>
  <si>
    <t>Ngói con sò, chữ E, Mũi Tàu chống thấm - N02</t>
  </si>
  <si>
    <t>Ngói Màn chữ thọ - N16</t>
  </si>
  <si>
    <t>Ngói Màn chữ thọ chống thấm -N16</t>
  </si>
  <si>
    <t>Ngói cánh phượng (70viên/ m2)-N14</t>
  </si>
  <si>
    <t>Ngói vẩy cá lớn, vuông - N06</t>
  </si>
  <si>
    <t>Ngói vẩy cá lớn, vuông chống thấm - N06</t>
  </si>
  <si>
    <t>Ngói mũi hài nhỏ, vẩy cá nhỏ (100 viên/m2) – N03</t>
  </si>
  <si>
    <t>Ngói mũi hài nhỏ, vẩy cá nhỏ chống thấm (100 viên/m2) – N03</t>
  </si>
  <si>
    <t>Ngói múi hài lớn (50 viên/ m2)</t>
  </si>
  <si>
    <t>Ngói múi hài lớn chống thấm - N03.1</t>
  </si>
  <si>
    <t>Ngói mắt rồng (140 viên/ m2) - N10</t>
  </si>
  <si>
    <t>Ngói lợp 20 viên/m2 - N12</t>
  </si>
  <si>
    <t>Ngói lợp 20 viên/m2 chống thấm - N12</t>
  </si>
  <si>
    <t>Gạch HAUYDI (bông gió) - T01</t>
  </si>
  <si>
    <t>Gạch bánh Ú – T03</t>
  </si>
  <si>
    <t>Gạch chữ U – T08</t>
  </si>
  <si>
    <t>Ngói tráng men</t>
  </si>
  <si>
    <t>Ngói mũi hài nhỏ, Ngói vây cá nhỏ</t>
  </si>
  <si>
    <t>Ngói mắt rồng</t>
  </si>
  <si>
    <t>Ngói vây cá lớn, vây cá vuông</t>
  </si>
  <si>
    <t>Ngói con sò, ngói mũi tàu, ngói chữ E</t>
  </si>
  <si>
    <t>Ngói mũi hài lớn</t>
  </si>
  <si>
    <t>Ngói cánh phượng</t>
  </si>
  <si>
    <t>Ngói âm dương</t>
  </si>
  <si>
    <t>Ngói viền</t>
  </si>
  <si>
    <t>Ngói nóc tiều</t>
  </si>
  <si>
    <t>Ngói tiều</t>
  </si>
  <si>
    <t xml:space="preserve">Ngói lợp 22 viên/m2 </t>
  </si>
  <si>
    <t>Ngói nóc lớn 3 viên/md</t>
  </si>
  <si>
    <t>Công ty cổ phần công nghiệp Ý Mỹ</t>
  </si>
  <si>
    <t>Ngói men 30x40cm</t>
  </si>
  <si>
    <t xml:space="preserve">Giá bán tại Công ty TNHH VLXD Ý Mỹ-31/16 ĐT743, KP Bình Phước B, Bình Chuẩn An, Bình Dương và chưa bao gồm phí vện chuyển, bốc xếp.
Áp dụng từ ngày 01/4/2017
</t>
  </si>
  <si>
    <t>Ngói men 30x40 cm úp nóc</t>
  </si>
  <si>
    <t>Ngói men 30x40 cm đầu/cuối</t>
  </si>
  <si>
    <t>Ngói men 30x40cm ngói ria</t>
  </si>
  <si>
    <t>Ngói men 30x40cm cuối ria</t>
  </si>
  <si>
    <t>Ngói men 30x40cm - chạc 2</t>
  </si>
  <si>
    <t>Ngói men 30x40cm - chạc 3</t>
  </si>
  <si>
    <t>Ngói men 30x40cm - chạc 4</t>
  </si>
  <si>
    <t>II. NGÓI KHÔNG NUNG</t>
  </si>
  <si>
    <t>Công ty TNHH Công nghiệp LAMA Viêt Nam</t>
  </si>
  <si>
    <t>Ngói LAMA ROMAN</t>
  </si>
  <si>
    <t>Nhóm một màu: L101,102,103,104 – 420x330mm, độ phủ khoàng 10 viên/m2  khối lượng khoảng 4,1 kg/viên,</t>
  </si>
  <si>
    <t xml:space="preserve">
Đã bao gồm chi phí vận chuyển đến chân công trình trên địa bàn tỉnh Lâm Đồng, không bao gồm chi phí dỡ hàng xuống.
</t>
  </si>
  <si>
    <t>Nhóm một màu: L201 L203, L204, và nhóm màu đặc biệt L105. L226 – 420x330mm, độ phủ khoảng 10 viên/m2  khối lượng khoảng 4,1 kg/viên.</t>
  </si>
  <si>
    <t xml:space="preserve">Ngói nóc </t>
  </si>
  <si>
    <t>Ngói rìa</t>
  </si>
  <si>
    <t>Ngói cuối rìa</t>
  </si>
  <si>
    <t xml:space="preserve">Ngói ghép 2 </t>
  </si>
  <si>
    <t xml:space="preserve">Ngói cuối nóc </t>
  </si>
  <si>
    <t xml:space="preserve">Ngói cuối mái </t>
  </si>
  <si>
    <t>Ngói chạc 3, Ngói chữ T</t>
  </si>
  <si>
    <t xml:space="preserve">Ngói chạc 4 </t>
  </si>
  <si>
    <t>Thiết bị thông gió năng lượng mặt trời ZEPHER:</t>
  </si>
  <si>
    <t>Zepher 30, 30 watt</t>
  </si>
  <si>
    <t>đ/cái</t>
  </si>
  <si>
    <t>Sản phẩm chỉ được bảo hành khi lắp đặt đúng và cùng với bộ phụ kiện Zepher do Lama cung cấp. 
Giá bao gồm phí vận chuyển và lắp đặt tại khu vực Lâm Đồng.</t>
  </si>
  <si>
    <t>Zepher 50 , 50 watt</t>
  </si>
  <si>
    <t>Phụ  kiện lắp đặt Zepher đa năng</t>
  </si>
  <si>
    <t>đ/bộ</t>
  </si>
  <si>
    <t>Phụ  kiện lắp đặt Zepher  dùng với mái ngói LAMA ROMAN</t>
  </si>
  <si>
    <t>Zepher  30 + phụ kiện lắp đặt Zepher dùng 
với mái ngói LAMA ROMAN</t>
  </si>
  <si>
    <t>Zepher 50 + phụ kiện lắp đặt Zepher dùng với mái ngói LAMA ROMAN</t>
  </si>
  <si>
    <t>Bộ linh kiện phụ trợ cho hệ mái:</t>
  </si>
  <si>
    <t>Miếng dán nóc thay vữa (295mmx3m/cuộn)</t>
  </si>
  <si>
    <t>đ/cuộn</t>
  </si>
  <si>
    <t>Tấm dán khe tường  (295mmx4.8m/cuộn)</t>
  </si>
  <si>
    <t>Nẹp tấm dán khe tường</t>
  </si>
  <si>
    <t>đ/thanh</t>
  </si>
  <si>
    <t>Cây đỡ thanh mè nóc</t>
  </si>
  <si>
    <t>Ru lô</t>
  </si>
  <si>
    <t>Tấm ngăn rìa mái</t>
  </si>
  <si>
    <t>đ/tấm</t>
  </si>
  <si>
    <t>Kẹp ngói nóc</t>
  </si>
  <si>
    <t>Kẹp ngói cắt</t>
  </si>
  <si>
    <t>Công ty TNHH Một thành viên thương mại Đồng Tâm.</t>
  </si>
  <si>
    <t>Ngói lợp loại AA nhóm màu 606,905,906, 605,607,608, 206. 207, 506, 706, 707</t>
  </si>
  <si>
    <t>Giá bán tại kho chi nhánh Nha Trang.
Áp dụng từ ngày 01/07/2017</t>
  </si>
  <si>
    <t>Ngói lợp loại AA nhóm màu 101,102,103,104</t>
  </si>
  <si>
    <t>Ngói nóc, ngói rìa loại AA nhóm màu 606,905,906,
907,605,607,608, 206. 207, 506, 706, 707</t>
  </si>
  <si>
    <t>Ngói nóc, ngói rìa loại AA nhóm màu 101,102,
103,104</t>
  </si>
  <si>
    <t>Ngói đuôi (cuối mái) loại AA nhóm màu 606,905,906,907,605,607,608, 206. 207, 506, 706, 707</t>
  </si>
  <si>
    <t>Ngói đuôi (cuối mái) loại AA nhóm màu 101,102,
103,104</t>
  </si>
  <si>
    <t>Ngói ốp cuối nóc, cuối ria (phải trái) AA nhóm màu
 606,905,906,907,605,607,608, 206. 207, 506, 706, 707</t>
  </si>
  <si>
    <t>Ngói ốp cuối nóc, cuối ria (phải trái) AA nhóm màu 101,102,103,104</t>
  </si>
  <si>
    <t>Ngói chữ T, ngói chạc ba, ngói chạc tư AA nhóm màu 606, 905,90,605,607,608, 206. 207, 506, 706, 707</t>
  </si>
  <si>
    <t>Ngói chữ T, ngói chạc ba, ngói chạc tư AA, nhóm màu 101,102,103,104</t>
  </si>
  <si>
    <t xml:space="preserve">Ngói nóc có gờ có giá gắn ống; ngói lợp có giá gắn ống AA, nhóm màu 606, 905,90,605,607,608, 206. 207, 506, 706, 707 </t>
  </si>
  <si>
    <t>Ngói nóc có gờ có giá gắn ống; ngói lợp có giá gắn ống AA ,Nhóm màu 101,102,103,104</t>
  </si>
  <si>
    <t>Ngói chạc 3 có giá gắn ống; ngói chạc 4 có gia gắn 
ống, AA, nhóm màu 606, 905,90,605,607,608, 206. 207, 506, 706, 707</t>
  </si>
  <si>
    <t>Ngói chạc 3 có giá gắn ống; ngói chạc 4 có gia gắn 
ống, AA, Nhóm màu 101,102,103,104</t>
  </si>
  <si>
    <t>Công ty Cổ phần Đầu tư và thương mại DIC Đà Lạt</t>
  </si>
  <si>
    <t>Ngói màu Nhật Bản DIC-INTRACO</t>
  </si>
  <si>
    <t xml:space="preserve">
Giá được giao tại công trình trên địa bàn tỉnh Lâm Đồng chưa bao gồm phí bốc dỡ xuống .
</t>
  </si>
  <si>
    <t>Ngói lợp (9 viên/m2)</t>
  </si>
  <si>
    <t>Ngói úp nóc (3,3 viên/md)</t>
  </si>
  <si>
    <t>Ngói chạc 2</t>
  </si>
  <si>
    <t>Ngói chạc 3 (Y,T)</t>
  </si>
  <si>
    <t>E. VẬT LIỆU CÁT</t>
  </si>
  <si>
    <t>Giá cát tại trung tâm các huyện, thành phố</t>
  </si>
  <si>
    <r>
      <rPr>
        <sz val="12"/>
        <color theme="1"/>
        <rFont val="Times New Roman"/>
        <family val="1"/>
      </rPr>
      <t>đ/m</t>
    </r>
    <r>
      <rPr>
        <vertAlign val="superscript"/>
        <sz val="12"/>
        <rFont val="Times New Roman"/>
        <family val="1"/>
      </rPr>
      <t>3</t>
    </r>
  </si>
  <si>
    <r>
      <rPr>
        <b/>
        <sz val="13"/>
        <color theme="1"/>
        <rFont val="Times New Roman"/>
        <family val="1"/>
      </rPr>
      <t xml:space="preserve">Công ty TNHH Quốc Định </t>
    </r>
    <r>
      <rPr>
        <sz val="13"/>
        <rFont val="Times New Roman"/>
        <family val="1"/>
      </rPr>
      <t>(Địa chỉ: Số 515 Quốc lộ 20, thị trấn Liên Nghĩa, huyện Đức Trọng).
Đơn giá tại trung tâm thị trấn Liên Nghĩa, huyện Đức Trọng.</t>
    </r>
  </si>
  <si>
    <t>Cát Bê tông Modun &gt;= 2.1</t>
  </si>
  <si>
    <t>đ/m3</t>
  </si>
  <si>
    <t>DNTN Ánh Tuyền (Thôn 3, xã Đạ Kho, huyện Đạ Tẻh tỉnh Lâm Đồng)</t>
  </si>
  <si>
    <t>F. VẬT LIỆU ĐÁ</t>
  </si>
  <si>
    <t>Đá chẻ 15x20x25 cm (Giá bình quân tại các huyện, thành phố).</t>
  </si>
  <si>
    <t>Đá 1x2 cm (Giá bình quân tại các huyện, thành phố).</t>
  </si>
  <si>
    <t>Đá 4x6 cm (Giá bình quân tại các huyện, thành phố).</t>
  </si>
  <si>
    <t>Đá 5x7 cm (Giá bình quân tại các huyện, thành phố).</t>
  </si>
  <si>
    <t>Công ty TNHH xây dựng - thương mại - dịch vụ Nguyên Phát</t>
  </si>
  <si>
    <t>Đá dăm 1x1,6cm</t>
  </si>
  <si>
    <r>
      <rPr>
        <sz val="12"/>
        <color theme="1"/>
        <rFont val="Times New Roman"/>
        <family val="1"/>
      </rPr>
      <t>m</t>
    </r>
    <r>
      <rPr>
        <vertAlign val="superscript"/>
        <sz val="12"/>
        <rFont val="Times New Roman"/>
        <family val="1"/>
      </rPr>
      <t>3</t>
    </r>
  </si>
  <si>
    <t xml:space="preserve">
Giá bán tại mỏ đá Tân Anh Tú Thôn 5, xã Đại Lào, TP.Bảo Lộc, tỉnh Lâm Đồng.
</t>
  </si>
  <si>
    <t>Đá dăm  1x1,9cm</t>
  </si>
  <si>
    <t>Đá dăm  1x2cm</t>
  </si>
  <si>
    <t>Đá dăm  2x4cm</t>
  </si>
  <si>
    <t xml:space="preserve">Giá bán tại mỏ đá Tân Anh Tú Thôn 5, xã Đại Lào, TP.Bảo Lộc, tỉnh Lâm Đồng.
Áp dụng từ ngày 01/10/2017
</t>
  </si>
  <si>
    <t>Đá dăm  4x6cm và 5x7cm</t>
  </si>
  <si>
    <t>Đá dăm  Dmax 25</t>
  </si>
  <si>
    <t>Đá dăm  Dmax 35</t>
  </si>
  <si>
    <t>Đá dăm  Dmax 37,5</t>
  </si>
  <si>
    <t>Đá dăm  0x4cm</t>
  </si>
  <si>
    <t>Đá mi sàng 5x10mm</t>
  </si>
  <si>
    <t>Đá mi xô 0 x 0.5</t>
  </si>
  <si>
    <t>Đá hộc xây lát</t>
  </si>
  <si>
    <t>Đá bloca</t>
  </si>
  <si>
    <t>Đá qua côn ly tâm</t>
  </si>
  <si>
    <t>Đá dăm 1x1,9cm</t>
  </si>
  <si>
    <t>Đá dăm 10x2,2cm</t>
  </si>
  <si>
    <t>Đá mi sàng</t>
  </si>
  <si>
    <r>
      <rPr>
        <b/>
        <sz val="13"/>
        <color rgb="FFFF0000"/>
        <rFont val="Times New Roman"/>
        <family val="1"/>
      </rPr>
      <t>Công ty cổ phần khoáng sản và vật liệu xây dựng Lâm Đồng</t>
    </r>
    <r>
      <rPr>
        <sz val="13"/>
        <color rgb="FFFF0000"/>
        <rFont val="Times New Roman"/>
        <family val="1"/>
      </rPr>
      <t xml:space="preserve">
(Địa chỉ: Số 87 Phù Đổng Thiên Vương, Phường 8, Thành phố Đà Lạt, tỉnh Lâm Đồng . ĐT: 02633554022)</t>
    </r>
  </si>
  <si>
    <t>5.1</t>
  </si>
  <si>
    <t>Mỏ đá Cam Ly thành phố Đà Lạt
Đường Nguyễn Đình Quân, F5, Tp. Đà Lạt</t>
  </si>
  <si>
    <t xml:space="preserve">
Giá bán tại mỏ đá đã bao gồm chi phí bốc lên phương tiện.
</t>
  </si>
  <si>
    <t>Đá 0,5x2 qua Col VS1</t>
  </si>
  <si>
    <t>Đá 1x2; 2x4cm</t>
  </si>
  <si>
    <t>Đá 0x4cm</t>
  </si>
  <si>
    <t>Đá 0x4cm (qua Col)</t>
  </si>
  <si>
    <t>Đá 0x2,5cm</t>
  </si>
  <si>
    <t>Đá 4x6cm; 5x7cm</t>
  </si>
  <si>
    <t>Đá mi (mi sàng)</t>
  </si>
  <si>
    <t>Đá bloca ( &lt;50cm)</t>
  </si>
  <si>
    <t>Đá bột (mi bột)</t>
  </si>
  <si>
    <t>5.2</t>
  </si>
  <si>
    <t>Mỏ đá N’Thôn Hạ huyện Đức Trọng</t>
  </si>
  <si>
    <t>Đá 1x2cm; 2x4cm</t>
  </si>
  <si>
    <r>
      <rPr>
        <b/>
        <sz val="13"/>
        <color theme="1"/>
        <rFont val="Times New Roman"/>
        <family val="1"/>
      </rPr>
      <t xml:space="preserve">Công ty TNHH Ngọc Bình </t>
    </r>
    <r>
      <rPr>
        <sz val="13"/>
        <rFont val="Times New Roman"/>
        <family val="1"/>
      </rPr>
      <t>(số 116, thôn 4, xã Liêng Srônh, huyện Đam Rông, tỉnh Lâm Đồng; ĐT: 0947 554055)</t>
    </r>
  </si>
  <si>
    <t>Đá  1x1,8cm</t>
  </si>
  <si>
    <t xml:space="preserve">Giá bán tại mỏ đá.
</t>
  </si>
  <si>
    <t>Đá  1x2cm</t>
  </si>
  <si>
    <t>Đá  2x4cm</t>
  </si>
  <si>
    <t>Đá 4x6cm</t>
  </si>
  <si>
    <t>Đá 0x4cm Dmax 37.5</t>
  </si>
  <si>
    <r>
      <rPr>
        <b/>
        <sz val="13"/>
        <color rgb="FFFF0000"/>
        <rFont val="Times New Roman"/>
        <family val="1"/>
      </rPr>
      <t xml:space="preserve">Công ty TNHH Hưng Nguyên </t>
    </r>
    <r>
      <rPr>
        <sz val="13"/>
        <color rgb="FFFF0000"/>
        <rFont val="Times New Roman"/>
        <family val="1"/>
      </rPr>
      <t>(Địa chỉ: Số 86 Nguyễn Đình Chiểu, P.9, TP.Đà Lạt, tỉnh Lâm Đồng, ĐT 0263.3824063)</t>
    </r>
  </si>
  <si>
    <t>7.1</t>
  </si>
  <si>
    <t>Mỏ đá phường 11, TP.Đà Lạt,</t>
  </si>
  <si>
    <t xml:space="preserve">Giá bán tại mỏ đá, đã bao gồm bốc lên phương tiện.
</t>
  </si>
  <si>
    <t>Đá Loka</t>
  </si>
  <si>
    <t>Đá 0x4cm qua Col</t>
  </si>
  <si>
    <t>Cát nghiền qua Col</t>
  </si>
  <si>
    <t>7.2</t>
  </si>
  <si>
    <t>Mỏ đá Lạc Lâm, huyện Đơn Dương</t>
  </si>
  <si>
    <t>Đà 0x4cm</t>
  </si>
  <si>
    <r>
      <rPr>
        <b/>
        <sz val="13"/>
        <color rgb="FFFF0000"/>
        <rFont val="Times New Roman"/>
        <family val="1"/>
      </rPr>
      <t xml:space="preserve">Công ty TNHH xây dựng Tín Thái </t>
    </r>
    <r>
      <rPr>
        <sz val="13"/>
        <color rgb="FFFF0000"/>
        <rFont val="Times New Roman"/>
        <family val="1"/>
      </rPr>
      <t>(Địa chỉ: Số 515 Quốc lộ 20, thị trấn Liên Nghĩa, huyện Đức Trọng, tỉnh Lâm Đồng).</t>
    </r>
  </si>
  <si>
    <t>Mỏ đá Gần Reo xã Liên Hiệp, huyện Đức Trọng</t>
  </si>
  <si>
    <t xml:space="preserve">
Giá bán tại mỏ đá, đã bao gồm bốc lên phương tiện.
</t>
  </si>
  <si>
    <t>Đá 1x2cm</t>
  </si>
  <si>
    <t>Đá 1x1,8; 1x1,9cm</t>
  </si>
  <si>
    <t>Đá 2x4cm</t>
  </si>
  <si>
    <t>Đá mi tổng hợp</t>
  </si>
  <si>
    <t>Đá loca</t>
  </si>
  <si>
    <t>Đá mi bột</t>
  </si>
  <si>
    <t>Đá cấp phối đá dăm loại 2 (Dmax = 37.5 mm)</t>
  </si>
  <si>
    <t>Đá cấp phối đá dăm loại 1 (Dmax = 25 mm)</t>
  </si>
  <si>
    <r>
      <rPr>
        <b/>
        <sz val="13"/>
        <color rgb="FFFF0000"/>
        <rFont val="Times New Roman"/>
        <family val="1"/>
      </rPr>
      <t>Công ty TNHH Hà Thanh (</t>
    </r>
    <r>
      <rPr>
        <sz val="13"/>
        <color rgb="FFFF0000"/>
        <rFont val="Times New Roman"/>
        <family val="1"/>
      </rPr>
      <t>Địa chỉ: Phúc Thọ 2, Tân Hà, Lâm Hà, Lâm Đồng, điện thoại: 0263.3906789, 0913.612.055)</t>
    </r>
  </si>
  <si>
    <t>Đá 1x1.8</t>
  </si>
  <si>
    <t xml:space="preserve">TCVN 
7570:2006 </t>
  </si>
  <si>
    <t xml:space="preserve">Gíá bán tại mỏ, đã bao gồm bóc lên phương tiện.
</t>
  </si>
  <si>
    <t>Đá 1x2</t>
  </si>
  <si>
    <t>Đá 0x4</t>
  </si>
  <si>
    <t>Đá 2x4</t>
  </si>
  <si>
    <t>Đá 4x6</t>
  </si>
  <si>
    <t>Đá mi bụi</t>
  </si>
  <si>
    <t>Công ty cổ phần Thắng Đạt</t>
  </si>
  <si>
    <t>Đá 4x6, 5x7</t>
  </si>
  <si>
    <t>Bột đá</t>
  </si>
  <si>
    <t>Đá Bloca</t>
  </si>
  <si>
    <t>Công ty TNHH xây dựng thương mại dịch vụ Nguyên Phát</t>
  </si>
  <si>
    <t>Đá xây dựng thông thường</t>
  </si>
  <si>
    <t>Giá bán tại Thôn 5 xã Đại Lào, TP. Bảo Lộc bao gồm chi phí bốc xúc lên phương tiện vận chuyển của khách hàng</t>
  </si>
  <si>
    <t>Đá dăm 1x2cm</t>
  </si>
  <si>
    <t>Đá dăm 2x4cm</t>
  </si>
  <si>
    <t>Đá dăm 4x6cm và 5x7cm</t>
  </si>
  <si>
    <t>Đá dăm Dmax 25</t>
  </si>
  <si>
    <t>Đá dăm Dmax 35</t>
  </si>
  <si>
    <t>Đá dăm Dmax 37,5</t>
  </si>
  <si>
    <t>Đá dăm 0x4cm</t>
  </si>
  <si>
    <t xml:space="preserve">Đá mi xô </t>
  </si>
  <si>
    <t>Đá 10x22</t>
  </si>
  <si>
    <t>G. VẬT LIỆU ĐIỆN</t>
  </si>
  <si>
    <t>Công ty cổ phần dây cáp  điện Việt Nam (CADIVI)</t>
  </si>
  <si>
    <t>Dây đồng đơn cứng bọc PVC-300/500VC:</t>
  </si>
  <si>
    <t>TCVN 6610-3</t>
  </si>
  <si>
    <t xml:space="preserve">Giá bán trên địa bàn tỉnh Lâm Đồng.
</t>
  </si>
  <si>
    <t>VC - 0,5 (F 0,80) - 300/500 V</t>
  </si>
  <si>
    <t>đ/m</t>
  </si>
  <si>
    <t>VC - 1,00 (F 1,13) - 300/500 V</t>
  </si>
  <si>
    <t>Dây điện bọc nhưa PVC-0,6/1Kv:</t>
  </si>
  <si>
    <t>TCCS10C:2011</t>
  </si>
  <si>
    <t>VCmd-2x1-(2x32/0.2)-0,6/1kV</t>
  </si>
  <si>
    <t>VCmd-2x1,5-(2x50/0.25)-0,6/1kV</t>
  </si>
  <si>
    <t>Dây điện mềm bọc nhưa PVC-300/500V:</t>
  </si>
  <si>
    <t>TCVN 6610-5</t>
  </si>
  <si>
    <t>VCmo-2x1-(2x32/0.2)-300/500V</t>
  </si>
  <si>
    <t>Giá bán trên địa bàn tỉnh Lâm Đồng.</t>
  </si>
  <si>
    <t>VCmo-2x1.5-(2x30/0.25)-300/500V</t>
  </si>
  <si>
    <t>Vcmo-2x6-(2x7x12/0.30-300/500V</t>
  </si>
  <si>
    <t>Cầu dao:</t>
  </si>
  <si>
    <t>Cầu dao 2 pha: CD 20A-2p</t>
  </si>
  <si>
    <t>Cầu dao 2 pha đảo: CDD20A-2p</t>
  </si>
  <si>
    <t>Ống luồn dây điện:</t>
  </si>
  <si>
    <t>Ống luồn tròn F16 dài 2,9m</t>
  </si>
  <si>
    <t>đ/ống</t>
  </si>
  <si>
    <t>Ông luồn cứng F16-1250N-CA16H</t>
  </si>
  <si>
    <t>Công ty cổ phần đầu tư ROBOT</t>
  </si>
  <si>
    <t>Dây đơn cứng VC</t>
  </si>
  <si>
    <t>TCVN 5935</t>
  </si>
  <si>
    <t>VC 1.0; 1/1.13; 0.6/1KV</t>
  </si>
  <si>
    <t>m</t>
  </si>
  <si>
    <t>VC 5.0; 1/2.52; 0.6/1KV</t>
  </si>
  <si>
    <t>Dây đơn mềm VCm</t>
  </si>
  <si>
    <t>VCm 0.25, 1x7/0.20, 0.6/1KV</t>
  </si>
  <si>
    <t>VCm 0.5, 1x16/0.20, 0.6/1KV</t>
  </si>
  <si>
    <t>VCm 2, 1x40/0.25, 0.6/1KV</t>
  </si>
  <si>
    <t>VCm 1.5, 1x30/0.25, 450/750V</t>
  </si>
  <si>
    <t>VCm 2.5, 1x50/0.25, 450/750V</t>
  </si>
  <si>
    <t>Dây đôi mềm</t>
  </si>
  <si>
    <t>VCm 2x0.25; 2x7/0.20;0.6/1KV</t>
  </si>
  <si>
    <t>VCm 2x2.5; 2x50/0.25;0.6/1KV</t>
  </si>
  <si>
    <t>VVCm 1.0; 2x32/0.20; 300/500V</t>
  </si>
  <si>
    <t>VVcm 8.0; 2x63/0.40; 0.6/1KV</t>
  </si>
  <si>
    <t>Đèn LED DOWNLIGHT</t>
  </si>
  <si>
    <t>RD100-5WA; Watt; Ø100xH30; Ø80</t>
  </si>
  <si>
    <t>RD140-9WA; 9 Watt; Ø140xH40; Ø115</t>
  </si>
  <si>
    <t>RD109-10WA;10 Watt; Ø140xH40</t>
  </si>
  <si>
    <t>LED PANEL MỎNG</t>
  </si>
  <si>
    <t>RUR120-6WA; 6Watt; Ø120xH25; Ø106</t>
  </si>
  <si>
    <t>LED PANEL NOI</t>
  </si>
  <si>
    <t>RSR120-6WA; 6Watt; Ø120Xh35;</t>
  </si>
  <si>
    <t>RSR170-12WA; 12Watt; Ø170Xh35;</t>
  </si>
  <si>
    <t>RSR225-18WA; 18Watt; Ø225Xh35</t>
  </si>
  <si>
    <t>Bộ LED TUBE đơn thân nhôm</t>
  </si>
  <si>
    <t>RTM6-9A; 9Watt; 600 mm</t>
  </si>
  <si>
    <t>Bộ LED TUBE đôi thân nhôm</t>
  </si>
  <si>
    <t>RTM212-18A; 18Watt; 1200 mm</t>
  </si>
  <si>
    <t>Cầu dao bảo vệ</t>
  </si>
  <si>
    <t>Cầu dao tự động 1 pha, Dòng cắt 6KA</t>
  </si>
  <si>
    <t>MCB110-6; 10</t>
  </si>
  <si>
    <t>MCB150-6; 40</t>
  </si>
  <si>
    <t>Cầu dao tự động 21 pha, Dòng cắt 6KA</t>
  </si>
  <si>
    <t>MCB216-6; 6</t>
  </si>
  <si>
    <t>MCB250-6; 50</t>
  </si>
  <si>
    <r>
      <rPr>
        <b/>
        <sz val="13"/>
        <color rgb="FFFF0000"/>
        <rFont val="Times New Roman"/>
        <family val="1"/>
      </rPr>
      <t xml:space="preserve">Công ty cổ phần bóng đèn Điện Quang, </t>
    </r>
    <r>
      <rPr>
        <sz val="13"/>
        <color rgb="FFFF0000"/>
        <rFont val="Times New Roman"/>
        <family val="1"/>
      </rPr>
      <t>địa chỉ 121-123-125 Hàm Nghi, phường Nguyễn Thái Bình, Q1, Tp HCM, điện thoại: 0906865285</t>
    </r>
  </si>
  <si>
    <t>Bộ đèn LED Panel Điện Quang ĐQ LEDPN01 12765 300X300 (12W daylight)</t>
  </si>
  <si>
    <t>TCVN 
8781:2011/IEC 62031:2008</t>
  </si>
  <si>
    <t xml:space="preserve">Giá đã bao gồm chi phí vận chuyển trên địa bàn tỉnh Lâm Đồng.
</t>
  </si>
  <si>
    <t>Bộ đèn LED Panel Điện Quang ĐQ 
LEDPN01 45765 600x600 (45W daylight)</t>
  </si>
  <si>
    <t>Bộ đèn LED Panel tròn Điện Quang 
ĐQ LEDPN02 16765 200(16W daylight F200)</t>
  </si>
  <si>
    <t>Bộ đèn LED Panel tròn Điện Quang 
ĐQ LEDPN04 12765 170(12W daylight F170)</t>
  </si>
  <si>
    <t>Bộ đèn LED tube Điện Quang 
ĐQ LEDTU06I18765 (1.2m 18W daylight thân thủy tinh)</t>
  </si>
  <si>
    <t>Đèn đường LED Điện Quang LEDSL11 60W</t>
  </si>
  <si>
    <t>TCVN 
7722-1:20009/IEC 60589-1:2008</t>
  </si>
  <si>
    <t>Đèn đường LED Điện Quang LEDSL11 90W</t>
  </si>
  <si>
    <t>Đèn đường LED Điện Quang LEDSL11 120W</t>
  </si>
  <si>
    <t>Đèn đường LED Điện Quang LEDSL11 150W</t>
  </si>
  <si>
    <t>H. VẬT LIỆU NHỰA ĐƯỜNG</t>
  </si>
  <si>
    <r>
      <rPr>
        <b/>
        <sz val="13"/>
        <color rgb="FFFF0000"/>
        <rFont val="Times New Roman"/>
        <family val="1"/>
      </rPr>
      <t xml:space="preserve">Nhựa đường Shell Singapore </t>
    </r>
    <r>
      <rPr>
        <sz val="13"/>
        <color rgb="FFFF0000"/>
        <rFont val="Times New Roman"/>
        <family val="1"/>
      </rPr>
      <t>(Công ty TNHH TM-SX-DV Tín Thịnh nhà phân phối nhựa đường Shell Singapore )</t>
    </r>
  </si>
  <si>
    <t>Nhựa đường đóng phuy SHELL 60/70</t>
  </si>
  <si>
    <t>đồng/tấn</t>
  </si>
  <si>
    <t>TCVN
 7493:2005</t>
  </si>
  <si>
    <t>Hàng được giao tại TP.Đà Lạt.</t>
  </si>
  <si>
    <t>Nhựa đường PETROLIMEX</t>
  </si>
  <si>
    <t>Nhựa đường đặc nóng 60/70</t>
  </si>
  <si>
    <t>TCVN 
7493:2005</t>
  </si>
  <si>
    <t xml:space="preserve">Giá bán tại nhà máy Nhà Bè-TP Hồ Chí Minh.
Áp dụng từ ngày 01/12/2017.
Giá cước vận chuyển nhưa đương đặc nóng, nhũ tương và MC bằng xe bồn là 4.000 đồng/ tấn/km (chưa có thuế VAT) theo km vân chuyển thực tế.
</t>
  </si>
  <si>
    <t>Nhựa đường phuy 60/70</t>
  </si>
  <si>
    <t>Nhựa đường Nhũ tương</t>
  </si>
  <si>
    <t>TCVN 
8817:2011</t>
  </si>
  <si>
    <t>Nhựa đường Polime PMB I</t>
  </si>
  <si>
    <t>22TCN
 319:2004</t>
  </si>
  <si>
    <t xml:space="preserve">Nhựa đường Polime PMB III </t>
  </si>
  <si>
    <t>22TCN 
319:2004</t>
  </si>
  <si>
    <t xml:space="preserve">Nhựa đường lỏng MC </t>
  </si>
  <si>
    <t>TCVN 
8818:2011</t>
  </si>
  <si>
    <r>
      <rPr>
        <b/>
        <sz val="11"/>
        <rFont val="Times New Roman"/>
        <family val="1"/>
      </rPr>
      <t>Công ty cổ phần CARBON VIỆT NAM</t>
    </r>
    <r>
      <rPr>
        <sz val="11"/>
        <rFont val="Times New Roman"/>
        <family val="1"/>
      </rPr>
      <t xml:space="preserve"> (Nhà phân phối Công ty TNHH thương mại - dịch vụ Nam Đức Việt)  </t>
    </r>
  </si>
  <si>
    <t>Carboncor Asphalt</t>
  </si>
  <si>
    <t>tấn</t>
  </si>
  <si>
    <t>Hàng được giao tại 
trung tâm thành phố Đà Lạt.
Áp dụng từ ngày 01/10/2017</t>
  </si>
  <si>
    <t>I. VẬT LIỆU CẤP THOÁT NƯỚC</t>
  </si>
  <si>
    <t>ỐNG NƯỚC NHỰA TÂN TIẾN
ỐNG uPVC (Đường kính ngoài x Độ dày)</t>
  </si>
  <si>
    <t xml:space="preserve">Ống nhựa uPVC BS 3505: 1968 Ø 21mm x 1,2mm  </t>
  </si>
  <si>
    <t>TCVN 
BS:3505:1968</t>
  </si>
  <si>
    <t>Giá bán trên địa bàn tỉnh Lâm Đồng.
Áp dụng từ ngày 01/10/2017</t>
  </si>
  <si>
    <t xml:space="preserve">Ø 21mm x 2,0mm  </t>
  </si>
  <si>
    <t>Ø 27mm x 1,8mm</t>
  </si>
  <si>
    <t>Ø 27mm x 3,0mm</t>
  </si>
  <si>
    <t>Ø 34mm x 2,0 mm</t>
  </si>
  <si>
    <t>Ø 42mm x 2,1mm</t>
  </si>
  <si>
    <t>Ø 49mm x 2,4mm</t>
  </si>
  <si>
    <t>Ø 60mm x 2,0mm</t>
  </si>
  <si>
    <t>Ø 60mm x 2,8mm</t>
  </si>
  <si>
    <t>Ø 90mm x 1,5mm</t>
  </si>
  <si>
    <t>Ø 114mm x 3,2mm</t>
  </si>
  <si>
    <t>Ø 168mm x 3,5mm</t>
  </si>
  <si>
    <t>Ø 220mm x 4,0mm</t>
  </si>
  <si>
    <t>ỐNG NƯỚC NHỰA TÂN TIẾN</t>
  </si>
  <si>
    <t>DIN 8074: 1999</t>
  </si>
  <si>
    <t>ỐNG HDPE – PE 100 (Đường kính ngoài x Độ dày)</t>
  </si>
  <si>
    <t xml:space="preserve">Ø 20mm x dày 1,8mm; PN 12,5  </t>
  </si>
  <si>
    <t xml:space="preserve">Ø 25mm x dày 2,0mm; PN 12,5  </t>
  </si>
  <si>
    <t xml:space="preserve">Ø 32mm x dày 2,4mm; PN 12,5  </t>
  </si>
  <si>
    <t xml:space="preserve">Ø 40mm x dày 3,0mm; PN 12,5  </t>
  </si>
  <si>
    <t xml:space="preserve">Ø 63mm x dày 4,7 mm; PN 12,5  </t>
  </si>
  <si>
    <t xml:space="preserve">Ø 90mm x dày 6,7mm; PN 12,5  </t>
  </si>
  <si>
    <t>Ø 220 mm x dày 5,1  mm</t>
  </si>
  <si>
    <t xml:space="preserve">Ø 90 mm x dày 6,7 mm </t>
  </si>
  <si>
    <t xml:space="preserve">ỐNG NƯỚC NHỰA BÌNH MINH  </t>
  </si>
  <si>
    <t>ỐNG UPVC (Đường kính ngoài x Độ dày tiêu chuẩn BS 3505:1968)</t>
  </si>
  <si>
    <t>Ø 21mm x dày 3mm  áp suất  29bar</t>
  </si>
  <si>
    <t>TCBS 
3505: 1968</t>
  </si>
  <si>
    <t>Ø 27mm x dày 3mm  áp suất  22bar</t>
  </si>
  <si>
    <t>Ø 34mm x dày 3mm  áp suất  20bar</t>
  </si>
  <si>
    <t>Ø 42mm x dày 3mm  áp suất  15bar</t>
  </si>
  <si>
    <t>Ø 49mm x dày 3mm  áp suất  13bar</t>
  </si>
  <si>
    <t>Ø 60mm x dày 3mm  áp suất  10bar</t>
  </si>
  <si>
    <t>Ø 90mm x dày 3mm  áp suất  06bar</t>
  </si>
  <si>
    <t>Ø 130mm x dày 3mm  áp suất  08bar</t>
  </si>
  <si>
    <t>ỐNG HDPE  (Đường kính ngoài x Độ dày tiêu chuẩn)</t>
  </si>
  <si>
    <t>Ø 16mm x dày 2,0mm  PN20</t>
  </si>
  <si>
    <t>ISO 4427-2:2007</t>
  </si>
  <si>
    <t>Ø 20mm x dày 2,3mm PN20</t>
  </si>
  <si>
    <t>Ø 25mm x dày 2,3 mm PN 16</t>
  </si>
  <si>
    <t>Ø 25mm x dày 3,0mm PN 20</t>
  </si>
  <si>
    <t>Ø 32mm x dày 3,0mm PN 16</t>
  </si>
  <si>
    <t>Ø 32mm x dày 3,6mm PN 20</t>
  </si>
  <si>
    <t>Ø 40mm x dày 3,0mm PN 12,5</t>
  </si>
  <si>
    <t>Ø 50mm x dày 3,0mm PN10</t>
  </si>
  <si>
    <t>Ø 63mm x dày 3,0mm PN 8</t>
  </si>
  <si>
    <t>Ø 75mm x dày 3,6mm PN8</t>
  </si>
  <si>
    <t>Ø 90mm x dày 4,3mm PN 8</t>
  </si>
  <si>
    <t>Ø 110mm x dày 4,2mm PN6</t>
  </si>
  <si>
    <t>Ø 160mm x dày 6,2mm PN6</t>
  </si>
  <si>
    <t>Ø 160mm x dày 9,5mm PN10</t>
  </si>
  <si>
    <r>
      <rPr>
        <b/>
        <sz val="11"/>
        <rFont val="Times New Roman"/>
        <family val="1"/>
      </rPr>
      <t xml:space="preserve">
ỐNG NƯỚC NHỰA GIANG HIỆP THĂNG </t>
    </r>
    <r>
      <rPr>
        <sz val="11"/>
        <rFont val="Times New Roman"/>
        <family val="1"/>
      </rPr>
      <t xml:space="preserve">
ỐNG UPVC  (Đường kính ngoài x Độ dày. tiêu chuẩn BS 3505:1968)
</t>
    </r>
  </si>
  <si>
    <t>Ø 21mm x dày 3mm  áp suất  25bar</t>
  </si>
  <si>
    <t>TCVN 
8491-2:2011</t>
  </si>
  <si>
    <t xml:space="preserve">Giá bán trên địa bàn tỉnh Lâm Đồng.
Áp dụng từ ngày 01/10/2017.
</t>
  </si>
  <si>
    <t>Ø 27mm x dày 3mm  áp suất  25bar</t>
  </si>
  <si>
    <t>Ø 34mm x dày 3mm  áp suất  16bar</t>
  </si>
  <si>
    <t>Ø 42mm x dày 3mm  áp suất  12bar</t>
  </si>
  <si>
    <t>Ø 49mm x dày 3mm  áp suất  12bar</t>
  </si>
  <si>
    <t>Co 21M</t>
  </si>
  <si>
    <t>Co 27M</t>
  </si>
  <si>
    <t>Co 34M</t>
  </si>
  <si>
    <t>Co 42M</t>
  </si>
  <si>
    <t>Co 90M</t>
  </si>
  <si>
    <t>ỐNG NƯỚC NHỰA STROMAN</t>
  </si>
  <si>
    <t>Ống nhựa UPVC</t>
  </si>
  <si>
    <t>Ø 21mm x dày 1,2mm áp suất 9bar</t>
  </si>
  <si>
    <t>TC BS
3505-3:1968</t>
  </si>
  <si>
    <t>Ø 21mm x dày 1,6 mm áp suất 15bar</t>
  </si>
  <si>
    <t>Ø 21mm x dày 3 mm áp suất 29bar</t>
  </si>
  <si>
    <t>Ø 27mmx3 mm áp suất 22bar</t>
  </si>
  <si>
    <t>Ø 27mmx1,8 mm áp suất 12 bar</t>
  </si>
  <si>
    <t>Ø 34mmx3 mm áp suất 20 bar</t>
  </si>
  <si>
    <t>Ø 42mmx3 mm áp suất 15 bar</t>
  </si>
  <si>
    <t xml:space="preserve">Ø 49mmx3 mm áp suất 13 bar </t>
  </si>
  <si>
    <t xml:space="preserve">Ø 60mmx3 mm áp suất 10 bar </t>
  </si>
  <si>
    <t xml:space="preserve">Ø 76mmx3 mm áp suất 8 bar </t>
  </si>
  <si>
    <t xml:space="preserve">Ø 90mmx3 mm áp suất 6 bar </t>
  </si>
  <si>
    <t>Ø 114mmx3,2 mm áp suất 5 bar</t>
  </si>
  <si>
    <t>Ø 130mmx4,0mm áp suất 6 bar</t>
  </si>
  <si>
    <t>Ø 168mmx4,3mm áp suất 5 bar</t>
  </si>
  <si>
    <t>Ø 220mmx5,1mm áp suất 5 bar</t>
  </si>
  <si>
    <t>Co 90o 21D áp suất 15 bar</t>
  </si>
  <si>
    <t>Co 90o 27D áp suất 15 bar</t>
  </si>
  <si>
    <t>Co 90o 34D áp suất 15 bar</t>
  </si>
  <si>
    <t>Co 90o 42D áp suất 12 bar</t>
  </si>
  <si>
    <t>Co 90o 49D áp suất 12 bar</t>
  </si>
  <si>
    <t>Co90o rút 27x21 D áp suất 15 bar</t>
  </si>
  <si>
    <t>Co ren trong đồng 21Dx27 áp suất 15 bar</t>
  </si>
  <si>
    <t>Co ren ngoài đồng 21D áp suất 15 bar</t>
  </si>
  <si>
    <t>Co 3 nhánh  90o 21D áp suất 15 bar</t>
  </si>
  <si>
    <t>Chữ T 21D áp suất 15 bar</t>
  </si>
  <si>
    <t>Ống nhựa HDPE – PE100</t>
  </si>
  <si>
    <t>TC ISO
4427:2007</t>
  </si>
  <si>
    <t>Ø 20mmx1.4mm áp suất 10 bar</t>
  </si>
  <si>
    <t>Ø 20mmx2.0mm áp suất 16 bar</t>
  </si>
  <si>
    <t>Ø 25mmx1.6mm áp suất 10 bar</t>
  </si>
  <si>
    <t>Ø 32mmx2.0mm áp suất 10 bar</t>
  </si>
  <si>
    <t>Ø 40mmx2.0mm áp suất 8 bar</t>
  </si>
  <si>
    <t>Ø 50mmx2.4mm áp suất 8 bar</t>
  </si>
  <si>
    <t>Ø 63mmx3.0mm áp suất 8 bar</t>
  </si>
  <si>
    <t>Ø 75mmx3.6mm áp suất 8 bar</t>
  </si>
  <si>
    <t>Ø 90mmx4.3mm áp suất 8 bar</t>
  </si>
  <si>
    <t>Ø 110mmx4.2mm áp suất 6 bar</t>
  </si>
  <si>
    <t>Ø 125mmx4.8mm áp suất 6bar</t>
  </si>
  <si>
    <t>Ø 140mmx5.4mm áp suất 6bar</t>
  </si>
  <si>
    <t>Ø 160mmx6.2mm áp suất 6bar</t>
  </si>
  <si>
    <t>BỒN NƯỚC</t>
  </si>
  <si>
    <t>Bồn nước INOX Sơn Hà và MASUNO 1000L</t>
  </si>
  <si>
    <t>đồng/bộ</t>
  </si>
  <si>
    <t>Bồn nước INOX 1000L đứng</t>
  </si>
  <si>
    <t>Bồn nước INOX Sơn Hà 2000L (đứng)</t>
  </si>
  <si>
    <t>Bồn nước INOX Sơn Hà 2000L (ngang)</t>
  </si>
  <si>
    <t>Bồn nước INOX Tân Á 2000L (đứng)</t>
  </si>
  <si>
    <t>Bồn nước INOX Tân Á 2000L (ngang)</t>
  </si>
  <si>
    <t>Bồn nước INOX Sơn Hà 1000L</t>
  </si>
  <si>
    <t>Bồn nước INOX 1000L (ngang)</t>
  </si>
  <si>
    <t>Bồn nước INOX 1000L (đứng)</t>
  </si>
  <si>
    <t>Bồn nước Inox Sơn Hà và Masuno</t>
  </si>
  <si>
    <t>Bồn đứng 500 lít</t>
  </si>
  <si>
    <t>Bồn đứng 1000 lít</t>
  </si>
  <si>
    <t>Bồn đứng 1500 lít</t>
  </si>
  <si>
    <t>Bồn đứng 2000 lít</t>
  </si>
  <si>
    <t>Bồn nằm 500 lít</t>
  </si>
  <si>
    <t>Bồn nằm 1000 lít</t>
  </si>
  <si>
    <t>Bồn nằm 1500 lít</t>
  </si>
  <si>
    <t>Bồn nằm 2000 lít</t>
  </si>
  <si>
    <t>Bồn Inox Tân Á - Đại Thành</t>
  </si>
  <si>
    <t xml:space="preserve">ỐNG CỐNG </t>
  </si>
  <si>
    <t xml:space="preserve">Công ty CP CK BT Quốc Vượng , Km 178, Hiệp Hòa, Ninh Gia, huyện Đức Trọng, tỉnh Lâm Đồng. </t>
  </si>
  <si>
    <t>Ống cống BT rung ép Ø 600-H10</t>
  </si>
  <si>
    <t xml:space="preserve">Giá bán tại công ty  chưa bao gồm chi phí bốc lên phương tiện.
Áp dụng từ ngày 19/7/2017.
</t>
  </si>
  <si>
    <t>Ống cống BT rung ép Ø 600-H30</t>
  </si>
  <si>
    <t>Ống cống BT rung ép Ø 800-VH</t>
  </si>
  <si>
    <t>Ống cống BT rung ép Ø 800-H10</t>
  </si>
  <si>
    <t>Ống cống BT rung ép Ø 800-H30</t>
  </si>
  <si>
    <t>Ống cống BT rung ép Ø 1000-VH</t>
  </si>
  <si>
    <t>Ống cống BT rung ép Ø 1000-H10</t>
  </si>
  <si>
    <t>Ống cống BT rung ép Ø 1000-H30</t>
  </si>
  <si>
    <t>Ống cống BT rung ép Ø 1200-H10</t>
  </si>
  <si>
    <t>Ống cống BT rung ép Ø 1200-H30</t>
  </si>
  <si>
    <t>Ống cống BT rung ép Ø 1500-H10</t>
  </si>
  <si>
    <t>Ống cống BT rung ép Ø 1500-H30</t>
  </si>
  <si>
    <r>
      <rPr>
        <b/>
        <sz val="13"/>
        <color rgb="FFFF0000"/>
        <rFont val="Times New Roman"/>
        <family val="1"/>
      </rPr>
      <t>Công ty TNHH Hưng Nguyên</t>
    </r>
    <r>
      <rPr>
        <sz val="13"/>
        <color rgb="FFFF0000"/>
        <rFont val="Times New Roman"/>
        <family val="1"/>
      </rPr>
      <t xml:space="preserve"> (Địa chỉ: Số 86 Nguyễn Đình Chiểu, phường 9, TP.Đà Lạt, tỉnh Lâm Đồng. Điện thoại: 0263.3824063)</t>
    </r>
  </si>
  <si>
    <t>Ống cống Ø 800 dày 80mm - VH, L=3m</t>
  </si>
  <si>
    <t>TCVN 
9113:2012</t>
  </si>
  <si>
    <t>Giá bán tại mỏ đá Lạc Lâm, huyện Đơn Dương, đã bao gồm chi phí bốc lên phương tiện.</t>
  </si>
  <si>
    <t>Ống cống Ø 800 dày 80mm – H10, L=3m</t>
  </si>
  <si>
    <t>Ống cống Ø 800 dày 80mm – H30, L=3m</t>
  </si>
  <si>
    <t>Ống cống Ø 1000 dày 90mm - VH, L=3m</t>
  </si>
  <si>
    <t>Ống cống Ø 1000 dày 90mm – H10, L=3m</t>
  </si>
  <si>
    <t>Ống cống Ø 1000 dày 90mm – H30, L=3m</t>
  </si>
  <si>
    <t>Ống cống Ø 1500 dày 130mm – H30, L=2,5m</t>
  </si>
  <si>
    <t>J. VẬT LIỆU SƠN</t>
  </si>
  <si>
    <t>Gía tại Trung tâm các Huyện, Thành Phố</t>
  </si>
  <si>
    <t>Sơn nước Jotun trong nhà</t>
  </si>
  <si>
    <t>đồng/kg</t>
  </si>
  <si>
    <t>Matic trong nhà</t>
  </si>
  <si>
    <t>Sơn nước Jotun ngoài nhà (lót)</t>
  </si>
  <si>
    <t>Sơn nước Jotun ngoài nhà (phủ)</t>
  </si>
  <si>
    <t>Matic ngoài nhà</t>
  </si>
  <si>
    <t>đồng/bao</t>
  </si>
  <si>
    <t>Sơn nước ICI (Maxilite) trong nhà</t>
  </si>
  <si>
    <t>đồng/lit</t>
  </si>
  <si>
    <t>Sơn nước Kova trong nhà</t>
  </si>
  <si>
    <t>Sơn nước ICI (Maxilite) ngoài nhà (lót)</t>
  </si>
  <si>
    <t>Sơn nước ICI (Maxilite) ngoài nhà (phủ)</t>
  </si>
  <si>
    <t>Sơn nước Kova ngoài nhà (lót)</t>
  </si>
  <si>
    <t>Sơn nước Kova ngoài nhà (phủ)</t>
  </si>
  <si>
    <t>Trong nhà</t>
  </si>
  <si>
    <t>Sơn ICI lót (maxilite) trong nhà</t>
  </si>
  <si>
    <t>đ/lít</t>
  </si>
  <si>
    <t>Sơn ICI phủ (maxilite) trong nhà</t>
  </si>
  <si>
    <t>Sơn Toa trong nhà</t>
  </si>
  <si>
    <t>Ngoài nhà</t>
  </si>
  <si>
    <t>Sơn ICI lót (maxilite) ngoài nhà</t>
  </si>
  <si>
    <t>Sơn ICI phủ (maxilite) ngoài nhà</t>
  </si>
  <si>
    <t>Sơn lót Toa ngoài nhà</t>
  </si>
  <si>
    <t>Sơn phủ Toa ngoài nhà</t>
  </si>
  <si>
    <t>Matic Maxcoat trong nhà</t>
  </si>
  <si>
    <t>Matic X.P One trong nhà</t>
  </si>
  <si>
    <t>Matic JIPLAI trong nhà</t>
  </si>
  <si>
    <t>Sơn T&amp;T kinh tế trong nhà (thùng 18L)</t>
  </si>
  <si>
    <t>đồng/thùng</t>
  </si>
  <si>
    <t>Sơn MINEX int ngoài nhà (thùng 18L)</t>
  </si>
  <si>
    <t>Sơn Maxilite 4seasons trong nhà (5L)</t>
  </si>
  <si>
    <t>Sơn Lót chống kiềm nội thất Sealer (5kg)</t>
  </si>
  <si>
    <t>Matic Maxcoat ngoài trời</t>
  </si>
  <si>
    <t>Matic X.P One ngoài trời</t>
  </si>
  <si>
    <t>Matic JIPLAI ngoài nhà</t>
  </si>
  <si>
    <t>Sơn T&amp;T kinh tế ngoài nhà (thùng 18L)</t>
  </si>
  <si>
    <t>Sơn Maxilite 4seasons ngoài nhà (5L)</t>
  </si>
  <si>
    <t>Sơn Lót chống kiềm ngoại thất Sealer (5kg)</t>
  </si>
  <si>
    <t>đ/bao 
(40kg)</t>
  </si>
  <si>
    <t>Sơn trong nhà</t>
  </si>
  <si>
    <t>đ/thùng 
(18l)</t>
  </si>
  <si>
    <t>Sơn lót ngoài nhà</t>
  </si>
  <si>
    <r>
      <rPr>
        <b/>
        <sz val="14"/>
        <rFont val="Times New Roman"/>
        <family val="1"/>
      </rPr>
      <t>Công ty cổ phần sơn Việt Nhật</t>
    </r>
    <r>
      <rPr>
        <sz val="14"/>
        <rFont val="Times New Roman"/>
        <family val="1"/>
      </rPr>
      <t xml:space="preserve">
(Nhà phân phối sơn Quốc Long. Địa chỉ: Số 162 đường 30/4, thị trấn Đạ Tẻh, huyện Đạ Tẻh, tỉnh Lâm Đồng)
</t>
    </r>
  </si>
  <si>
    <t>Hệ thống sơn nội thất</t>
  </si>
  <si>
    <t>QCVN
16:2014/BXD</t>
  </si>
  <si>
    <t>Áp dụng từ
 ngày 01/01/2017.</t>
  </si>
  <si>
    <t xml:space="preserve">T&amp;T (nội thất kinh tế)  </t>
  </si>
  <si>
    <t>18L/thùng</t>
  </si>
  <si>
    <t xml:space="preserve">MIMEX int </t>
  </si>
  <si>
    <t xml:space="preserve">COSTA Supe int </t>
  </si>
  <si>
    <t>MAXILER 4seasons</t>
  </si>
  <si>
    <t>5L/thùng</t>
  </si>
  <si>
    <t>MAXILER Siêu bóng</t>
  </si>
  <si>
    <t>Hệ thống sơn ngoại thất</t>
  </si>
  <si>
    <t xml:space="preserve">COSTA Supe int  </t>
  </si>
  <si>
    <t xml:space="preserve">MAXILER 4seasons </t>
  </si>
  <si>
    <t xml:space="preserve">MAXILER Siêu bóng </t>
  </si>
  <si>
    <t>Hệ thống sơn lót chống kiềm</t>
  </si>
  <si>
    <t xml:space="preserve">Lót chống kiềm T&amp;T kinh tế </t>
  </si>
  <si>
    <t>5kg/thùng</t>
  </si>
  <si>
    <t xml:space="preserve">Lót chống kiềm nội thất SEALER </t>
  </si>
  <si>
    <t xml:space="preserve">Lót chống kiềm ngoại thất SEALER </t>
  </si>
  <si>
    <t>Lót chống kiềm Maxiler 5L</t>
  </si>
  <si>
    <t>Bột trét tường</t>
  </si>
  <si>
    <t>MAXCOAT nội thất</t>
  </si>
  <si>
    <t>40kg/bao</t>
  </si>
  <si>
    <t>MAXCOAT ngoại thất</t>
  </si>
  <si>
    <t>X.P. One nội thất</t>
  </si>
  <si>
    <t>X.P. One ngoại thất</t>
  </si>
  <si>
    <t>JIPLAI nội thất</t>
  </si>
  <si>
    <t>JIPLAI ngoại thất</t>
  </si>
  <si>
    <t>XMAX 100 nội thất</t>
  </si>
  <si>
    <t>XMAX 100 ngoại thất</t>
  </si>
  <si>
    <t>Sản phẩm chống thấm</t>
  </si>
  <si>
    <t xml:space="preserve">Chống thấm SIVA CT-11A </t>
  </si>
  <si>
    <t>18L/ thùng</t>
  </si>
  <si>
    <t xml:space="preserve">Chống thấm  KINGKOKE, CT-11A </t>
  </si>
  <si>
    <r>
      <rPr>
        <b/>
        <sz val="14"/>
        <rFont val="Times New Roman"/>
        <family val="1"/>
      </rPr>
      <t>Sơn GIVER Việt Nam
Công ty CP công nghệ sơn GIVER Việt Nam</t>
    </r>
    <r>
      <rPr>
        <sz val="14"/>
        <rFont val="Times New Roman"/>
        <family val="1"/>
      </rPr>
      <t xml:space="preserve">
</t>
    </r>
  </si>
  <si>
    <t xml:space="preserve">GV22-THE ROSE sơn nội thất kinh tế </t>
  </si>
  <si>
    <t xml:space="preserve">Giá bán trên địa bàn tỉnh Lâm Đồng.
Áp dụng từ ngày 01/9/2017.
</t>
  </si>
  <si>
    <t xml:space="preserve">GV44-PENTAX sơn nội cao cấp trong nhà  </t>
  </si>
  <si>
    <t xml:space="preserve">GV00-SUPER WHITE sơn siêu trắng trần 
nội thất chống mốc  </t>
  </si>
  <si>
    <t xml:space="preserve">GV66 – EASY CLEAN sơn bóng ngọc trai, 
lau chùi hiệu quả  </t>
  </si>
  <si>
    <t>GV88 – VICTORY sơn siêu bóng trong nhà, 
chùi rửa tối đa, chống rêu mốc</t>
  </si>
  <si>
    <t xml:space="preserve">GV11-VENUS sơn mịn ngoài trời trống rêu mốc </t>
  </si>
  <si>
    <t>GV33-RULEX sơn bóng cao cấp ngoài trời 5 lít</t>
  </si>
  <si>
    <t>GV55 – FUTURE sơn siêu bóng ngoài trời,
 tự làm sạch, chống bám bụi</t>
  </si>
  <si>
    <t>Giá bán trên địa bàn tỉnh Lâm Đồng.
Áp dụng từ ngày 01/9/2017.</t>
  </si>
  <si>
    <t xml:space="preserve">GV77-COSTA sơn kiềm kháng khuẩn ngoài trời, 
chống rêu, mốc trong nhà </t>
  </si>
  <si>
    <t xml:space="preserve">5L/thùng </t>
  </si>
  <si>
    <t xml:space="preserve">GV99-NANO ONE sơn kiềm kháng khuẩn ngoài 
trời, chống rêu, nám mốc 5 lít. </t>
  </si>
  <si>
    <t>Áp dụng từ 
ngày 01/9/2016</t>
  </si>
  <si>
    <t xml:space="preserve">GVA*-CT11A sơn chống thấm trộn xi măng </t>
  </si>
  <si>
    <t>GV UNT – Bột bả trong nhà GALAXY bột bả 
trắng mịn cao cấp trong nhà</t>
  </si>
  <si>
    <t>GV EXT – Bột bả ngài nhà GALAXY bột bả 
trắng mịn cao cấp ngoài nhà.</t>
  </si>
  <si>
    <t>Công ty 4ORANGESCO.,LTD</t>
  </si>
  <si>
    <t>NPP Sơn Spec Hòa Bình (Số 168, Phan Đình Phùng, phường 2, Tp. Bảo Lộc, Lâm Đồng)</t>
  </si>
  <si>
    <t>Giá áp dụng cho công trình tại 
thành phố  Bảo Lộc.</t>
  </si>
  <si>
    <t>Matic trong nhà, ngoài nhà
(SPEC FILLER INT &amp;EXT) (bao 40kg)</t>
  </si>
  <si>
    <t>đồng/
bao-40kg</t>
  </si>
  <si>
    <t>Sơn lót ngoài trời (SPEC ALKALI LOCK)</t>
  </si>
  <si>
    <t>lít</t>
  </si>
  <si>
    <t>Sơn lót chống kiềm trong nhà
(SPEC ALKALI PRIMER FOR INT)</t>
  </si>
  <si>
    <t>Sơn lót chống kiềm nội và ngoại thất 
(SPEC NANO)</t>
  </si>
  <si>
    <t>Hợp chất siêu chống thấm (Super fixx)</t>
  </si>
  <si>
    <t>Spec sơn phủ trong nhà</t>
  </si>
  <si>
    <t>Spec sơn phủ ngoài trời</t>
  </si>
  <si>
    <t>Sơn lăn trần Spec (siêu trắng)</t>
  </si>
  <si>
    <t>Nhãn hiệu Sơn SONBOSS</t>
  </si>
  <si>
    <t xml:space="preserve">INTERIOR ALKALI RESISTER
Sơn lót chống kiềm nội thất  </t>
  </si>
  <si>
    <t>Giá bán trên địa bàn tỉnh Lâm Đồng.
Áp dụng từ ngày 01/9/2017</t>
  </si>
  <si>
    <t xml:space="preserve">EXTERIOR ALKALI RESISTER 
Sơn lót chống kiềm ngoại  thất  </t>
  </si>
  <si>
    <t xml:space="preserve">INTERIOR MATT FINISH
Sơn nước nội thất </t>
  </si>
  <si>
    <t>EXTERIOR FUTURE 
Sơn nước ngoại thất bóng nhẹ</t>
  </si>
  <si>
    <t xml:space="preserve">18L/thùng </t>
  </si>
  <si>
    <t xml:space="preserve">INTERIOR WALL FILLER 
Bột trét nội thất cao cấp </t>
  </si>
  <si>
    <t>Nhán hiệu sơn SPRING</t>
  </si>
  <si>
    <t xml:space="preserve">INTERIOR PUTTY 
Bột trét tường nội thất </t>
  </si>
  <si>
    <t xml:space="preserve"> EXTERIOR PROMOTER RESISTER
Sơn lót chống kiềm ngoại thất </t>
  </si>
  <si>
    <t xml:space="preserve">FOR INTERIOR 
Sơn nước nội thất </t>
  </si>
  <si>
    <t xml:space="preserve">FOR EXTERIOR 
Sơn nước ngoại thất </t>
  </si>
  <si>
    <t>Công ty TNHH DELTA CENTRE</t>
  </si>
  <si>
    <t>Nhán hiệu Sơn DAVOSA</t>
  </si>
  <si>
    <t xml:space="preserve">Giá bán trên địa bàn tỉnh Lâm Đồng.
Áp dụng từ ngày 21/9/2017
</t>
  </si>
  <si>
    <t>Sơn ngoài trời</t>
  </si>
  <si>
    <t xml:space="preserve">NANOSIVER DS08 </t>
  </si>
  <si>
    <t>4L/thùng</t>
  </si>
  <si>
    <t xml:space="preserve">LOOK DL12 </t>
  </si>
  <si>
    <t>16,8L/thùng</t>
  </si>
  <si>
    <t xml:space="preserve">IRON DR14 </t>
  </si>
  <si>
    <t>15,8L/thùng</t>
  </si>
  <si>
    <t>STAND DV13</t>
  </si>
  <si>
    <t>16,2L/thùng</t>
  </si>
  <si>
    <t>ULTA FINISH DF15</t>
  </si>
  <si>
    <t>17L/thùng</t>
  </si>
  <si>
    <t>CLEARN DC12</t>
  </si>
  <si>
    <t>15,3L/thùng</t>
  </si>
  <si>
    <t>OLEA DL11</t>
  </si>
  <si>
    <t>14,6L/thùng</t>
  </si>
  <si>
    <t>Giá bán trên địa bàn tỉnh Lâm Đồng.
Áp dụng từ ngày 21/9/2017</t>
  </si>
  <si>
    <t>ECO DC10</t>
  </si>
  <si>
    <t>16L/thùng</t>
  </si>
  <si>
    <t>SUKA DC18</t>
  </si>
  <si>
    <t>16,7L/thùng</t>
  </si>
  <si>
    <t>Sơn lót</t>
  </si>
  <si>
    <t>PRIMER DP17</t>
  </si>
  <si>
    <t>15,6Lthùng</t>
  </si>
  <si>
    <t>SEALER DS12</t>
  </si>
  <si>
    <t>14,8L/thùng</t>
  </si>
  <si>
    <t>Chống thấm đa năng</t>
  </si>
  <si>
    <t>SEAL DS 101</t>
  </si>
  <si>
    <t>Sơn đặc biệt</t>
  </si>
  <si>
    <t xml:space="preserve">CLEAR </t>
  </si>
  <si>
    <t>3,8L/thùng</t>
  </si>
  <si>
    <t>CLEAR NT MC01</t>
  </si>
  <si>
    <t>Sơn mỹ thuật SD</t>
  </si>
  <si>
    <t>4kg/thùng</t>
  </si>
  <si>
    <t>Sơn mỹ thuật SH</t>
  </si>
  <si>
    <t>Bột trét</t>
  </si>
  <si>
    <t>DAVOSA EX A502</t>
  </si>
  <si>
    <t>25kg/bao</t>
  </si>
  <si>
    <t>DAVOSA IN A503</t>
  </si>
  <si>
    <t>DAVOSA EX A504</t>
  </si>
  <si>
    <t>DAVOSA IN A504</t>
  </si>
  <si>
    <t>K. VẬT LIỆU CỬA ĐI, CỬA SỔ, TRẦN, VÁCH NGĂN</t>
  </si>
  <si>
    <r>
      <rPr>
        <b/>
        <sz val="13"/>
        <color rgb="FFFF0000"/>
        <rFont val="Times New Roman"/>
        <family val="1"/>
      </rPr>
      <t>Công ty CP công nghệ SARAWINDOW</t>
    </r>
    <r>
      <rPr>
        <sz val="13"/>
        <color rgb="FFFF0000"/>
        <rFont val="Times New Roman"/>
        <family val="1"/>
      </rPr>
      <t xml:space="preserve">
(Sản phẩm SARAWINDOW dùng PROFILE hãng Shide – kính trắng Việt Nhật 5 mm )</t>
    </r>
  </si>
  <si>
    <t>Vách kính, kích thước: 1mx1m</t>
  </si>
  <si>
    <t>TCVN 
7451:2004</t>
  </si>
  <si>
    <t>Giá bán trên địa bàn tỉnh Lâm Đồng.
(đã bao gồm cả phần khuôn cưa,cánh cửa, chi phí vận chuyển và nhân công lắp dựng hoàn thiện)</t>
  </si>
  <si>
    <t>Cửa sổ 2 cánh mở trượt, kích thước: 1,4mx1,4m</t>
  </si>
  <si>
    <t>Cửa sổ 2 cánh mở quay lật vào trong, kích thước: 1,4mx1,4m</t>
  </si>
  <si>
    <t>Cửa sổ 2 cánh mở quay ra ngoài, kích thước: 1,4mx1,4m</t>
  </si>
  <si>
    <t>Cửa sổ 1 cánh mở hất ra ngoài, kích thước: 0,6mx1,4m</t>
  </si>
  <si>
    <t>Cửa đi thông phòng/ban công 1 cánh mở quay vào trong, kích thước: 0,9mx2,2m</t>
  </si>
  <si>
    <t>Cửa đi thông phòng/ban công 2 cánh mở quay vào trong, kích thước: 1,4mx2,2m</t>
  </si>
  <si>
    <t>Cửa đi chính 2 cánh mở quay ra ngoài, kích thước: 1,4mx2,2m</t>
  </si>
  <si>
    <t>Cửa đi 2 cánh mở trượt, kích thước: 1,6mx2,2m</t>
  </si>
  <si>
    <r>
      <rPr>
        <b/>
        <sz val="11"/>
        <rFont val="Times New Roman"/>
        <family val="1"/>
      </rPr>
      <t>Trần nhôm AUSTRONG</t>
    </r>
    <r>
      <rPr>
        <sz val="11"/>
        <rFont val="Times New Roman"/>
        <family val="1"/>
      </rPr>
      <t xml:space="preserve">
(Nhà phân phối Công ty TNHH TM&amp;DV Việt Nam Đẹp. Địa chỉ: Số 209 Phan Đình Phùng, phường 2, thành phố Đà Lạt, tỉnh Lâm Đồng)
</t>
    </r>
  </si>
  <si>
    <t xml:space="preserve">Trần nhôm AUSTRONG CLIP-IN 600X600
Bề mặt: Đục lỗ D18-23, sơn tĩnh điện cao cấp ngoài trời. Quy cách: 600x600x28mm độ dày 0.6 mm, ATCG – 618.  
Phụ kiện: Khung tam giác, móc, nối
</t>
  </si>
  <si>
    <t xml:space="preserve">Giá bán trên địa bàn thành phố Đà Lạt.
Áp dụng từ ngày 01/10/2017  
</t>
  </si>
  <si>
    <t xml:space="preserve">Trần nhôm AUSTRONG LAY-IN 600X600. Bề mặt: Đục lỗ D18-23, sơn tĩnh điện cao cấp ngoài trời. Quy cách: 600x600x10mm, độ dày 0.5 mm, ATCP – 327. 
Phụ kiện: Khung tam giác, móc, nối
</t>
  </si>
  <si>
    <t xml:space="preserve">Trần nhôm AUSTRONG LAY-IN 600X600. Bề mặt: Đục lỗ D18-23, sơn tĩnh điện cao cấp ngoài trời.Quy cách: 600x600x10mm, độ dày 0.6mm, ATL – 618.
Phụ kiện: Chưa bao gồm khung và phụ kiện
</t>
  </si>
  <si>
    <t xml:space="preserve">Trần nhôm AUSTRONG MULTI B – SHAPED, độ dày 0.6 mm, B-180
Bề mặt: Sơn gia nhiệt cao cấp công nghệ
</t>
  </si>
  <si>
    <t xml:space="preserve">Trần nhôm AUSTRONG G200 – SHAPED, độ dày 0.6 mm. Bề mặt: Sơn gia nhiệt cao cấp công nghệ Nano ngoài trời. Quy cách: Bản rộng 100 - 200mm, chiều dài theo yêu cầu. Phụ kiện: Khung thép
</t>
  </si>
  <si>
    <t xml:space="preserve">Lam chắn nắng AUSTRONG 85C - SUN LOUVER, độ dày 0.6 mm. Bề mặt: Sơn gia nhiệt cao cấp công nghệ Nano ngoài trời
</t>
  </si>
  <si>
    <t>L. GỖ</t>
  </si>
  <si>
    <t>Gỗ xẻ làm cốp - pha nhóm VII – VIII</t>
  </si>
  <si>
    <t>Đơn giá bình quân tại trung tâm các huyện, thành phố.</t>
  </si>
  <si>
    <t>Gỗ xẻ làm cấu kiện – trang trí nội thất nhóm IV</t>
  </si>
  <si>
    <t>M. SỨ VỆ SINH</t>
  </si>
  <si>
    <t>COM BO cầu 2 khối</t>
  </si>
  <si>
    <t>Cầu Sand (nắp rời êm) + chậu tròn treo 04 (lỗ lớn) B64HL04LT, BL04LTloại AA</t>
  </si>
  <si>
    <t>Cầu Sand (nắp rời êm) + chậu tròn treo 04 (3lỗ) B64HL043T,B48HL043T loại AA</t>
  </si>
  <si>
    <t>COM BO cầu 1 khối</t>
  </si>
  <si>
    <t>Cầu River (Nano)+chậu tròn treo 35 (lỗ lớn, 3 lỗ) K69HL04LT, K69HL043T loại AA</t>
  </si>
  <si>
    <t>Cầu Water (Nano)+chậu tròn treo 65 (lỗ lớn, 3 lỗ) 
K67HL65LT, K67HL653T loại AA</t>
  </si>
  <si>
    <t>Bộ cầu 2 khối</t>
  </si>
  <si>
    <t>Era (nắp thường, phụ kiện gạt) E0101TGTT</t>
  </si>
  <si>
    <t>Ruby (nắp thường, phụ kiện gạt) E0707TGTT</t>
  </si>
  <si>
    <t>Kính (nắp rời êm, phụ kiện 2 nhấn) B4829HS2T</t>
  </si>
  <si>
    <t>Bộ cầu 1 khối</t>
  </si>
  <si>
    <t>Gold (nắp rời êm, phụ kiện 2 nhấn, Nano), 
K313HS2T-N</t>
  </si>
  <si>
    <t>Water (nắp rời êm, phụ kiện 2 nhấn, Nano), 
K6730HS2T-N</t>
  </si>
  <si>
    <t>Sun (nắp rời êm, phụ kiện 2 nhấn, Nano), 
K5430HS2T-N</t>
  </si>
  <si>
    <t>Chậu và chân chậu</t>
  </si>
  <si>
    <t>Chậu bàn 01, LB01LIT</t>
  </si>
  <si>
    <t>Chậu tròn treo 04 –lỗ lớn, LT01LLT</t>
  </si>
  <si>
    <t>Chân chậu Ý, PDY100T</t>
  </si>
  <si>
    <t>Bồn tiểu</t>
  </si>
  <si>
    <t>Bồn tiểu 01, UT01XVT</t>
  </si>
  <si>
    <t>Bồn tiểu 15, UT15XVT</t>
  </si>
  <si>
    <t>Bồn tiểu 65, UT65XVT</t>
  </si>
  <si>
    <t>N. BÊ TÔNG THƯƠNG PHẨM</t>
  </si>
  <si>
    <r>
      <rPr>
        <b/>
        <sz val="13"/>
        <color rgb="FFFF0000"/>
        <rFont val="Times New Roman"/>
        <family val="1"/>
      </rPr>
      <t xml:space="preserve">Công ty cổ phần địa ốc Đà Lạt </t>
    </r>
    <r>
      <rPr>
        <sz val="13"/>
        <color rgb="FFFF0000"/>
        <rFont val="Times New Roman"/>
        <family val="1"/>
      </rPr>
      <t xml:space="preserve">
(Địa chỉ: Số 25 Trần Phú, phường 3, thành phố Đà Lạt, tỉnh Lâm Đồng. ĐT: 0633532130)</t>
    </r>
  </si>
  <si>
    <t xml:space="preserve">Bê tông M 150 - R28 đá 1x2 độ sụt 10+2 </t>
  </si>
  <si>
    <t>Giá áp dụng cho công trình tại thành phố  Đà lạt trong phạm vi 10 km kể từ trạm trộn.</t>
  </si>
  <si>
    <t>Bê tông M 200 - R28 đá 1x2 độ sụt 10+2</t>
  </si>
  <si>
    <t>Bê tông M 250 - R28 đá 1x2 độ sụt 10+2</t>
  </si>
  <si>
    <t>Bê tông M 300 - R28 đá 1x2 độ sụt 10+2</t>
  </si>
  <si>
    <t>Bê tông M 350 - R28 đá 1x2 độ sụt 10+2</t>
  </si>
  <si>
    <t>Bê tông M 400 - R28 đá 1x2 độ sụt 10+2</t>
  </si>
  <si>
    <t>Chi phí bơm bê tông (Khối lượng ≤20m3/01 lần bơm)</t>
  </si>
  <si>
    <t>đ/ca</t>
  </si>
  <si>
    <t>Chi phí bơm ngang bê tông (Khối lượng ≤ 20m3/01 lần bơm)</t>
  </si>
  <si>
    <t xml:space="preserve">Từ khối  thứ 21 trở lên mỗi m3  công thêm </t>
  </si>
  <si>
    <t>Bê tông đông kết nhanh R7≥90% cộng thêm</t>
  </si>
  <si>
    <t>Tăng thêm cấp độ sụt (+2cm) cộng thêm</t>
  </si>
  <si>
    <t xml:space="preserve">Chống thấm B8 mỗi m3 cộng thêm </t>
  </si>
  <si>
    <t>O</t>
  </si>
  <si>
    <t>Tôn</t>
  </si>
  <si>
    <t>Tôn mạ kẽm VN posvina sóng tròn (4zem)</t>
  </si>
  <si>
    <t>Tôn mạ kẽm VN posvina sóng vuông (4zem)</t>
  </si>
  <si>
    <t>Tôn mạ màu VN posvina  (4zem)</t>
  </si>
  <si>
    <t>Tôn mạ kẽm Hoa Sen sóng vuông (4zem)</t>
  </si>
  <si>
    <t>Tôn mạ màu Hoa Sen (4zem)</t>
  </si>
  <si>
    <t>Tôn mạ màu VN posvina (4zem)</t>
  </si>
  <si>
    <t>Tôn mạ kẽm Hoa Sen sóng tròn (4 dem)</t>
  </si>
  <si>
    <t>Tôn mạ màu VN posvina(4zem)</t>
  </si>
  <si>
    <t>Tôn mạ kẽm Hoa Sen sóng tròn ((4zem)</t>
  </si>
  <si>
    <t>Tôn mạ kẽm Phương Nam sóng tròn (4zem)</t>
  </si>
  <si>
    <t>Tôn mạ kẽm Phương Nam sóng vuông (4zem)</t>
  </si>
  <si>
    <t>Tôn mạ màu Phương Nam (4zem)</t>
  </si>
  <si>
    <t>Tôn lạnh</t>
  </si>
  <si>
    <t>Ghi chú:</t>
  </si>
  <si>
    <t>Các công trình cách xa trung tâm huyện, thành phố được cộng thêm cước vận chuyển từ km thứ 11 trở đi trên cơ sở quy định phân cấp, loại đường vận chuyển và mức cước vận tải hàng hoá bằng ô tô được cơ quan có thẩm quyền ban hành tại thời điểm.</t>
  </si>
  <si>
    <t xml:space="preserve">Riêng tại thành phố Đà Lạt không có báo giá vật liệu xây dựng của địa phương nên khi lập thẩm tra, thẩm định, phê duyệt thì tham khảo giá vật liệu của các doanh nghiệp hoặc các địa phương lân cận. </t>
  </si>
  <si>
    <t>PHỤ LỤC 02</t>
  </si>
  <si>
    <t>BÁO GIÁ VẬT LIỆU XÂY DỰNG CỦA CÁC ĐƠN VỊ SẢN XUẤT KINH DOANH VẬT LIỆU XÂY DỰNG TRONG TỈNH CÔNG BỐ QUÝ IV/2021</t>
  </si>
  <si>
    <t>(Kèm theo Thông báo số:       /TB-SXD ngày    tháng 10 năm 2021 của Sở Xây dựng Lâm Đồng)</t>
  </si>
  <si>
    <t>Đơn vị tính:VNĐ</t>
  </si>
  <si>
    <t>STT</t>
  </si>
  <si>
    <t>Loại vật liệu xây dựng</t>
  </si>
  <si>
    <t>Đơn vị tính</t>
  </si>
  <si>
    <t>Tiêu chuẩn kỹ thuật/quy cách/nhà sản xuất/xuất xứ</t>
  </si>
  <si>
    <t xml:space="preserve">Giá theo khu vực các huyện, thành phố (trước thuế VAT) </t>
  </si>
  <si>
    <t>Gía tại nơi SX hoặc đại lý phân phối</t>
  </si>
  <si>
    <t>Gía tại cửa hàng VLXD</t>
  </si>
  <si>
    <t>Đà Lạt</t>
  </si>
  <si>
    <t>Lạc Dương</t>
  </si>
  <si>
    <t>Đơn Dương</t>
  </si>
  <si>
    <t>Đức Trọng</t>
  </si>
  <si>
    <t>Lâm Hà</t>
  </si>
  <si>
    <t>Đam Rông</t>
  </si>
  <si>
    <t>Di Linh</t>
  </si>
  <si>
    <t>Bảo Lộc</t>
  </si>
  <si>
    <t>Bảo Lâm</t>
  </si>
  <si>
    <t>Đạ huoai</t>
  </si>
  <si>
    <t>Đạ Tẻh</t>
  </si>
  <si>
    <t>Cát Tiên</t>
  </si>
  <si>
    <t>I. GẠCH CÁC LOẠI</t>
  </si>
  <si>
    <t>GẠCH TUY NEN</t>
  </si>
  <si>
    <r>
      <rPr>
        <b/>
        <sz val="12"/>
        <rFont val="Times New Roman"/>
        <family val="1"/>
      </rPr>
      <t>Công ty CP Khoáng sản &amp; Vật liệu xây dựng Lâm Đồng. Địa chỉ: 87 Phù Đổng Thiên Vương-Phường 8.Tp Đà Lạt.Điện thoại: (0263) 3554022, theo Báo giá số 354 /BG-LBM ngày 28/9/2021 .</t>
    </r>
    <r>
      <rPr>
        <sz val="12"/>
        <rFont val="Times New Roman"/>
        <family val="1"/>
      </rPr>
      <t xml:space="preserve">
</t>
    </r>
    <r>
      <rPr>
        <i/>
        <sz val="12"/>
        <rFont val="Times New Roman"/>
        <family val="1"/>
      </rPr>
      <t>(Xí nghiệp gạch ngói tuynen Thạnh Mỹ, huyện Đơn Dương)</t>
    </r>
  </si>
  <si>
    <t>XN Gạch ngói Tuynel Thạnh Mỹ</t>
  </si>
  <si>
    <t>Đơn giá đã bao gồm chi phí bốc xếp lên phương tiện vận chuyển của bên mua tại kho bên bán:Xí Nghiệp gạch ngói Tuynen Thạnh Mỹ, đường Trần Bình Trọng, thị trấn Thạnh Mỹ, huyện Đơn Dương</t>
  </si>
  <si>
    <t>Gạch ống 6 lỗ (7,5x11x17,5) cm</t>
  </si>
  <si>
    <t>QCVN 16:2019/BXD</t>
  </si>
  <si>
    <t>Gạch ống 6 lỗ  (7x 10x17) cm</t>
  </si>
  <si>
    <t>Gạch ống 4 lỗ  (7,5x11x17,5)cm</t>
  </si>
  <si>
    <t>Gạch ống 2 lỗ  (7,5x4x17,5) cm</t>
  </si>
  <si>
    <t>II. ĐÁ CÁC LOẠI</t>
  </si>
  <si>
    <t>Công ty CP Khoáng sản và Vật liệu Xây dựng Lâm Đồng. Địa chỉ: 87 Phù Đổng Thiên Vương, P8.Tp Đà Lạt. Điện Thoại: (0263) 3554022, theo báo giá số 354/2021/BG-LBM ngày 28/9/2021 .Thời gian áp dụng từ ngày 01/7/2021.</t>
  </si>
  <si>
    <t>Đá 1x2 qua Col VSI</t>
  </si>
  <si>
    <r>
      <rPr>
        <sz val="11"/>
        <rFont val="Times New Roman"/>
        <family val="1"/>
      </rPr>
      <t>m</t>
    </r>
    <r>
      <rPr>
        <vertAlign val="superscript"/>
        <sz val="11"/>
        <rFont val="Times New Roman"/>
        <family val="1"/>
      </rPr>
      <t>3</t>
    </r>
  </si>
  <si>
    <t>Đơn giá tại nơi sản xuất- mỏ đá Tây Đại Lào, thôn 5, xã Đại Lào, Tp Bảo Lộc đã bao gồm chi phí bốc lên phương tiện vận chuyển của bên mua.</t>
  </si>
  <si>
    <t xml:space="preserve">Đá 1x2 cm </t>
  </si>
  <si>
    <t xml:space="preserve">Đá 2x4 cm </t>
  </si>
  <si>
    <t xml:space="preserve">Đá 0x4 cm </t>
  </si>
  <si>
    <t xml:space="preserve">Đá 0x2,5cm </t>
  </si>
  <si>
    <t>Đá 4x6. Đá 5x7</t>
  </si>
  <si>
    <r>
      <rPr>
        <sz val="12"/>
        <rFont val="Times New Roman"/>
        <family val="1"/>
      </rPr>
      <t>Đá Loca (</t>
    </r>
    <r>
      <rPr>
        <sz val="12"/>
        <rFont val="Calibri"/>
        <family val="2"/>
      </rPr>
      <t>≤</t>
    </r>
    <r>
      <rPr>
        <sz val="12"/>
        <rFont val="Times New Roman"/>
        <family val="1"/>
      </rPr>
      <t>50cm)</t>
    </r>
  </si>
  <si>
    <t>Mỏ đá Cam Ly: Đường Nguyễn Đình Quân-Phường 5-TP Đà Lạt,đã bao gồm chi phí bốc lên phương tiện vận chuyển của bên mua.</t>
  </si>
  <si>
    <t>Đá Dmax 40-100 mm</t>
  </si>
  <si>
    <t>Công ty TNHH Hưng Nguyên, địa chỉ: 86 Nguyễn Đình Chiểu, phường 9, Tp Đà Lạt, điện thoại: 02633.824.063.Theo Bảng Gía Vật liệu ngày 30/9/2021, áp dụng giá bán từ tháng 10/2021 của Công ty TNHH Hưng Nguyên.</t>
  </si>
  <si>
    <t>Gía bán tại mỏ đá Phường 11.Tp Đà Lạt</t>
  </si>
  <si>
    <t>Gía bán tại mỏ đá Phường 11,thành phố Đà Lạt đã bao gồm chi phí bốc lên phương tiện vận chuyển</t>
  </si>
  <si>
    <t>Đá 0x4 qua Col</t>
  </si>
  <si>
    <t>Đá 5x7</t>
  </si>
  <si>
    <t>Gía bán tại mỏ đá Lạc Lâm, huyện Đơn Dương</t>
  </si>
  <si>
    <t>Gía bán tại mỏ đá Lạc Lâm huyện Đơn Dương đã bao gồm chi phí bốc lên phương tiện vận chuyển</t>
  </si>
  <si>
    <t xml:space="preserve">Công ty TNHH Dương Phát. Địa chỉ trụ sở chính; số 6B Nguyễn Đình Quân,phường 5.TP Đà Lạt. Địa điểm sản xuất: mỏ đá thôn Đoàn Kết, xã N'Thol Hạ, huyện Đức Trọng. Theo Thông báo giá vật liệu xây dựng ngày 27/9/2021 của Công ty </t>
  </si>
  <si>
    <t>Đá 1x1,5 cm</t>
  </si>
  <si>
    <t>Đơn giá đã bao gồm chi phí bốc lên phương tiện của khách hàng: tại mỏ thôn Đoàn Kết, xã N'Thol Hạ, huyện Đức Trọng, tỉnh Lâm Đồng</t>
  </si>
  <si>
    <t>Đá 1x1,8 cm</t>
  </si>
  <si>
    <t>Đá 1x1,9 cm</t>
  </si>
  <si>
    <t>Đá 1x2 cm</t>
  </si>
  <si>
    <r>
      <rPr>
        <b/>
        <sz val="12"/>
        <rFont val="Times New Roman"/>
        <family val="1"/>
      </rPr>
      <t>Công ty TNHH Vitrac Lâm Đồng</t>
    </r>
    <r>
      <rPr>
        <sz val="12"/>
        <rFont val="Times New Roman"/>
        <family val="1"/>
      </rPr>
      <t>, thôn 3, xã Đạ Kho, huyện Đạ Tẻh, số ĐT: 0918,741,189, địa điểm sản xuất tại mỏ cát lòng sông Đạ Huoai , huyện Đạ Huoai, tỉnh Lâm Đồng, theo Văn bản số 08/CV-VTRAC tháng 9/2021 kèm theo Bảng báo giá của Công ty có hiệu lực từ 01/9/2021 đến khi có báo giá mới.</t>
    </r>
  </si>
  <si>
    <t>Đá dăm được nghiền từ sỏi cuội</t>
  </si>
  <si>
    <t>Sỏi dăm 5x20mm</t>
  </si>
  <si>
    <t>Đơn giá mỏ cát lòng sông Đạ Huoai , huyện Đạ Huoai, tỉnh Lâm Đồng</t>
  </si>
  <si>
    <t>Sỏi dăm 5x10mm</t>
  </si>
  <si>
    <t>Sỏi dăm 10x40mm</t>
  </si>
  <si>
    <r>
      <rPr>
        <b/>
        <sz val="12"/>
        <rFont val="Times New Roman"/>
        <family val="1"/>
      </rPr>
      <t>Công ty TNHH Sáng tạo và Phát triển DH</t>
    </r>
    <r>
      <rPr>
        <sz val="12"/>
        <rFont val="Times New Roman"/>
        <family val="1"/>
      </rPr>
      <t>, thôn 3, xã Đạ Kho, huyện Đạ Tẻh, số ĐT: 0948398398, địa điểm sản xuất tại mỏ cát  lòng sông Đạ Quay, thôn 11, xã Đạ Kho, huyện Đạ Tẻh, tỉnh Lâm Đồng, theo Văn bản số 07/CV-DH ngày 16/3/2021 kèm theo Bảng báo giá của Công ty có hiệu lực từ 01/ 9/2021 đến khi có báo giá mới.</t>
    </r>
  </si>
  <si>
    <t>Đơn giá tại mỏ cát  lòng sông Đạ Quay, thôn 11, xã Đạ Kho, huyện Đạ Tẻh, tỉnh Lâm Đồng</t>
  </si>
  <si>
    <t>III</t>
  </si>
  <si>
    <t>VẬT LIỆU CÁT</t>
  </si>
  <si>
    <t>Công ty TNHH Hưng Nguyên, địa chỉ: 86 Nguyễn Đình Chiểu, phường 9, Tp Đà Lạt, điện thoại: 02633.824.063.Theo Bảng Gía Vật liệu ngày 30/9/2021, áp dụng giá bán từ tháng 10/2021 của Công ty TNHH Hưng Nguyên</t>
  </si>
  <si>
    <t>Cát nhân tạo (nghiền qua Col)</t>
  </si>
  <si>
    <r>
      <rPr>
        <b/>
        <sz val="11"/>
        <rFont val="Times New Roman"/>
        <family val="1"/>
      </rPr>
      <t xml:space="preserve">Doanh nghiệp Tư nhân Ánh Tuyền, </t>
    </r>
    <r>
      <rPr>
        <sz val="11"/>
        <rFont val="Times New Roman"/>
        <family val="1"/>
      </rPr>
      <t>thôn 3, xã Đạ Kho, huyện Đạ Tẻh, số ĐT:0977,372,507, địa điểm sản xuất tại mỏ cát suối Đạ Tẻh, huyện Đạ Tẻh, theo Văn bản số 07/CV-AT ngày 15/03/2021, kèm theo bảng báo giá của Doanh nghiệp có hiệu lực từ ngày 01/9/2021 cho đến khi có báo giá mới.</t>
    </r>
  </si>
  <si>
    <t>Cát tự nhiên dùng cho bê tông và vữa</t>
  </si>
  <si>
    <t>Đơn giá tại mỏ cát suối Đạ Tẻh, huyện Đạ Tẻh</t>
  </si>
  <si>
    <r>
      <rPr>
        <b/>
        <sz val="12"/>
        <rFont val="Times New Roman"/>
        <family val="1"/>
      </rPr>
      <t>Công ty TNHH Sáng tạo và Phát triển DH,</t>
    </r>
    <r>
      <rPr>
        <sz val="12"/>
        <rFont val="Times New Roman"/>
        <family val="1"/>
      </rPr>
      <t xml:space="preserve"> thôn 3, xã Đạ Kho, huyện Đạ Tẻh, số ĐT: 0948398398, địa điểm sản xuất tại mỏ cát  lòng sông Đạ Quay, thôn 11, xã Đạ Kho, huyện Đạ Tẻh, tỉnh Lâm Đồng, theo Văn bản số 07/CV-DH ngày 16/3/2021 kèm theo Bảng báo giá của Công ty có hiệu lực từ 01/ 9/2021 đến khi có báo giá mới.</t>
    </r>
  </si>
  <si>
    <t>Đơn giá tại mỏ cát lòng sông Đạ Quay, thôn 11, xã Đạ Kho, huyện Đạ Tẻh, tỉnh Lâm Đồng</t>
  </si>
  <si>
    <t>IV</t>
  </si>
  <si>
    <t>ĐẤT SĂN LẤP</t>
  </si>
  <si>
    <r>
      <rPr>
        <b/>
        <sz val="11"/>
        <rFont val="Times New Roman"/>
        <family val="1"/>
      </rPr>
      <t xml:space="preserve">Doanh nghiệp Tư nhân Ánh Tuyền, </t>
    </r>
    <r>
      <rPr>
        <sz val="11"/>
        <rFont val="Times New Roman"/>
        <family val="1"/>
      </rPr>
      <t>thôn 3, xã Đạ Kho, huyện Đạ Tẻh, số ĐT:0977,372 theo Văn bản số 07/CV-AT ngày 15/03/2021, kèm theo bảng báo giá của Doanh nghiệp có hiệu lực từ ngày 01/9/2021 cho đến khi có báo giá mới.</t>
    </r>
  </si>
  <si>
    <t>Đất cấp II</t>
  </si>
  <si>
    <t>Theo khối lượng được phép khai thác tận dụng</t>
  </si>
  <si>
    <t>Đất cấp III</t>
  </si>
  <si>
    <t>V</t>
  </si>
  <si>
    <t>BÊ TÔNG NHỰA ĐƯỜNG</t>
  </si>
  <si>
    <r>
      <rPr>
        <b/>
        <sz val="12"/>
        <rFont val="Times New Roman"/>
        <family val="1"/>
      </rPr>
      <t xml:space="preserve">Công ty CP Xây dựng Số 1 Lâm Đồng - Trạm trộn bê tông nhựa nóng, địa chỉ: </t>
    </r>
    <r>
      <rPr>
        <sz val="12"/>
        <rFont val="Times New Roman"/>
        <family val="1"/>
      </rPr>
      <t>Đầu Đèo Bảo Lộc,Thôn 5- xã Đại Lào-TP Bảo Lộc, ĐT: 0913 865 574- 0913 698 785.</t>
    </r>
  </si>
  <si>
    <t>Bê tông nhựa nóng hạt trung (BTNC19)</t>
  </si>
  <si>
    <t>Giá tại nơi sản xuất Trạm trộn bê tông nhựa nóng Đầu đèo Bảo Lộc, xã Đại Lào.</t>
  </si>
  <si>
    <t>Bê tông nhựa nóng hạt mịn (BTNC 12.5)</t>
  </si>
  <si>
    <r>
      <rPr>
        <b/>
        <sz val="12"/>
        <rFont val="Times New Roman"/>
        <family val="1"/>
      </rPr>
      <t>Công ty Cổ phần bê tông Đức Trọng,</t>
    </r>
    <r>
      <rPr>
        <sz val="12"/>
        <rFont val="Times New Roman"/>
        <family val="1"/>
      </rPr>
      <t xml:space="preserve"> điện thoại: 0919.706.065.Theo Bảng báo giá Bê tông nhựa nóng ngày 28/02/2021 của Cty.Gía áp dụng từ ngày 16/01/2021 cho đến khi có thông báo mới</t>
    </r>
  </si>
  <si>
    <t>1. Trạm trộn Tam Bố - Di Linh</t>
  </si>
  <si>
    <t>Đơn giá chưa bao gồm phí vận chuyển</t>
  </si>
  <si>
    <t>Bê tông nhựa nóng hạt trung C19</t>
  </si>
  <si>
    <t>Bê tông nhựa nóng hạt mịn C 12.5</t>
  </si>
  <si>
    <t>2. Trạm trộn Tân Hà - Lâm Hà</t>
  </si>
  <si>
    <t>3.Trạm trộn Liêng Srônh-Đam Rông</t>
  </si>
  <si>
    <t>Công ty CP QL&amp;XD Đường Bộ Lâm Đồng.</t>
  </si>
  <si>
    <t>Trạm trộn N'Thôn Hạ,km 29 tỉnh lộ 725, huyện Đức Trọng.</t>
  </si>
  <si>
    <t>Đơn giá tại trạm trộn N'Thol hạ, Đức Trọng</t>
  </si>
  <si>
    <t>VI</t>
  </si>
  <si>
    <t>BÊ TÔNG THƯƠNG PHẨM</t>
  </si>
  <si>
    <t>CTY CP Khoáng sản và Vật liệu Xây dựng Lâm Đồng. Địa chỉ: 87 Phù Đổng Thiên Vương, P8.Tp Đà Lạt. Điện Thoại: (0263) 3554022, theo báo giá số 354/2021/BG-LBM ngày 28/9/2021 .</t>
  </si>
  <si>
    <t>Các trạm bê tông</t>
  </si>
  <si>
    <t>Tại trạm trộn Đà Lạt</t>
  </si>
  <si>
    <t>Tại trạm trộnThạnh Mỹ- Đơn Dương</t>
  </si>
  <si>
    <t>Tại trạm trộn N'Thôn Hạ Đức Trọng</t>
  </si>
  <si>
    <t>Tại trạm trộn Di Linh</t>
  </si>
  <si>
    <t>Tại trạm trộn Bảo Lộc</t>
  </si>
  <si>
    <t>Gía bán áp dụng cho công trình có cự ly từ trạm đến công trình ≤10km.Nếu quá 10km thì: Cự ly vận chuyển tính từ km thứ 11 đến km thứ 30 cộng thêm 5.000đ/m3/km.Cự ly vận chuyển tính từ km thứ 31 trở lên cộng thêm 7.000đ/m3/km. Nếu qua trạm thu phí giá bán công thêm 30.000đ/m3.</t>
  </si>
  <si>
    <r>
      <rPr>
        <sz val="11"/>
        <rFont val="Times New Roman"/>
        <family val="1"/>
      </rPr>
      <t>Bê tông M100-R28 đá 1x2 độ sụt: 10</t>
    </r>
    <r>
      <rPr>
        <sz val="11"/>
        <rFont val="Calibri"/>
        <family val="2"/>
      </rPr>
      <t>±</t>
    </r>
    <r>
      <rPr>
        <sz val="11"/>
        <rFont val="Times New Roman"/>
        <family val="1"/>
      </rPr>
      <t>2cm</t>
    </r>
  </si>
  <si>
    <r>
      <rPr>
        <sz val="11"/>
        <rFont val="Times New Roman"/>
        <family val="1"/>
      </rPr>
      <t>Bê tông M150-R28 đá 1x2 độ sụt: 10</t>
    </r>
    <r>
      <rPr>
        <sz val="11"/>
        <rFont val="Calibri"/>
        <family val="2"/>
      </rPr>
      <t>±</t>
    </r>
    <r>
      <rPr>
        <sz val="11"/>
        <rFont val="Times New Roman"/>
        <family val="1"/>
      </rPr>
      <t>2cm</t>
    </r>
  </si>
  <si>
    <r>
      <rPr>
        <sz val="11"/>
        <rFont val="Times New Roman"/>
        <family val="1"/>
      </rPr>
      <t>Bê tông M200-R28 đá 1x2 độ sụt: 10</t>
    </r>
    <r>
      <rPr>
        <sz val="11"/>
        <rFont val="Calibri"/>
        <family val="2"/>
      </rPr>
      <t>±</t>
    </r>
    <r>
      <rPr>
        <sz val="11"/>
        <rFont val="Times New Roman"/>
        <family val="1"/>
      </rPr>
      <t>2cm</t>
    </r>
  </si>
  <si>
    <r>
      <rPr>
        <sz val="11"/>
        <rFont val="Times New Roman"/>
        <family val="1"/>
      </rPr>
      <t>Bê tông M250-R28 đá 1x2 độ sụt: 10</t>
    </r>
    <r>
      <rPr>
        <sz val="11"/>
        <rFont val="Calibri"/>
        <family val="2"/>
      </rPr>
      <t>±</t>
    </r>
    <r>
      <rPr>
        <sz val="11"/>
        <rFont val="Times New Roman"/>
        <family val="1"/>
      </rPr>
      <t>2cm</t>
    </r>
  </si>
  <si>
    <r>
      <rPr>
        <sz val="11"/>
        <rFont val="Times New Roman"/>
        <family val="1"/>
      </rPr>
      <t>Bê tông M300-R28 đá 1x2 độ sụt: 10</t>
    </r>
    <r>
      <rPr>
        <sz val="11"/>
        <rFont val="Calibri"/>
        <family val="2"/>
      </rPr>
      <t>±</t>
    </r>
    <r>
      <rPr>
        <sz val="11"/>
        <rFont val="Times New Roman"/>
        <family val="1"/>
      </rPr>
      <t>2cm</t>
    </r>
  </si>
  <si>
    <r>
      <rPr>
        <sz val="11"/>
        <rFont val="Times New Roman"/>
        <family val="1"/>
      </rPr>
      <t>Bê tông M350-R28 đá 1x2 độ sụt: 10</t>
    </r>
    <r>
      <rPr>
        <sz val="11"/>
        <rFont val="Calibri"/>
        <family val="2"/>
      </rPr>
      <t>±</t>
    </r>
    <r>
      <rPr>
        <sz val="11"/>
        <rFont val="Times New Roman"/>
        <family val="1"/>
      </rPr>
      <t>2cm</t>
    </r>
  </si>
  <si>
    <r>
      <rPr>
        <sz val="11"/>
        <rFont val="Times New Roman"/>
        <family val="1"/>
      </rPr>
      <t>Bê tông M400-R28 đá 1x2 độ sụt: 16</t>
    </r>
    <r>
      <rPr>
        <sz val="11"/>
        <rFont val="Calibri"/>
        <family val="2"/>
      </rPr>
      <t>±</t>
    </r>
    <r>
      <rPr>
        <sz val="11"/>
        <rFont val="Times New Roman"/>
        <family val="1"/>
      </rPr>
      <t>2cm</t>
    </r>
  </si>
  <si>
    <t>Chi phí bơm bê tông (Khối lượng ≤20m3/01 lần bơm): sử dụng bơm cần</t>
  </si>
  <si>
    <r>
      <rPr>
        <sz val="11"/>
        <rFont val="Times New Roman"/>
        <family val="1"/>
      </rPr>
      <t xml:space="preserve">Chi phí bơm bê tông với khối lượng </t>
    </r>
    <r>
      <rPr>
        <sz val="11"/>
        <rFont val="Calibri"/>
        <family val="2"/>
      </rPr>
      <t>≥</t>
    </r>
    <r>
      <rPr>
        <sz val="11"/>
        <rFont val="Times New Roman"/>
        <family val="1"/>
      </rPr>
      <t>21m3/01.</t>
    </r>
  </si>
  <si>
    <t>VII</t>
  </si>
  <si>
    <r>
      <rPr>
        <b/>
        <sz val="13"/>
        <rFont val="Times New Roman"/>
        <family val="1"/>
      </rPr>
      <t xml:space="preserve">Ống cống bê tông </t>
    </r>
  </si>
  <si>
    <r>
      <rPr>
        <b/>
        <sz val="12"/>
        <rFont val="Times New Roman"/>
        <family val="1"/>
      </rPr>
      <t xml:space="preserve">Công ty CP cấu kiện bê tông Quốc Vương, </t>
    </r>
    <r>
      <rPr>
        <sz val="12"/>
        <rFont val="Times New Roman"/>
        <family val="1"/>
      </rPr>
      <t>Địa chỉ :10 Thi Sách, Liên Nghĩa, huyện Đức Trọng, Lâm Đồng,điện thoại 0888.555.779; 0903.755.725. Theo báo giá số 1721/SXD-KTXD  ngày 01/7/2021 của Công ty. Đơn giá có hiệu lực từ ngày 01/7/2021 đến khi có báo giá mới</t>
    </r>
  </si>
  <si>
    <t>- Địa chỉ xưởng sản xuất 1: KM178 thôn Hiệp Hòa, xã Ninh Gia, huyện Đức Trọng.Tỉnh Lâm Đồng</t>
  </si>
  <si>
    <t>- Địa chỉ xưởng sản xuất 2:CN 11, KCN Lộc Sơn.TP Bảo Lộc.Tỉnh Lâm Đồng</t>
  </si>
  <si>
    <t>Đơn giá tại nhà xưởng sản xuất: thôn Hiệp Hòa, xã Ninh Gia, huyện Đức Trọng; và KCN Lộc Sơn.TP.Bảo Lộc (chưa bao gồm vận chuyển và phí cẩu lên xe).</t>
  </si>
  <si>
    <t>Ống cống bê tông rung ép Ø 400-VH</t>
  </si>
  <si>
    <t>mét</t>
  </si>
  <si>
    <t>Ống cống bê tông rung ép Ø 400-H10</t>
  </si>
  <si>
    <t>Ống cống bê tông rung ép Ø 400-VH30</t>
  </si>
  <si>
    <t>Ống cống bê tông rung ép Ø 600-VH</t>
  </si>
  <si>
    <t>Ống cống bê tông rung ép Ø 600-H10</t>
  </si>
  <si>
    <t>Ống cống bê tông rung ép Ø 600-H30</t>
  </si>
  <si>
    <t>Ống cống bê tông rung ép Ø 800-VH</t>
  </si>
  <si>
    <t>Ống cống bê tông rung ép Ø 800-H10</t>
  </si>
  <si>
    <t>Ống cống bê tông rung ép Ø 800-H30</t>
  </si>
  <si>
    <t>Ống cống bê tông rung ép Ø 1000-VH</t>
  </si>
  <si>
    <t>Ống cống bê tông rung ép Ø 1000-H10</t>
  </si>
  <si>
    <t>Ống cống bê tông rung ép Ø 1000-H30</t>
  </si>
  <si>
    <t>Ống cống bê tông rung ép Ø 1200-VH</t>
  </si>
  <si>
    <t>Ống cống bê tông rung ép Ø 1200-H10</t>
  </si>
  <si>
    <t>Ống cống bê tông rung ép Ø 1200-H30</t>
  </si>
  <si>
    <t>Ống cống bê tông rung ép Ø 1500-VH</t>
  </si>
  <si>
    <t>Ống cống bê tông rung ép Ø 1500-H10</t>
  </si>
  <si>
    <t>Ống cống bê tông rung ép Ø 1500-H30</t>
  </si>
  <si>
    <t>Ống cống ly tâm:</t>
  </si>
  <si>
    <t>Gía bán tại mỏ đá Lạc Lâm, Đơn Dương đã bao gồm chi phí bốc lên phương tiện vận chuyển</t>
  </si>
  <si>
    <t>Ống cống Ø 800 dày 80mm-VH, L=3m</t>
  </si>
  <si>
    <t>TCVN 9113:2012</t>
  </si>
  <si>
    <t>Ống cống Ø 800 dày 80mm-H10 , L=3m</t>
  </si>
  <si>
    <t>Ống cống Ø 800 dày 80mm-H30 , L=3m</t>
  </si>
  <si>
    <t>Ống cống Ø 1000 dày 90mm-VH , L=3m</t>
  </si>
  <si>
    <t>Ống cống Ø 1000 dày 90mm-H10 , L=3m</t>
  </si>
  <si>
    <t>Ống cống Ø 1000 dày 90mm-H30 , L=3m</t>
  </si>
  <si>
    <t>Ống cống Ø 1200 dày 120mm-VH, L=3m</t>
  </si>
  <si>
    <t>Ống cống Ø 1200 dày 120mm-H10, L=3m</t>
  </si>
  <si>
    <t>Ống cống Ø 1200 dày 120mm-H30, L=3m</t>
  </si>
  <si>
    <t>Ống cống Ø 1500 dày 130mm-VH L=2,5m</t>
  </si>
  <si>
    <t>Ống cống Ø 1500 dày 130mm-H10 , L=2,5m</t>
  </si>
  <si>
    <t>Ống cống Ø 1500 dày 130mm-H30 , L=2,5m</t>
  </si>
  <si>
    <t>Vật liệu cửa</t>
  </si>
  <si>
    <r>
      <rPr>
        <b/>
        <sz val="12"/>
        <rFont val="Times New Roman"/>
        <family val="1"/>
      </rPr>
      <t xml:space="preserve">Công ty TNHH TRẦN HOÀNG Đà Lạt. </t>
    </r>
    <r>
      <rPr>
        <sz val="12"/>
        <rFont val="Times New Roman"/>
        <family val="1"/>
      </rPr>
      <t>Địa chỉ: 218 Nguyên Tử Lực, P8,Tp Đà Lạt. Xưởng sản xuất: 355 Nguyên Tử Lực, P8.Tp Đà Lạt.Điện thoại:0935.913.923 (Mr.Thuận), theo báo giá ngày 01/2/2021 của Công ty</t>
    </r>
  </si>
  <si>
    <t>Cửa nhựa lõi thép Sea Profile</t>
  </si>
  <si>
    <t>Đơn giá đã thi công hoàn thiện, công trình tại tỉnh Lâm Đồng, đã tính vật tư phụ kiện kèm theo.</t>
  </si>
  <si>
    <t>Cửa đi 1 cánh kính 8mm cường lực phụ kiện GQ.Thanh nhựa SEA PROFILE, lõi thép 1,2mm</t>
  </si>
  <si>
    <t>Cửa đi 2 cánh kính 8mm cường lực phụ kiện GQ.Thanh nhựa SEA PROFILE, lõi thép 1,2mm</t>
  </si>
  <si>
    <t>Cửa đi 4 cánh kính 8mm cường lực phụ kiện GQ.Thanh nhựa SEA PROFILE, lõi thép 1,2mm</t>
  </si>
  <si>
    <t>Cửa sổ 1 cánh kính 8mm cường lực phụ kiện GQ.Thanh nhựa SEA PROFILE, lõi thép 1,2mm</t>
  </si>
  <si>
    <t>Cửa sổ 2 cánh kính 8mm cường lực phụ kiện GQ.Thanh nhựa SEA PROFILE, lõi thép 1,2mm</t>
  </si>
  <si>
    <t>Cửa sổ 3 cánh kính 8mm cường lực phụ kiện GQ.Thanh nhựa SEA PROFILE, lõi thép 1,2mm</t>
  </si>
  <si>
    <t>Cửa sổ 4 cánh kính 8mm cường lực phụ kiện GQ.Thanh nhựa SEA PROFILE, lõi thép 1,2mm</t>
  </si>
  <si>
    <t>Cửa nhôm Xingfa German hệ 55</t>
  </si>
  <si>
    <t xml:space="preserve">Cửa đi 1 cánh kính 8mm cường lực phụ kiện Kinglong, thanh nhôm Xingfa 2mm
</t>
  </si>
  <si>
    <t xml:space="preserve">Cửa đi 2 cánh kính 8mm cường lực phụ kiện Kinglong, thanh nhôm Xingfa 2mm
</t>
  </si>
  <si>
    <t xml:space="preserve">Cửa đi 4 cánh kính 8mm cường lực phụ kiện Kinglong, thanh nhôm Xingfa 2mm
</t>
  </si>
  <si>
    <t xml:space="preserve">Cửa sổ 1 cánh kính 8mm cường lực phụ kiện Kinglong, thanh nhôm Xingfa 1,4mm
</t>
  </si>
  <si>
    <t xml:space="preserve">Cửa sổ 2 cánh kính 8mm cường lực phụ kiện Kinglong, thanh nhôm Xingfa 1,4mm
</t>
  </si>
  <si>
    <t xml:space="preserve">Cửa sổ 3 cánh kính 8mm cường lực phụ kiện Kinglong, thanh nhôm Xingfa 1,4mm
</t>
  </si>
  <si>
    <t xml:space="preserve">Cửa sổ 4 cánh kính 8mm cường lực phụ kiện Kinglong, thanh nhôm Xingfa 1,4mm
</t>
  </si>
  <si>
    <t>Cửa nhôm Germany hệ 900</t>
  </si>
  <si>
    <t xml:space="preserve">Cửa đi 1 cánh kính 8mm cường lực phụ kiện KINGLONG,DRAHOR thanh nhôm Germany 1.8mm
</t>
  </si>
  <si>
    <t xml:space="preserve">Cửa đi 2 cánh kính 8mm cường lực phụ kiện KINGLONG,DRAHOR thanh nhôm Germany 1.8mm
</t>
  </si>
  <si>
    <t xml:space="preserve">Cửa đi 4 cánh kính 8mm cường lực phụ kiện KINGLONG,DRAHOR thanh nhôm Germany 1.8mm
</t>
  </si>
  <si>
    <t xml:space="preserve">Cửa sổ 1 cánh kính 8mm cường lực phụ kiện KINGLONG,DRAHOR thanh nhôm Germany 1.2mm
</t>
  </si>
  <si>
    <t xml:space="preserve">Cửa sổ 2 cánh kính 8mm cường lực phụ kiện KINGLONG,DRAHOR thanh nhôm Germany 1.2mm
</t>
  </si>
  <si>
    <t xml:space="preserve">Cửa sổ 3 cánh kính 8mm cường lực phụ kiện KINGLONG,DRAHOR thanh nhôm Germany 1.2mm
</t>
  </si>
  <si>
    <t xml:space="preserve">Cửa sổ 4 cánh kính 8mm cường lực phụ kiện KINGLONG,DRAHOR thanh nhôm Germany 1.2mm
</t>
  </si>
  <si>
    <t xml:space="preserve">Cửa cuốn nhôm công nghệ Đức 10kg/1m2 Ausdow
</t>
  </si>
  <si>
    <t>BÁO GIÁ VẬT LIỆU XÂY DỰNG CỦA CÁC ĐƠN VỊ SẢN XUẤT KINH DOANH VẬT LIỆU XÂY DỰNG TRONG TỈNH CÔNG BỐ THÁNG 4/2022</t>
  </si>
  <si>
    <t>(Kèm theo Văn bản số:         /SXD-KTVLXDQLN&amp;TTBĐS ngày      tháng 4 năm 2022 của Sở Xây dựng Lâm Đồng)</t>
  </si>
  <si>
    <t>A</t>
  </si>
  <si>
    <t>B</t>
  </si>
  <si>
    <t>C</t>
  </si>
  <si>
    <t>D</t>
  </si>
  <si>
    <t>E</t>
  </si>
  <si>
    <r>
      <rPr>
        <b/>
        <sz val="12"/>
        <rFont val="Times New Roman"/>
        <family val="1"/>
      </rPr>
      <t>Công ty CP Khoáng sản &amp; Vật liệu xây dựng Lâm Đồng. Địa chỉ: 87 Phù Đổng Thiên Vương-Phường 8.Tp Đà Lạt.Điện thoại: 0918 012 778-02633 525 888, theo Báo giá số 78 /2022/CV-Cty ngày 01/4/2022.Đơn giá được áp dụng từ ngày ký ( ngày 01/4/2022) đến khi có thông báo mới của Cty</t>
    </r>
    <r>
      <rPr>
        <sz val="12"/>
        <rFont val="Times New Roman"/>
        <family val="1"/>
      </rPr>
      <t xml:space="preserve">
</t>
    </r>
  </si>
  <si>
    <t xml:space="preserve"> Gạch Tuynel Hiệp Thành</t>
  </si>
  <si>
    <t>Đơn giá đã bao gồm chi phí bốc xếp lên phương tiện vận chuyển của bên mua tại kho bên bán: Nhà máy Gạch Hiệp Thành: 14 Hiệp Thành, xã Tam Bố, huyện Di Linh,Tỉnh Lâm Đồng</t>
  </si>
  <si>
    <t>Gạch ống 6 lỗ tròn (7,5x11x17,5) cm</t>
  </si>
  <si>
    <t>Gạch ống 6 lỗ tròn (7x 10x17) cm</t>
  </si>
  <si>
    <t>Gạch ống 4 lỗ  tròn (7,5x11x17,5) cm</t>
  </si>
  <si>
    <t>Gạch ống 2 lỗ tròn  (7,5x4x17,5) cm</t>
  </si>
  <si>
    <t>Gạch Tuynel Thạnh Mỹ</t>
  </si>
  <si>
    <t>Đơn giá đã bao gồm chi phí bốc xếp lên phương tiện vận chuyển của bên mua tại kho bên bán: Xí nghiệp gạch ngói Tuynel Thạnh Mỹ, đường Trần Bình Trọng, huyện Đơn Dương,Tỉnh Lâm Đồng</t>
  </si>
  <si>
    <r>
      <rPr>
        <b/>
        <sz val="12"/>
        <rFont val="Times New Roman"/>
        <family val="1"/>
      </rPr>
      <t>Công ty CP Khoáng sản &amp; Vật liệu xây dựng Lâm Đồng. Địa chỉ: 87 Phù Đổng Thiên Vương-Phường 8.Tp Đà Lạt.Điện thoại: 0918 012 778-02633 525 888, theo Báo giá số 77 /2022/CV-Cty ngày 01/4/2022.Đơn giá được áp dụng từ ngày ký ( ngày 01/4/2022) đến khi có thông báo mới của Cty</t>
    </r>
    <r>
      <rPr>
        <sz val="12"/>
        <rFont val="Times New Roman"/>
        <family val="1"/>
      </rPr>
      <t xml:space="preserve">
</t>
    </r>
  </si>
  <si>
    <t>Đơn giá tại nơi sản xuất- mỏ đá Tây Đại Lào, thôn 5, xã Đại Lào, Tp Bảo Lộc đã bao gồm chi phí bốc lên phương tiện vận chuyển của  người mua tại kho của bên bán..</t>
  </si>
  <si>
    <t>Mỏ đá Cam Ly: Đường Nguyễn Đình Quân-Phường 5-TP Đà Lạt,đã bao gồm chi phí bốc lên phương tiện vận chuyển của người mua tại kho của bên bán.</t>
  </si>
  <si>
    <t>Công ty TNHH Hưng Nguyên, địa chỉ: 86 Nguyễn Đình Chiểu, phường 9, Tp Đà Lạt, điện thoại: 02633.824.063.Theo Bảng Gía Vật liệu ngày 31/3/2022, áp dụng giá bán từ tháng 4/2022 của Công ty TNHH Hưng Nguyên.</t>
  </si>
  <si>
    <t xml:space="preserve">Công ty TNHH  Khai thác Xây dựng Lộc Đại Phát. Địa chỉ Công ty: Thôn 3,xã Gia Hiệp, huyện Di Linh.Tỉnh Lâm Đồng. Địa điểm nơi sản xuất: mỏ đá thôn 3, xã Gia Hiệp, huyện Di Linh.Tỉnh Lâm Đồng. Theo Thông báo giá vật liệu xây dựng ngày 25/3/2022 của Công ty. </t>
  </si>
  <si>
    <t>Đá 0x4 cm</t>
  </si>
  <si>
    <t>Đơn giá đã bao gồm chi phí bốc lên phương tiện của khách hàng: tại mỏ đá thôn 3, xã Gia Hiệp, huyện Di Linh.Tỉnh Lâm Đồng</t>
  </si>
  <si>
    <t>Đá 0x2.5 cm</t>
  </si>
  <si>
    <t>Đá 0,5 x1cm</t>
  </si>
  <si>
    <t>Đá 5x7 cm</t>
  </si>
  <si>
    <t>Đá 2x4 cm</t>
  </si>
  <si>
    <t>Công ty TNHH Vitrac Lâm Đồng, thôn 3, xã Đạ Kho, huyện Đạ Tẻh, số ĐT: 0918,741,189, địa điểm sản xuất tại mỏ cát lòng sông Đạ Huoai , huyện Đạ Huoai, tỉnh Lâm Đồng, theo Bảng báo giá của Công ty có hiệu lực từ 01/01/2022 đến khi có báo giá mới.</t>
  </si>
  <si>
    <t>Công ty TNHH Sáng tạo và Phát triển DH, thôn 3, xã Đạ Kho, huyện Đạ Tẻh, số ĐT: 0948398398, địa điểm sản xuất tại mỏ cát  lòng sông Đạ Quay, thôn 11, xã Đạ Kho, huyện Đạ Tẻh, tỉnh Lâm Đồng, theo Bảng báo giá của Công ty có hiệu lực từ 01/01/2022 đến khi có báo giá mới.</t>
  </si>
  <si>
    <t>Doanh nghiệp Tư nhân Ánh Tuyền, thôn 3, xã Đạ Kho, huyện Đạ Tẻh, số ĐT:0977,372,507, địa điểm sản xuất tại mỏ cát suối Đạ Tẻh, huyện Đạ Tẻh, theo bảng báo giá của Doanh nghiệp có hiệu lực từ ngày 01/01/2022 cho đến khi có báo giá mới.</t>
  </si>
  <si>
    <t>ĐẤT SAN LẤP</t>
  </si>
  <si>
    <t>Doanh nghiệp Tư nhân Ánh Tuyền, thôn 3, xã Đạ Kho, huyện Đạ Tẻh, số ĐT:0977,372 , theo bảng báo giá của Doanh nghiệp có hiệu lực từ ngày 01/01/2022 cho đến khi có báo giá mới.</t>
  </si>
  <si>
    <t>Công ty Cổ phần bê tông Đức Trọng, điện thoại: 0919.706.065.Theo Bảng báo giá Bê tông nhựa nóng ngày 06/4/2022 của Công ty.</t>
  </si>
  <si>
    <t>Đơn giá chưa bao gồm phí vận chuyển đến chân công trình</t>
  </si>
  <si>
    <t>Chi phí vận chuyển bê tông và thiết bị bơm bê tông từ trạm trộn Cam Ly (đường Nguyễn Đình Quân-Phường 5-Tp Đà Lạt) đến công trình trong bán kính 10 km.</t>
  </si>
  <si>
    <r>
      <rPr>
        <sz val="12"/>
        <rFont val="Times New Roman"/>
        <family val="1"/>
      </rPr>
      <t>đ/m</t>
    </r>
    <r>
      <rPr>
        <vertAlign val="superscript"/>
        <sz val="12"/>
        <rFont val="Times New Roman"/>
        <family val="1"/>
      </rPr>
      <t>3</t>
    </r>
  </si>
  <si>
    <t>lần</t>
  </si>
  <si>
    <t>Chi phí bơm bê tông từ khối 21 (bơm cần).</t>
  </si>
  <si>
    <t xml:space="preserve"> + (70.000 x từ khối 21)</t>
  </si>
  <si>
    <t>Công ty CP cấu kiện bê tông Quốc Vương, Địa chỉ :10 Thi Sách, Liên Nghĩa, huyện Đức Trọng, Lâm Đồng,điện thoại:0907.011.699.779 hoặc 0903.195.165. Theo báo giá số 1144/SXD-KTXD  ngày 01/4/2022 của Công ty. Đơn giá có hiệu lực từ ngày 01/4/2022 đến khi có báo giá mới</t>
  </si>
  <si>
    <t>- Địa chỉ xưởng sản xuất 1: Km178 thôn Hiệp Hòa, xã Ninh Gia, huyện Đức Trọng.Tỉnh Lâm Đồng</t>
  </si>
  <si>
    <t>Ống cống bê tông rung ép Ø 400-H30</t>
  </si>
  <si>
    <t>Công ty TNHH TRẦN HOÀNG Đà Lạt. Địa chỉ: 218 Nguyên Tử Lực, P8,Tp Đà Lạt. Xưởng sản xuất: 355 Nguyên Tử Lực, P8.Tp Đà Lạt.Điện thoại:0935.913.923 (Mr.Thuận), theo báo giá ngày 01/01/2022 của Công ty</t>
  </si>
  <si>
    <r>
      <rPr>
        <sz val="12"/>
        <rFont val="Times New Roman"/>
        <family val="1"/>
      </rPr>
      <t>m</t>
    </r>
    <r>
      <rPr>
        <vertAlign val="superscript"/>
        <sz val="12"/>
        <rFont val="Times New Roman"/>
        <family val="1"/>
      </rPr>
      <t>2</t>
    </r>
  </si>
  <si>
    <t>Cửa nhôm Germany hệ 900 và hệ 760</t>
  </si>
  <si>
    <t>BÁO GIÁ VẬT LIỆU XÂY DỰNG CỦA CÁC ĐƠN VỊ SẢN XUẤT KINH DOANH VẬT LIỆU XÂY DỰNG TRONG TỈNH CÔNG BỐ THÁNG 5/2022</t>
  </si>
  <si>
    <t>(Kèm theo Văn bản số:         /SXD-KTVLXDQLN&amp;TTBĐS ngày      tháng 5 năm 2022 của Sở Xây dựng Lâm Đồng)</t>
  </si>
  <si>
    <r>
      <rPr>
        <b/>
        <sz val="12"/>
        <color rgb="FFFF0000"/>
        <rFont val="Times New Roman"/>
        <family val="1"/>
      </rPr>
      <t>Công ty CP Khoáng sản &amp; Vật liệu xây dựng Lâm Đồng. Địa chỉ: 87 Phù Đổng Thiên Vương-Phường 8.Tp Đà Lạt.Điện thoại: 0918 012 778-02633 525 888, theo Báo giá số 140 /2022/CV-Cty ngày 05/5/2022.Đơn giá được áp dụng từ ngày ký ( ngày 05/5/2022) đến khi có thông báo mới của Cty</t>
    </r>
    <r>
      <rPr>
        <sz val="12"/>
        <color rgb="FFFF0000"/>
        <rFont val="Times New Roman"/>
        <family val="1"/>
      </rPr>
      <t xml:space="preserve">
</t>
    </r>
  </si>
  <si>
    <t>Công ty TNHH Hưng Nguyên, địa chỉ: 86 Nguyễn Đình Chiểu, phường 9, Tp Đà Lạt, điện thoại: 02633.824.063.Theo Bảng Gía Vật liệu ngày 29/4/2022, áp dụng giá bán từ tháng 5/2022 của Công ty TNHH Hưng Nguyên.</t>
  </si>
  <si>
    <t>Công ty TNHH Hà Thanh, địa chỉ: Phúc Thọ 2, Tân Hà, huyện Lâm Hà.Tỉnh Lâm Đồng, điện thoại: 02633.906789.Theo Bảng báo giá các loại đá xây dựng Qúy II năm 2022 ngày 30/3/2022 của Công ty TNHH Hà Thanh</t>
  </si>
  <si>
    <t>Gía bán tại mỏ đá Tân Hà huyện Lâm Hà chưa bao gồm cước vận chuyển</t>
  </si>
  <si>
    <t>Đá Dmax 25/0x25</t>
  </si>
  <si>
    <t>Đá Dmax 3,75/0x4</t>
  </si>
  <si>
    <t>BÁO GIÁ VẬT LIỆU XÂY DỰNG CỦA CÁC ĐƠN VỊ SẢN XUẤT KINH DOANH VẬT LIỆU XÂY DỰNG TRONG TỈNH CÔNG BỐ THÁNG 6/2022</t>
  </si>
  <si>
    <t>(Kèm theo Văn bản số:         /SXD-KTVLXDQLN&amp;TTBĐS ngày      tháng 6 năm 2022 của Sở Xây dựng Lâm Đồng)</t>
  </si>
  <si>
    <t>Công ty TNHH Hưng Nguyên, địa chỉ: 86 Nguyễn Đình Chiểu, phường 9, Tp Đà Lạt, điện thoại: 02633.824.063.Theo Bảng Gía Vật liệu ngày31/5/2022, áp dụng giá bán từ tháng 6/2022 của Công ty TNHH Hưng Nguyên.</t>
  </si>
  <si>
    <t>Công ty TNHH Hưng Nguyên, địa chỉ: 86 Nguyễn Đình Chiểu, phường 9, Tp Đà Lạt, điện thoại: 02633.824.063.Theo Bảng Gía Vật liệu ngày 31/5/2022, áp dụng giá bán từ tháng 6/2022 của Công ty TNHH Hưng Nguyên.</t>
  </si>
  <si>
    <t>Công ty Cổ phần bê tông Đức Trọng,. Mỏ đá Hùng Vương, Tam Bố, Di Linh .Tỉnh Lâm Đồng.Điện thoại: 0919.706.065.Theo Bảng báo giá Bê tông nhựa nóng ngày 31/5/2022 của Công ty.</t>
  </si>
  <si>
    <t>BÁO GIÁ VẬT LIỆU XÂY DỰNG CỦA CÁC ĐƠN VỊ SẢN XUẤT KINH DOANH VẬT LIỆU XÂY DỰNG TRONG TỈNH CÔNG BỐ THÁNG 7/2022</t>
  </si>
  <si>
    <t>(Kèm theo Văn bản số:         /SXD-KTVLXDQLN&amp;TTBĐS ngày      tháng 7 năm 2022 của Sở Xây dựng Lâm Đồng)</t>
  </si>
  <si>
    <t>Công ty CP Khoáng sản &amp; Vật liệu xây dựng Lâm Đồng. Địa chỉ: 87 Phù Đổng Thiên Vương-Phường 8.Tp Đà Lạt.Điện thoại: 0918 012 778-02633 525 888, theo Báo giá số 219/2022/CV-Cty ngày 01/7/2022. Đơn giá được áp dụng từ ngày 01/6/2022 đến khi có thông báo giá mới của Cty.</t>
  </si>
  <si>
    <t xml:space="preserve">Gạch 6 lỗ dài 7,5x11x24 (cm) </t>
  </si>
  <si>
    <t xml:space="preserve">Gạch góc 21 lỗ 7,5x11x24 (cm) </t>
  </si>
  <si>
    <t>Gạch ống 6 lỗ 7,5x11x17,5 (cm) A</t>
  </si>
  <si>
    <t>Gạch ống 6 lỗ 7,5x11x17,5 (cm) B</t>
  </si>
  <si>
    <t>Gạch ống 6 lỗ 7x 10x17 (cm)</t>
  </si>
  <si>
    <t>Gạch ống 4 lỗ 7,5x 7,5 x17,5 (cm) A</t>
  </si>
  <si>
    <t>Gạch ống 4 lỗ 7,5x 7,5 x17,5 (cm) B</t>
  </si>
  <si>
    <t>Gạch thẻ 2 lỗ 7,5x4x17,5 (cm)</t>
  </si>
  <si>
    <t>Công ty CP Khoáng sản &amp; Vật liệu xây dựng Lâm Đồng. Địa chỉ: 87 Phù Đổng Thiên Vương-Phường 8.Tp Đà Lạt.Điện thoại: 0918 012 778-02633 525 888, theo Báo giá số 219 /2022/CV-Cty ngày 01/7/2022. Đơn giá được áp dụng từ ngày 01/6/2022 đến khi có thông báo giá  mới của Cty.</t>
  </si>
  <si>
    <t>Đơn giá đã bao gồm chi phí bốc xúc lên phương tiện người mua tại kho của bên Bán tại mỏ đá Thôn 3, xã Đại Lào,Tp Bảo Lộc.Tỉnh Lâm Đồng.</t>
  </si>
  <si>
    <t>áp dụng từ ngày 24/5/2022</t>
  </si>
  <si>
    <t>áp dụng từ ngày 01/6/2022</t>
  </si>
  <si>
    <t>Đá sau nổ mìn</t>
  </si>
  <si>
    <t>Công ty TNHH Hưng Nguyên, địa chỉ: 86 Nguyễn Đình Chiểu, phường 9, Tp Đà Lạt, điện thoại: 02633.824.063.Theo Bảng Gía Vật liệu ngày 30/6/2022, áp dụng giá bán từ tháng 7/2022 của Công ty TNHH Hưng Nguyên.</t>
  </si>
  <si>
    <t>Công ty TNHH Hà Thanh, địa chỉ: Phúc Thọ 2, Tân Hà, huyện Lâm Hà.Tỉnh Lâm Đồng, điện thoại: 02633.906789.Theo Bảng báo giá các loại đá xây dựng Tháng 7 năm 2022 ngày 30/6/2022 của Công ty TNHH Hà Thanh</t>
  </si>
  <si>
    <t>Công ty TNHH  Khai thác Xây dựng Lộc Đại Phát. Địa chỉ Công ty: Thôn 3,xã Gia Hiệp, huyện Di Linh.Tỉnh Lâm Đồng. Địa điểm nơi sản xuất: mỏ đá thôn 3, xã Gia Hiệp, huyện Di Linh.Tỉnh Lâm Đồng. Theo Thông báo giá vật liệu xây dựng ngày 27/6/2022 của Công ty. Đơn giá áp dụng từ ngày 27/6/2022 đến hết ngày 31/12/2022.</t>
  </si>
  <si>
    <t>Đá 0x2,5 cm</t>
  </si>
  <si>
    <t>Công ty TNHH Vitrac Lâm Đồng, thôn 3, xã Đạ Kho, huyện Đạ Tẻh, số ĐT: 0918,741,189, địa điểm sản xuất tại mỏ cát lòng sông Đạ Huoai , huyện Đạ Huoai, tỉnh Lâm Đồng, theo Bảng báo giá của Công ty có hiệu lực từ 01/7/2022 đến khi có báo giá mới.</t>
  </si>
  <si>
    <r>
      <rPr>
        <sz val="10"/>
        <rFont val="Times New Roman"/>
        <family val="1"/>
      </rPr>
      <t xml:space="preserve">Gía giao tại chân công trình (trong địa bàn huyện </t>
    </r>
    <r>
      <rPr>
        <sz val="10"/>
        <rFont val="Calibri"/>
        <family val="2"/>
      </rPr>
      <t>≤</t>
    </r>
    <r>
      <rPr>
        <sz val="10"/>
        <rFont val="Times New Roman"/>
        <family val="1"/>
      </rPr>
      <t>10km)</t>
    </r>
  </si>
  <si>
    <t>Công ty TNHH Sáng tạo và Phát triển DH, thôn 3, xã Đạ Kho, huyện Đạ Tẻh, số ĐT: 0948398398, địa điểm sản xuất tại mỏ cát  lòng sông Đạ Quay, thôn 11, xã Đạ Kho, huyện Đạ Tẻh, tỉnh Lâm Đồng, theo Bảng báo giá của Công ty có hiệu lực từ 01/7/2022 đến khi có báo giá mới.</t>
  </si>
  <si>
    <t>Doanh nghiệp Tư nhân Ánh Tuyền, thôn 3, xã Đạ Kho, huyện Đạ Tẻh, số ĐT:0977,372,507, địa điểm sản xuất tại mỏ cát suối Đạ Tẻh, huyện Đạ Tẻh, theo bảng báo giá của Doanh nghiệp có hiệu lực từ ngày 01/7/2022 cho đến khi có báo giá mới.</t>
  </si>
  <si>
    <t>Gía giao tại chân công trình (trong địa bàn huyện ≤10km)</t>
  </si>
  <si>
    <t>Doanh nghiệp Tư nhân Ánh Tuyền, thôn 3, xã Đạ Kho, huyện Đạ Tẻh, số ĐT:0977,372,507,  theo bảng báo giá của Doanh nghiệp có hiệu lực từ ngày 01/7/2022 cho đến khi có báo giá mới.</t>
  </si>
  <si>
    <t>Theo khối lượng được phép khai thác tận dụng.Gía giao tại chân công trình (trong địa bàn huyện ≤10km)</t>
  </si>
  <si>
    <t>Công ty Cổ phần bê tông Đức Trọng, Mỏ đá Hùng Vương, Tam Bố, Di Linh .Tỉnh Lâm Đồng.Điện thoại: 0919.706.065.Theo Bảng báo giá Bê tông nhựa nóng ngày 31/5/2022 của Công ty.</t>
  </si>
  <si>
    <t>Công ty CP Khoáng sản &amp; Vật liệu xây dựng Lâm Đồng. Địa chỉ: 87 Phù Đổng Thiên Vương-Phường 8.Tp Đà Lạt.Điện thoại: 0918 012 778-02633 525 888, theo Báo giá số 219 /2022/CV-Cty ngày 01/7/2022.Đơn giá được áp dụng từ ngày  01/6/2022 đến khi có thông báo giá mới của Cty.</t>
  </si>
  <si>
    <t>1.1 Bê tông trộn sẵn (Mẫu đúc lập phương 15x15x15cm)</t>
  </si>
  <si>
    <t>Khu vực Đà Lạt và huyện Lạc Dương</t>
  </si>
  <si>
    <t>TCVN 3118:1993 (Mẫu đúc lập phương 15x15x15 cm)</t>
  </si>
  <si>
    <t>Khu vực  Huyện và thành phố Bảo Lộc</t>
  </si>
  <si>
    <t>Chi phí vận chuyển bê tông từ trạm trộn gần nhất (Trạm Hiệp An, Trạm N'Thol Hạ, Trạm Tam bố, Trạm Tây Đại Lào… đến chân công trình trong bán kính 10km</t>
  </si>
  <si>
    <t>Công ty CP cấu kiện bê tông Quốc Vương, Địa chỉ :10 Thi Sách, Liên Nghĩa, huyện Đức Trọng, Lâm Đồng,điện thoại:0907.011.699.779 hoặc 0903.195.165. Theo báo giá số 1166/SXD-KTXD  ngày 01/6/2022 của Công ty. Đơn giá có hiệu lực từ ngày 01/6/2022 đến khi có báo giá mới.</t>
  </si>
  <si>
    <t>Trụ sở chính: Số 10 Thi Sách, TT. Liên Nghĩa, huyện Đức Trọng, tỉnh Lâm Đồng</t>
  </si>
  <si>
    <t>- Địa chỉ xưởng sản xuất 2: CN 11, KCN Lộc Sơn.TP Bảo Lộc.Tỉnh Lâm Đồng</t>
  </si>
  <si>
    <t xml:space="preserve"> Số điện thoại: 02633,994,995 hoặc 0903195165</t>
  </si>
  <si>
    <t>A. Cống rung ép (Gía tại xưởng SX 1:  Đức Trọng, Lâm Đồng)</t>
  </si>
  <si>
    <t>Đơn giá tại nhà xưởng sản xuất 1: KM178  thôn Hiệp Hòa, xã Ninh Gia, huyện Đức Trọng (chưa bao gồm vận chuyển và phí cẩu lên xe).</t>
  </si>
  <si>
    <t>B. Cống ly tâm (Gía tại xưởng SX 2: Tp Bảo Lộc, Lâm Đồng)</t>
  </si>
  <si>
    <t>Ống cống bê tông ly tâm Ø 600-H10,L=4m</t>
  </si>
  <si>
    <t>Ống cống bê tông ly tâm Ø 600-H30,L=4m</t>
  </si>
  <si>
    <t>Ống cống bê tông ly tâm Ø 800-H10,L=4m</t>
  </si>
  <si>
    <t>Đơn giá tại nhà xưởng sản xuất: CN11, Khu Công nghiệp Lộc Sơn.TP Bảo Lộc. Tỉnh Lâm Đồng (chưa bao gồm vận chuyển và phí cẩu lên xe).</t>
  </si>
  <si>
    <t>Ống cống bê tông ly tâm Ø 800-H30,L=4m</t>
  </si>
  <si>
    <t>Ống cống bê tông ly tâm Ø 1000-H10,L=4m</t>
  </si>
  <si>
    <t>Ống cống bê tông ly tâm Ø 1000-H30,L=4m</t>
  </si>
  <si>
    <t>Công ty TNHH TRẦN HOÀNG Đà Lạt. Địa chỉ: 218 Nguyên Tử Lực, P8,Tp Đà Lạt. Xưởng sản xuất: 355 Nguyên Tử Lực, P8.Tp Đà Lạt.Điện thoại:0935.913.923 (Mr.Thuận), theo báo giá ngày 01/7/2022 của Công ty</t>
  </si>
  <si>
    <t>BÁO GIÁ VẬT LIỆU XÂY DỰNG CỦA CÁC ĐƠN VỊ SẢN XUẤT KINH DOANH VẬT LIỆU XÂY DỰNG TRONG TỈNH CÔNG BỐ THÁNG 9/2022</t>
  </si>
  <si>
    <t>(Kèm theo Văn bản số:         /SXD-KTXD ngày      tháng 9 năm 2022 của Sở Xây dựng Lâm Đồng)</t>
  </si>
  <si>
    <t>Công ty CP Khoáng sản &amp; Vật liệu xây dựng Lâm Đồng. Địa chỉ: 87 Phù Đổng Thiên Vương-Phường 8.Tp Đà Lạt.Điện thoại: 0918 012 778-02633 525 888, theo Báo giá số 219/2022/CV-Cty ngày 01/7/2022. Đơn giá được áp dụng từ ngày 06/6/2022 đến khi có thông báo giá mới của Cty.</t>
  </si>
  <si>
    <t xml:space="preserve">Công ty CP Khoáng sản &amp; Vật liệu xây dựng Lâm Đồng. Địa chỉ: 87 Phù Đổng Thiên Vương-Phường 8.Tp Đà Lạt.Điện thoại: 0918 012 778-02633 525 888, theo Báo giá số 10 /2022/TB-LBM  ngày 18/8/2022. </t>
  </si>
  <si>
    <t xml:space="preserve">Đá 4x6 cm </t>
  </si>
  <si>
    <r>
      <rPr>
        <sz val="12"/>
        <rFont val="Times New Roman"/>
        <family val="1"/>
      </rPr>
      <t>Đá Dmax 100 (0,5cm</t>
    </r>
    <r>
      <rPr>
        <sz val="12"/>
        <rFont val="Calibri"/>
        <family val="2"/>
      </rPr>
      <t>÷</t>
    </r>
    <r>
      <rPr>
        <sz val="12"/>
        <rFont val="Times New Roman"/>
        <family val="1"/>
      </rPr>
      <t>10cm)</t>
    </r>
  </si>
  <si>
    <r>
      <rPr>
        <sz val="12"/>
        <rFont val="Times New Roman"/>
        <family val="1"/>
      </rPr>
      <t>Đá Dmax 60 (0,5cm</t>
    </r>
    <r>
      <rPr>
        <sz val="12"/>
        <rFont val="Calibri"/>
        <family val="2"/>
      </rPr>
      <t>÷6</t>
    </r>
    <r>
      <rPr>
        <sz val="12"/>
        <rFont val="Times New Roman"/>
        <family val="1"/>
      </rPr>
      <t>cm)</t>
    </r>
  </si>
  <si>
    <r>
      <rPr>
        <sz val="12"/>
        <rFont val="Times New Roman"/>
        <family val="1"/>
      </rPr>
      <t>Đá Dmax 40 (0,5cm</t>
    </r>
    <r>
      <rPr>
        <sz val="12"/>
        <rFont val="Calibri"/>
        <family val="2"/>
      </rPr>
      <t>÷4</t>
    </r>
    <r>
      <rPr>
        <sz val="12"/>
        <rFont val="Times New Roman"/>
        <family val="1"/>
      </rPr>
      <t>cm)</t>
    </r>
  </si>
  <si>
    <t>Công ty TNHH Hưng Nguyên, địa chỉ: 86 Nguyễn Đình Chiểu, phường 9, Tp Đà Lạt, điện thoại: 02633.824.063.Theo Bảng Gía Vật liệu ngày 31/8/2022, áp dụng giá bán từ tháng 9/2022 của Công ty TNHH Hưng Nguyên.</t>
  </si>
  <si>
    <t xml:space="preserve">Công ty TNHH Hà Thanh, địa chỉ: Phúc Thọ 2, Tân Hà, huyện Lâm Hà.Tỉnh Lâm Đồng, điện thoại: 02633.906789.Theo Bảng báo giá các loại đá xây dựng Tháng 9 năm 2022 </t>
  </si>
  <si>
    <t>Công ty TNHH Hưng Nguyên, địa chỉ: 86 Nguyễn Đình Chiểu, phường 9, Tp Đà Lạt, điện thoại: 02633.824.063.Theo Bảng Gía Vật liệu ngày 30/7/2022, áp dụng giá bán từ tháng 8/2022 của Công ty TNHH Hưng Nguyên.</t>
  </si>
  <si>
    <t>Công ty CP Khoáng sản &amp; Vật liệu xây dựng Lâm Đồng. Địa chỉ: 87 Phù Đổng Thiên Vương-Phường 8.Tp Đà Lạt.Điện thoại: 0918 012 778-02633 525 888, theo Thông Báo v/v Điều chỉnh giá bê tông thương phẩm ngày 03/8/2022.Đơn giá được áp dụng từ ngày  15/8/2022 đến khi có thông báo giá mới của Cty.</t>
  </si>
  <si>
    <t>Khu vực Đà Lạt</t>
  </si>
  <si>
    <t>Chi phí vận chuyển bê tông từ trạm trộn Cam Ly (đường Nguyễn Đình Quân-Phường 5-Tp Đà Lạt) đến công trình trong bán kính 10 km.</t>
  </si>
  <si>
    <t>Khu vực Bảo Lộc</t>
  </si>
  <si>
    <t>Chi phí vận chuyển bê tông từ trạm trộn Tây Đại Lào, thành phố Bảo Lộc đến chân công trình trong bán kính 10km</t>
  </si>
  <si>
    <t>Thông báo v/v điều chỉnh giảm Gía bê tông thương phẩm ngày 22/8/2022 của Cty CP Khoáng sản và Vật liệu XD Lâm Đồng</t>
  </si>
  <si>
    <t>Khu vực Huyện</t>
  </si>
  <si>
    <t>Chi phí vận chuyển bê tông từ trạm trộn gần nhất (Trạm Hiệp An, Trạm N'Thol Hạ, Trạm Tam Bố…) đến chân công trình trong bán kính 10km</t>
  </si>
  <si>
    <t>Địa bàn áp dụng:  Đức Trọng, Đơn Dương, Đam Rông, Di Linh, Bảo Lâm, Đạ Tẻh, Cát Tiên, Đạ Huoai</t>
  </si>
  <si>
    <t>BÁO GIÁ VẬT LIỆU XÂY DỰNG CỦA CÁC ĐƠN VỊ SẢN XUẤT KINH DOANH VẬT LIỆU XÂY DỰNG TRONG TỈNH CÔNG BỐ THÁNG 10/2022</t>
  </si>
  <si>
    <t>(Kèm theo Văn bản số:         /SXD-KTXD ngày      tháng 10 năm 2022 của Sở Xây dựng Lâm Đồng)</t>
  </si>
  <si>
    <r>
      <rPr>
        <sz val="11"/>
        <color theme="1"/>
        <rFont val="Times New Roman"/>
        <family val="1"/>
      </rPr>
      <t>m</t>
    </r>
    <r>
      <rPr>
        <vertAlign val="superscript"/>
        <sz val="11"/>
        <color theme="1"/>
        <rFont val="Times New Roman"/>
        <family val="1"/>
      </rPr>
      <t>3</t>
    </r>
  </si>
  <si>
    <r>
      <rPr>
        <sz val="12"/>
        <color theme="1"/>
        <rFont val="Times New Roman"/>
        <family val="1"/>
      </rPr>
      <t>Đá Dmax 100 (0,5cm</t>
    </r>
    <r>
      <rPr>
        <sz val="12"/>
        <color theme="1"/>
        <rFont val="Calibri"/>
        <family val="2"/>
      </rPr>
      <t>÷</t>
    </r>
    <r>
      <rPr>
        <sz val="12"/>
        <color theme="1"/>
        <rFont val="Times New Roman"/>
        <family val="1"/>
      </rPr>
      <t>10cm)</t>
    </r>
  </si>
  <si>
    <r>
      <rPr>
        <sz val="12"/>
        <color theme="1"/>
        <rFont val="Times New Roman"/>
        <family val="1"/>
      </rPr>
      <t>Đá Dmax 60 (0,5cm</t>
    </r>
    <r>
      <rPr>
        <sz val="12"/>
        <color theme="1"/>
        <rFont val="Calibri"/>
        <family val="2"/>
      </rPr>
      <t>÷6</t>
    </r>
    <r>
      <rPr>
        <sz val="12"/>
        <color theme="1"/>
        <rFont val="Times New Roman"/>
        <family val="1"/>
      </rPr>
      <t>cm)</t>
    </r>
  </si>
  <si>
    <r>
      <rPr>
        <sz val="12"/>
        <color theme="1"/>
        <rFont val="Times New Roman"/>
        <family val="1"/>
      </rPr>
      <t>Đá Dmax 40 (0,5cm</t>
    </r>
    <r>
      <rPr>
        <sz val="12"/>
        <color theme="1"/>
        <rFont val="Calibri"/>
        <family val="2"/>
      </rPr>
      <t>÷4</t>
    </r>
    <r>
      <rPr>
        <sz val="12"/>
        <color theme="1"/>
        <rFont val="Times New Roman"/>
        <family val="1"/>
      </rPr>
      <t>cm)</t>
    </r>
  </si>
  <si>
    <t>Công ty TNHH Hưng Nguyên, địa chỉ: 86 Nguyễn Đình Chiểu, phường 9, Tp Đà Lạt, điện thoại: 02633.824.063.Theo Bảng Gía Vật liệu ngày 30/9/2022, áp dụng giá bán từ tháng 10/2022 của Công ty TNHH Hưng Nguyên.</t>
  </si>
  <si>
    <r>
      <rPr>
        <sz val="10"/>
        <color theme="1"/>
        <rFont val="Times New Roman"/>
        <family val="1"/>
      </rPr>
      <t xml:space="preserve">Gía giao tại chân công trình (trong địa bàn huyện </t>
    </r>
    <r>
      <rPr>
        <sz val="10"/>
        <color theme="1"/>
        <rFont val="Calibri"/>
        <family val="2"/>
      </rPr>
      <t>≤</t>
    </r>
    <r>
      <rPr>
        <sz val="10"/>
        <color theme="1"/>
        <rFont val="Times New Roman"/>
        <family val="1"/>
      </rPr>
      <t>10km)</t>
    </r>
  </si>
  <si>
    <r>
      <rPr>
        <sz val="11"/>
        <color theme="1"/>
        <rFont val="Times New Roman"/>
        <family val="1"/>
      </rPr>
      <t>Bê tông M100-R28 đá 1x2 độ sụt: 10</t>
    </r>
    <r>
      <rPr>
        <sz val="11"/>
        <color theme="1"/>
        <rFont val="Calibri"/>
        <family val="2"/>
      </rPr>
      <t>±</t>
    </r>
    <r>
      <rPr>
        <sz val="11"/>
        <color theme="1"/>
        <rFont val="Times New Roman"/>
        <family val="1"/>
      </rPr>
      <t>2cm</t>
    </r>
  </si>
  <si>
    <r>
      <rPr>
        <sz val="12"/>
        <color theme="1"/>
        <rFont val="Times New Roman"/>
        <family val="1"/>
      </rPr>
      <t>đ/m</t>
    </r>
    <r>
      <rPr>
        <vertAlign val="superscript"/>
        <sz val="12"/>
        <color theme="1"/>
        <rFont val="Times New Roman"/>
        <family val="1"/>
      </rPr>
      <t>3</t>
    </r>
  </si>
  <si>
    <r>
      <rPr>
        <sz val="11"/>
        <color theme="1"/>
        <rFont val="Times New Roman"/>
        <family val="1"/>
      </rPr>
      <t>Bê tông M150-R28 đá 1x2 độ sụt: 10</t>
    </r>
    <r>
      <rPr>
        <sz val="11"/>
        <color theme="1"/>
        <rFont val="Calibri"/>
        <family val="2"/>
      </rPr>
      <t>±</t>
    </r>
    <r>
      <rPr>
        <sz val="11"/>
        <color theme="1"/>
        <rFont val="Times New Roman"/>
        <family val="1"/>
      </rPr>
      <t>2cm</t>
    </r>
  </si>
  <si>
    <r>
      <rPr>
        <sz val="11"/>
        <color theme="1"/>
        <rFont val="Times New Roman"/>
        <family val="1"/>
      </rPr>
      <t>Bê tông M200-R28 đá 1x2 độ sụt: 10</t>
    </r>
    <r>
      <rPr>
        <sz val="11"/>
        <color theme="1"/>
        <rFont val="Calibri"/>
        <family val="2"/>
      </rPr>
      <t>±</t>
    </r>
    <r>
      <rPr>
        <sz val="11"/>
        <color theme="1"/>
        <rFont val="Times New Roman"/>
        <family val="1"/>
      </rPr>
      <t>2cm</t>
    </r>
  </si>
  <si>
    <r>
      <rPr>
        <sz val="11"/>
        <color theme="1"/>
        <rFont val="Times New Roman"/>
        <family val="1"/>
      </rPr>
      <t>Bê tông M250-R28 đá 1x2 độ sụt: 10</t>
    </r>
    <r>
      <rPr>
        <sz val="11"/>
        <color theme="1"/>
        <rFont val="Calibri"/>
        <family val="2"/>
      </rPr>
      <t>±</t>
    </r>
    <r>
      <rPr>
        <sz val="11"/>
        <color theme="1"/>
        <rFont val="Times New Roman"/>
        <family val="1"/>
      </rPr>
      <t>2cm</t>
    </r>
  </si>
  <si>
    <r>
      <rPr>
        <sz val="11"/>
        <color theme="1"/>
        <rFont val="Times New Roman"/>
        <family val="1"/>
      </rPr>
      <t>Bê tông M300-R28 đá 1x2 độ sụt: 10</t>
    </r>
    <r>
      <rPr>
        <sz val="11"/>
        <color theme="1"/>
        <rFont val="Calibri"/>
        <family val="2"/>
      </rPr>
      <t>±</t>
    </r>
    <r>
      <rPr>
        <sz val="11"/>
        <color theme="1"/>
        <rFont val="Times New Roman"/>
        <family val="1"/>
      </rPr>
      <t>2cm</t>
    </r>
  </si>
  <si>
    <r>
      <rPr>
        <sz val="11"/>
        <color theme="1"/>
        <rFont val="Times New Roman"/>
        <family val="1"/>
      </rPr>
      <t>Bê tông M350-R28 đá 1x2 độ sụt: 10</t>
    </r>
    <r>
      <rPr>
        <sz val="11"/>
        <color theme="1"/>
        <rFont val="Calibri"/>
        <family val="2"/>
      </rPr>
      <t>±</t>
    </r>
    <r>
      <rPr>
        <sz val="11"/>
        <color theme="1"/>
        <rFont val="Times New Roman"/>
        <family val="1"/>
      </rPr>
      <t>2cm</t>
    </r>
  </si>
  <si>
    <r>
      <rPr>
        <sz val="11"/>
        <color theme="1"/>
        <rFont val="Times New Roman"/>
        <family val="1"/>
      </rPr>
      <t>Bê tông M400-R28 đá 1x2 độ sụt: 16</t>
    </r>
    <r>
      <rPr>
        <sz val="11"/>
        <color theme="1"/>
        <rFont val="Calibri"/>
        <family val="2"/>
      </rPr>
      <t>±</t>
    </r>
    <r>
      <rPr>
        <sz val="11"/>
        <color theme="1"/>
        <rFont val="Times New Roman"/>
        <family val="1"/>
      </rPr>
      <t>2cm</t>
    </r>
  </si>
  <si>
    <r>
      <rPr>
        <b/>
        <sz val="13"/>
        <color theme="1"/>
        <rFont val="Times New Roman"/>
        <family val="1"/>
      </rPr>
      <t xml:space="preserve">Ống cống bê tông </t>
    </r>
  </si>
  <si>
    <t>Công ty TNHH Hưng Nguyên, địa chỉ: 86 Nguyễn Đình Chiểu, phường 9, Tp Đà Lạt, điện thoại: 02633.824.063.Theo Bảng Gía Vật liệu ngày 31/9/2022, áp dụng giá bán từ tháng 10/2022 của Công ty TNHH Hưng Nguyên.</t>
  </si>
  <si>
    <r>
      <rPr>
        <sz val="12"/>
        <color theme="1"/>
        <rFont val="Times New Roman"/>
        <family val="1"/>
      </rPr>
      <t>m</t>
    </r>
    <r>
      <rPr>
        <vertAlign val="superscript"/>
        <sz val="12"/>
        <color theme="1"/>
        <rFont val="Times New Roman"/>
        <family val="1"/>
      </rPr>
      <t>2</t>
    </r>
  </si>
  <si>
    <t>BÁO GIÁ VẬT LIỆU XÂY DỰNG CỦA CÁC ĐƠN VỊ SẢN XUẤT KINH DOANH VẬT LIỆU XÂY DỰNG TRONG TỈNH CÔNG BỐ THÁNG 11/2022</t>
  </si>
  <si>
    <t>(Kèm theo Văn bản số:         /SXD-KTXD ngày      tháng 11 năm 2022 của Sở Xây dựng Lâm Đồng)</t>
  </si>
  <si>
    <t>Công ty TNHH Hưng Nguyên, địa chỉ: 86 Nguyễn Đình Chiểu, phường 9, Tp Đà Lạt, điện thoại: 02633.824.063.Theo Bảng Gía Vật liệu ngày 31/10/2022, áp dụng giá bán từ tháng 10/2022 của Công ty TNHH Hưng Nguyên.</t>
  </si>
  <si>
    <t>Công ty TNHH Hưng Nguyên, địa chỉ: 86 Nguyễn Đình Chiểu, phường 9, Tp Đà Lạt, điện thoại: 02633.824.063.Theo Bảng Gía Vật liệu ngày 31/10/2022, áp dụng giá bán từ tháng 11/2022 của Công ty TNHH Hưng Nguyên.</t>
  </si>
  <si>
    <t>BÁO GIÁ VẬT LIỆU XÂY DỰNG CỦA CÁC ĐƠN VỊ SẢN XUẤT KINH DOANH VẬT LIỆU XÂY DỰNG TRONG TỈNH CÔNG BỐ THÁNG 12/2022</t>
  </si>
  <si>
    <t>(Kèm theo Văn bản số:         /SXD-KTXD ngày      tháng 12 năm 2022 của Sở Xây dựng Lâm Đồng)</t>
  </si>
  <si>
    <r>
      <rPr>
        <sz val="13"/>
        <rFont val="Times New Roman"/>
        <family val="1"/>
      </rPr>
      <t>m</t>
    </r>
    <r>
      <rPr>
        <vertAlign val="superscript"/>
        <sz val="13"/>
        <rFont val="Times New Roman"/>
        <family val="1"/>
      </rPr>
      <t>3</t>
    </r>
  </si>
  <si>
    <r>
      <rPr>
        <sz val="13"/>
        <rFont val="Times New Roman"/>
        <family val="1"/>
      </rPr>
      <t>Đá Dmax 100 (0,5cm</t>
    </r>
    <r>
      <rPr>
        <sz val="13"/>
        <rFont val="Calibri"/>
        <family val="2"/>
      </rPr>
      <t>÷</t>
    </r>
    <r>
      <rPr>
        <sz val="13"/>
        <rFont val="Times New Roman"/>
        <family val="1"/>
      </rPr>
      <t>10cm)</t>
    </r>
  </si>
  <si>
    <r>
      <rPr>
        <sz val="13"/>
        <rFont val="Times New Roman"/>
        <family val="1"/>
      </rPr>
      <t>Đá Dmax 60 (0,5cm</t>
    </r>
    <r>
      <rPr>
        <sz val="13"/>
        <rFont val="Calibri"/>
        <family val="2"/>
      </rPr>
      <t>÷6</t>
    </r>
    <r>
      <rPr>
        <sz val="13"/>
        <rFont val="Times New Roman"/>
        <family val="1"/>
      </rPr>
      <t>cm)</t>
    </r>
  </si>
  <si>
    <r>
      <rPr>
        <sz val="13"/>
        <rFont val="Times New Roman"/>
        <family val="1"/>
      </rPr>
      <t>Đá Dmax 40 (0,5cm</t>
    </r>
    <r>
      <rPr>
        <sz val="13"/>
        <rFont val="Calibri"/>
        <family val="2"/>
      </rPr>
      <t>÷4</t>
    </r>
    <r>
      <rPr>
        <sz val="13"/>
        <rFont val="Times New Roman"/>
        <family val="1"/>
      </rPr>
      <t>cm)</t>
    </r>
  </si>
  <si>
    <r>
      <rPr>
        <sz val="13"/>
        <rFont val="Times New Roman"/>
        <family val="1"/>
      </rPr>
      <t xml:space="preserve">Gía giao tại chân công trình (trong địa bàn huyện </t>
    </r>
    <r>
      <rPr>
        <sz val="13"/>
        <rFont val="Calibri"/>
        <family val="2"/>
      </rPr>
      <t>≤</t>
    </r>
    <r>
      <rPr>
        <sz val="13"/>
        <rFont val="Times New Roman"/>
        <family val="1"/>
      </rPr>
      <t>10km)</t>
    </r>
  </si>
  <si>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01/11/2022 đến hết ngày 31/12/2022, những thay đổi về đơn giá đơn vị sẽ thông báo sau. Đơn giá trên đã bao gồm chi phí bốc lên phương tiện của khách hàng tại mỏ thôn 10B, xã Lộc Thành, huyện Bảo Lâm, tỉnh Lâm Đồng</t>
  </si>
  <si>
    <t>Đá 1x2 (cm)</t>
  </si>
  <si>
    <r>
      <rPr>
        <sz val="13"/>
        <color rgb="FFFF0000"/>
        <rFont val="Times New Roman"/>
        <family val="1"/>
      </rPr>
      <t>m</t>
    </r>
    <r>
      <rPr>
        <vertAlign val="superscript"/>
        <sz val="13"/>
        <color rgb="FFFF0000"/>
        <rFont val="Times New Roman"/>
        <family val="1"/>
      </rPr>
      <t>3</t>
    </r>
  </si>
  <si>
    <t>Đơn giá trên đã bao gồm chi phí bốc lên phương tiện của khách hàng tại mỏ thôn 10B, xã Lộc Thành, huyện Bảo Lâm, tỉnh Lâm Đồng</t>
  </si>
  <si>
    <t>Đá 0x4 (cm)</t>
  </si>
  <si>
    <t>Đá mi</t>
  </si>
  <si>
    <t>Đá local</t>
  </si>
  <si>
    <r>
      <rPr>
        <sz val="13"/>
        <rFont val="Times New Roman"/>
        <family val="1"/>
      </rPr>
      <t>Bê tông M100-R28 đá 1x2 độ sụt: 10</t>
    </r>
    <r>
      <rPr>
        <sz val="13"/>
        <rFont val="Calibri"/>
        <family val="2"/>
      </rPr>
      <t>±</t>
    </r>
    <r>
      <rPr>
        <sz val="13"/>
        <rFont val="Times New Roman"/>
        <family val="1"/>
      </rPr>
      <t>2cm</t>
    </r>
  </si>
  <si>
    <r>
      <rPr>
        <sz val="13"/>
        <rFont val="Times New Roman"/>
        <family val="1"/>
      </rPr>
      <t>đ/m</t>
    </r>
    <r>
      <rPr>
        <vertAlign val="superscript"/>
        <sz val="13"/>
        <rFont val="Times New Roman"/>
        <family val="1"/>
      </rPr>
      <t>3</t>
    </r>
  </si>
  <si>
    <r>
      <rPr>
        <sz val="13"/>
        <rFont val="Times New Roman"/>
        <family val="1"/>
      </rPr>
      <t>Bê tông M150-R28 đá 1x2 độ sụt: 10</t>
    </r>
    <r>
      <rPr>
        <sz val="13"/>
        <rFont val="Calibri"/>
        <family val="2"/>
      </rPr>
      <t>±</t>
    </r>
    <r>
      <rPr>
        <sz val="13"/>
        <rFont val="Times New Roman"/>
        <family val="1"/>
      </rPr>
      <t>2cm</t>
    </r>
  </si>
  <si>
    <r>
      <rPr>
        <sz val="13"/>
        <rFont val="Times New Roman"/>
        <family val="1"/>
      </rPr>
      <t>Bê tông M200-R28 đá 1x2 độ sụt: 10</t>
    </r>
    <r>
      <rPr>
        <sz val="13"/>
        <rFont val="Calibri"/>
        <family val="2"/>
      </rPr>
      <t>±</t>
    </r>
    <r>
      <rPr>
        <sz val="13"/>
        <rFont val="Times New Roman"/>
        <family val="1"/>
      </rPr>
      <t>2cm</t>
    </r>
  </si>
  <si>
    <r>
      <rPr>
        <sz val="13"/>
        <rFont val="Times New Roman"/>
        <family val="1"/>
      </rPr>
      <t>Bê tông M250-R28 đá 1x2 độ sụt: 10</t>
    </r>
    <r>
      <rPr>
        <sz val="13"/>
        <rFont val="Calibri"/>
        <family val="2"/>
      </rPr>
      <t>±</t>
    </r>
    <r>
      <rPr>
        <sz val="13"/>
        <rFont val="Times New Roman"/>
        <family val="1"/>
      </rPr>
      <t>2cm</t>
    </r>
  </si>
  <si>
    <r>
      <rPr>
        <sz val="13"/>
        <rFont val="Times New Roman"/>
        <family val="1"/>
      </rPr>
      <t>Bê tông M300-R28 đá 1x2 độ sụt: 10</t>
    </r>
    <r>
      <rPr>
        <sz val="13"/>
        <rFont val="Calibri"/>
        <family val="2"/>
      </rPr>
      <t>±</t>
    </r>
    <r>
      <rPr>
        <sz val="13"/>
        <rFont val="Times New Roman"/>
        <family val="1"/>
      </rPr>
      <t>2cm</t>
    </r>
  </si>
  <si>
    <r>
      <rPr>
        <sz val="13"/>
        <rFont val="Times New Roman"/>
        <family val="1"/>
      </rPr>
      <t>Bê tông M350-R28 đá 1x2 độ sụt: 10</t>
    </r>
    <r>
      <rPr>
        <sz val="13"/>
        <rFont val="Calibri"/>
        <family val="2"/>
      </rPr>
      <t>±</t>
    </r>
    <r>
      <rPr>
        <sz val="13"/>
        <rFont val="Times New Roman"/>
        <family val="1"/>
      </rPr>
      <t>2cm</t>
    </r>
  </si>
  <si>
    <r>
      <rPr>
        <sz val="13"/>
        <rFont val="Times New Roman"/>
        <family val="1"/>
      </rPr>
      <t>Bê tông M400-R28 đá 1x2 độ sụt: 16</t>
    </r>
    <r>
      <rPr>
        <sz val="13"/>
        <rFont val="Calibri"/>
        <family val="2"/>
      </rPr>
      <t>±</t>
    </r>
    <r>
      <rPr>
        <sz val="13"/>
        <rFont val="Times New Roman"/>
        <family val="1"/>
      </rPr>
      <t>2cm</t>
    </r>
  </si>
  <si>
    <r>
      <rPr>
        <sz val="13"/>
        <rFont val="Times New Roman"/>
        <family val="1"/>
      </rPr>
      <t>m</t>
    </r>
    <r>
      <rPr>
        <vertAlign val="superscript"/>
        <sz val="13"/>
        <rFont val="Times New Roman"/>
        <family val="1"/>
      </rPr>
      <t>2</t>
    </r>
  </si>
  <si>
    <t>Cửa đi 1 cánh kính 8mm cường lực phụ kiện KINGLONG,DRAHOR thanh nhôm Germany 1.8mm</t>
  </si>
  <si>
    <t>Cửa đi 2 cánh kính 8mm cường lực phụ kiện KINGLONG,DRAHOR thanh nhôm Germany 1.8mm</t>
  </si>
  <si>
    <t>Cửa đi 4 cánh kính 8mm cường lực phụ kiện KINGLONG,DRAHOR thanh nhôm Germany 1.8mm</t>
  </si>
  <si>
    <t xml:space="preserve">Cửa sổ 1 cánh kính 8mm cường lực phụ kiện KINGLONG,DRAHOR thanh nhôm Germany 1.2mm
</t>
  </si>
  <si>
    <t xml:space="preserve">Cửa sổ 2 cánh kính 8mm cường lực phụ kiện KINGLONG,DRAHOR thanh nhôm Germany 1.2mm
</t>
  </si>
  <si>
    <t xml:space="preserve">Cửa sổ 4 cánh kính 8mm cường lực phụ kiện KINGLONG,DRAHOR thanh nhôm Germany 1.2mm
</t>
  </si>
  <si>
    <t>Cửa cuốn nhôm công nghệ Đức 10kg/1m2 Ausdow</t>
  </si>
  <si>
    <t>BÁO GIÁ VẬT LIỆU XÂY DỰNG CỦA CÁC ĐƠN VỊ SẢN XUẤT KINH DOANH VẬT LIỆU XÂY DỰNG TRONG TỈNH CÔNG BỐ THÁNG 01/2023</t>
  </si>
  <si>
    <t>(Kèm theo Văn bản số:         /CBG-SXD ngày      tháng 01 năm 2023 của Sở Xây dựng Lâm Đồng)</t>
  </si>
  <si>
    <t>Công ty CP Khoáng sản &amp; Vật liệu xây dựng Lâm Đồng. Địa chỉ: 87 Phù Đổng Thiên Vương-Phường 8.Tp Đà Lạt.Điện thoại: 0918 012 778-02633 525 888. Đơn giá được áp dụng từ ngày 01/01/2023 đến khi có thông báo giá mới của Cty.</t>
  </si>
  <si>
    <t>Công ty TNHH Hưng Nguyên, địa chỉ: 86 Nguyễn Đình Chiểu, phường 9, Tp Đà Lạt, điện thoại: 02633.824.063.Theo Bảng Gía Vật liệu ngày 05/01/2023, áp dụng giá bán từ tháng 01/2023của Công ty TNHH Hưng Nguyên.</t>
  </si>
  <si>
    <t>Công ty TNHH Hà Thanh, địa chỉ: Phúc Thọ 2, Tân Hà, huyện Lâm Hà.Tỉnh Lâm Đồng, điện thoại: 02633.906789.Theo Bảng báo giá các loại đá xây dựng Tháng 01 năm 2023</t>
  </si>
  <si>
    <t>Công ty TNHH  Khai thác Xây dựng Lộc Đại Phát. Địa chỉ Công ty: Thôn 3,xã Gia Hiệp, huyện Di Linh.Tỉnh Lâm Đồng. Địa điểm nơi sản xuất: mỏ đá thôn 3, xã Gia Hiệp, huyện Di Linh.Tỉnh Lâm Đồng. Theo Thông báo giá vật liệu xây dựng ngày 03/01/2023 của Công ty. Đơn giá áp dụng từ ngày 03/01/2023 đến hết ngày 01/02/2023.</t>
  </si>
  <si>
    <t>Công ty TNHH Vitrac Lâm Đồng, thôn 3, xã Đạ Kho, huyện Đạ Tẻh, số ĐT: 0918,741,189, địa điểm sản xuất tại mỏ cát lòng sông Đạ Huoai , huyện Đạ Huoai, tỉnh Lâm Đồng, theo Bảng báo giá của Công ty có hiệu lực từ 01/01/2023 đến khi có báo giá mới.</t>
  </si>
  <si>
    <t>Công ty TNHH Sáng tạo và Phát triển DH, thôn 3, xã Đạ Kho, huyện Đạ Tẻh, số ĐT: 0948398398, địa điểm sản xuất tại mỏ cát  lòng sông Đạ Quay, thôn 11, xã Đạ Kho, huyện Đạ Tẻh, tỉnh Lâm Đồng, theo Bảng báo giá của Công ty có hiệu lực từ 01/01/2023 đến khi có báo giá mới.</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</si>
  <si>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01/01/2023 đến hết ngày 31/01/2023, những thay đổi về đơn giá đơn vị sẽ thông báo sau. Đơn giá trên đã bao gồm chi phí bốc lên phương tiện của khách hàng tại mỏ thôn 10B, xã Lộc Thành, huyện Bảo Lâm, tỉnh Lâm Đồng</t>
  </si>
  <si>
    <t>Doanh nghiệp Tư nhân Ánh Tuyền, thôn 3, xã Đạ Kho, huyện Đạ Tẻh, số ĐT:0977,372,507, địa điểm sản xuất tại mỏ cát suối Đạ Tẻh, huyện Đạ Tẻh, theo bảng báo giá của Doanh nghiệp có hiệu lực từ ngày 01/01/2023 cho đến khi có báo giá mới.</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</si>
  <si>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01/01/2023 đến hết ngày 31/01/2023, những thay đổi về đơn giá đơn vị sẽ báo sau</t>
  </si>
  <si>
    <t>Đơn giá trên đã bao gồm chi phí bốc lên phương tiện của khách hàng tại mỏ khai thác: sông Ea Krong Nô, xã Đạ R'sal, huyện Đam Rông, tỉnh Lâm Đồng</t>
  </si>
  <si>
    <t>Cát tô</t>
  </si>
  <si>
    <t>Doanh nghiệp Tư nhân Ánh Tuyền, thôn 3, xã Đạ Kho, huyện Đạ Tẻh, số ĐT:0977,372,507,  theo bảng báo giá của Doanh nghiệp có hiệu lực từ ngày 01/01/2023 cho đến khi có báo giá mới.</t>
  </si>
  <si>
    <t>Công ty Cổ phần bê tông Đức Trọng, Mỏ đá Hùng Vương, Tam Bố, Di Linh .Tỉnh Lâm Đồng.Điện thoại: 0919.706.065.Theo Bảng báo giá Bê tông nhựa nóng ngày 07/01/2023 của Công ty. Đơn giá có hiệu lực từ ngày 07/01/2023 cho đến khi có thông báo mới</t>
  </si>
  <si>
    <t>Công ty CP Khoáng sản &amp; Vật liệu xây dựng Lâm Đồng. Địa chỉ: 87 Phù Đổng Thiên Vương-Phường 8.Tp Đà Lạt.Điện thoại: 0918 012 778-02633 525 888, .Đơn giá được áp dụng từ ngày 01/01/2023 đến khi có thông báo giá mới của Cty.</t>
  </si>
  <si>
    <t>Bê tông M350-R28 đá 1x2 độ sụt: 10±2cm</t>
  </si>
  <si>
    <t>Bê tông M400-R28 đá 1x2 độ sụt: 10±2cm</t>
  </si>
  <si>
    <t>Công ty TNHH Hưng Nguyên, địa chỉ: 86 Nguyễn Đình Chiểu, phường 9, Tp Đà Lạt, điện thoại: 02633.824.063.Theo Bảng Gía Vật liệu ngày 05/01/2023, áp dụng giá bán từ tháng 01/2023 của Công ty TNHH Hưng Nguyên.</t>
  </si>
  <si>
    <t>Công ty TNHH TRẦN HOÀNG Đà Lạt. Địa chỉ: 218 Nguyên Tử Lực, P8,Tp Đà Lạt. Xưởng sản xuất: 355 Nguyên Tử Lực, P8.Tp Đà Lạt.Điện thoại:0935.913.923 (Mr.Thuận), theo báo giá ngày 05/01/2023. Đơn giá có giá trị 12 tháng kể từ ngày 01/01/2023</t>
  </si>
  <si>
    <t>BÁO GIÁ VẬT LIỆU XÂY DỰNG CỦA CÁC ĐƠN VỊ SẢN XUẤT KINH DOANH VẬT LIỆU XÂY DỰNG TRONG TỈNH CÔNG BỐ THÁNG 02/2023</t>
  </si>
  <si>
    <t>(Kèm theo Văn bản số:         /CBG-SXD ngày      tháng 02 năm 2023 của Sở Xây dựng Lâm Đồng)</t>
  </si>
  <si>
    <t>Công ty TNHH Hà Thanh, địa chỉ: Phúc Thọ 2, Tân Hà, huyện Lâm Hà.Tỉnh Lâm Đồng, điện thoại: 02633.906789.Theo Bảng báo giá các loại đá xây dựng Tháng 02 năm 2023</t>
  </si>
  <si>
    <t>Công ty TNHH  Khai thác Xây dựng Lộc Đại Phát. Địa chỉ Công ty: Thôn 3,xã Gia Hiệp, huyện Di Linh.Tỉnh Lâm Đồng. Địa điểm nơi sản xuất: mỏ đá thôn 3, xã Gia Hiệp, huyện Di Linh.Tỉnh Lâm Đồng. Theo Thông báo giá vật liệu xây dựng ngày 03/01/2023 của Công ty.</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</si>
  <si>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01/02/2023 đến hết ngày 28/02/2023, những thay đổi về đơn giá đơn vị sẽ thông báo sau. Đơn giá trên đã bao gồm chi phí bốc lên phương tiện của khách hàng tại mỏ thôn 10B, xã Lộc Thành, huyện Bảo Lâm, tỉnh Lâm Đồng</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</si>
  <si>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01/02/2023 đến hết ngày 28/02/2023, những thay đổi về đơn giá đơn vị sẽ báo sau</t>
  </si>
  <si>
    <t xml:space="preserve">                                                       </t>
  </si>
  <si>
    <t>BÁO GIÁ VẬT LIỆU XÂY DỰNG CỦA CÁC ĐƠN VỊ SẢN XUẤT KINH DOANH VẬT LIỆU XÂY DỰNG TRONG TỈNH CÔNG BỐ THÁNG 3/2023</t>
  </si>
  <si>
    <t>(Kèm theo Văn bản số:         /CBG-SXD ngày      tháng 3 năm 2023 của Sở Xây dựng Lâm Đồng)</t>
  </si>
  <si>
    <t>Công ty CP Thắng Đạt. Địa chỉ trụ sở chính: Số 39 đường Nguyễn Công Trứ, Phường 8, TP. Đà Lạt. Địa điểm đặt nhà máy sản xuất sản phẩm vật liệu đề nghị công bố: Thôn Bockobang, Xã Tu Tra, huyện Đơn Dương. Kèm theo Công văn số 20/TT-TĐ ngày 24/02/2023 của Công ty CP Thắng Đạt. Mức giá đăng ký này thực hiện từ ngày 20/02/2023 đến ngày 31/12/2023</t>
  </si>
  <si>
    <t>Gạch rỗng 6 lỗ (170x100x70)</t>
  </si>
  <si>
    <t>Mức giá trên chưa bao gồm chi phí vận chuyển, chưa bao gồm chi phí bốc xếp lên phương tiện vận chuyển tại kho hàng của nhà máy gạch tuynel Thắng Đạt, thôn Bockobang, xã Tu Tra, huyện Đơn Dương, Lâm Đồng</t>
  </si>
  <si>
    <t xml:space="preserve">Công ty CP Khoáng sản &amp; Vật liệu xây dựng Lâm Đồng. Địa chỉ: 87 Phù Đổng Thiên Vương-Phường 8.Tp Đà Lạt.Điện thoại: 0918 012 778-02633 525 888, theo Báo giá số 38/2023/CV-Cty ngày 17/02/2023. Thời gian áp dụng từ ngày 01/03/2023 </t>
  </si>
  <si>
    <t>Lớp móng cấp phối đá dăm trong kết cấu áo đường ô tô</t>
  </si>
  <si>
    <t>Đá 0x4 Loại 1 (Dmax=37.5mm)</t>
  </si>
  <si>
    <t>Theo TCVN 8859:2011 (Quyết định chứng nhận hợp chuẩn số 41936/QĐ-VC ngày 29/12/2022</t>
  </si>
  <si>
    <t>Gía bán đã bao gồm chi phí xúc lên phương tiện vận chuyển của bên mua tại Mỏ đá Tây Đại Lào, địa chỉ: Thôn 3, Xã Đại Lào, TP. Bảo Lộc, Tỉnh Lâm Đồng</t>
  </si>
  <si>
    <t>Đá 0x4 Loại 2 (Dmax=37.5mm)</t>
  </si>
  <si>
    <t>Đá 0x4 Loại 3 (Dmax=37.5mm)</t>
  </si>
  <si>
    <t>Theo TCCS số 03/2023/LBM-CNXD</t>
  </si>
  <si>
    <t>TCVN 7570:2006</t>
  </si>
  <si>
    <t>Công ty TNHH Xây dựng Tín Thái. Địa chỉ: Mỏ đá thôn Gần Reo, xã Liên Hiệp, huyện Đức Trọng, tỉnh Lâm Đồng. Theo Bảng đơn giá các loại sản phẩm, đơn giá áp dụng bắt đầu từ ngày 02/03/2023 đến hết ngày 30/06/2023, những thay đổi về đơn giá đơn vị sẽ thông báo sau</t>
  </si>
  <si>
    <t>Đơn giá trên đã bao gồm chi phí bốc lên phương tiện của khách hàng tại mỏ đá thông Gần Reo, xã Liên Hiệp, huyện Đức Trọng, tỉnh Lâm Đồng</t>
  </si>
  <si>
    <t>Đá 0x37,5</t>
  </si>
  <si>
    <t>Đá 0x25</t>
  </si>
  <si>
    <t>Đá 0,5x1</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</si>
  <si>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01/4/2023 đến hết ngày 30/4/2023, những thay đổi về đơn giá đơn vị sẽ báo sau</t>
  </si>
  <si>
    <t>Đơn giá trên đã bao gồm chi phí bốc lên phương tiện của khách hàng tại mỏ khai thác: sông Ea Kroong Nô, xã Đạ R'sal, huyện Đam Rông, tỉnh Lâm Đồng</t>
  </si>
  <si>
    <t>Cát sỏi</t>
  </si>
  <si>
    <t>Công ty CP cấu kiện bê tông Quốc Vương, Địa chỉ :10 Thi Sách, Liên Nghĩa, huyện Đức Trọng, Lâm Đồng,điện thoại:0907.011.699.779 hoặc 0903.195.165. Theo báo giá số 1223/SXD-KTXD  ngày 01/02/2023 của Công ty. Đơn giá có hiệu lực từ ngày 01/02/2023 đến khi có báo giá mới.</t>
  </si>
  <si>
    <t>BÁO GIÁ VẬT LIỆU XÂY DỰNG CỦA CÁC ĐƠN VỊ SẢN XUẤT KINH DOANH VẬT LIỆU XÂY DỰNG TRONG TỈNH CÔNG BỐ THÁNG 4/2023</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</si>
  <si>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01/4/2023 đến hết ngày 30/4/2023, những thay đổi về đơn giá đơn vị sẽ thông báo sau. Đơn giá trên đã bao gồm chi phí bốc lên phương tiện của khách hàng tại mỏ thôn 10B, xã Lộc Thành, huyện Bảo Lâm, tỉnh Lâm Đồng</t>
  </si>
  <si>
    <t>Công ty TNHH Xây dựng Thương mại Bảy Tài. Địa chỉ: Thôn 13, Xã Lộc Ngãi, Huyện Bảo Lâm, Tỉnh Lâm Đồng. Điện thoại: 0983739040</t>
  </si>
  <si>
    <t>Giá trên là giá tại mỏ được xúc lên xe cho bên mua tại địa chỉ: Thôn 13, Xã Lộc Ngãi, Huyện Bảo Lâm, Tỉnh Lâm Đồng (cách ngã ba Tân Lâm 2km, cách UBND Huyện Di Linh 22km, UBND Huyện Bảo Lâm 20km)</t>
  </si>
  <si>
    <t>Note: 
Màu vàng: tỷ lệ tăng so với tháng trước
Màu xanh: tỷ lệ giảm so với tháng trước
DIV: tháng trước ko có giá, tháng này có cbg
VALUE: ko có sự biến động về giá</t>
  </si>
  <si>
    <t>Giá theo khu vực các huyện, thành phố (trước thuế VAT)  - Tháng 8</t>
  </si>
  <si>
    <t>Giá theo khu vực các huyện, thành phố (trước thuế VAT)  - Tháng 9</t>
  </si>
  <si>
    <t>CHÊNH LỆCH TĂNG (GIẢM) VNĐ</t>
  </si>
  <si>
    <t>TỶ LỆ TĂNG (GIẢM)</t>
  </si>
  <si>
    <t>Công ty TNHH Hà Thanh, địa chỉ: Phúc Thọ 2, Tân Hà, huyện Lâm Hà.Tỉnh Lâm Đồng, điện thoại: 02633.906789.Theo Bảng báo giá các loại đá xây dựng Tháng 8 năm 2022 ngày 30/7/2022 của Công ty TNHH Hà Thanh</t>
  </si>
  <si>
    <t>Khu vực Huyện và thành phố Bảo Lộc</t>
  </si>
  <si>
    <t>Chi phí vận chuyển bê tông từ trạm trộn gần nhất (Trạm Hiệp An, Trạm N'Thol Hạ, huyện Đức Trọng; Trạm Tam bố, huyện Di Linh; Trạm Tây Đại Lào, thành phố Bảo Lộc… đến chân công trình trong bán kính 10km</t>
  </si>
  <si>
    <t>II. NGÓI MÀU:</t>
  </si>
  <si>
    <t>Ngóc lợp 1 màu</t>
  </si>
  <si>
    <t>Ngóc lợp 2 màu</t>
  </si>
  <si>
    <t>Ngói rìa 1 màu</t>
  </si>
  <si>
    <t>Ngói rìa 2 màu</t>
  </si>
  <si>
    <t>Ngói nóc có gờ 1 màu</t>
  </si>
  <si>
    <t>Ngói nóc có gờ 2 màu</t>
  </si>
  <si>
    <t>Ngói ốp cuối nóc phải/trái có gờ 1 màu</t>
  </si>
  <si>
    <t>Ngói ốp cuối nóc phải/trái có gờ 2 màu</t>
  </si>
  <si>
    <t>Ngói đuôi (cuối mái) 1 màu</t>
  </si>
  <si>
    <t>Ngói đuôi (cuối mái) 2 màu</t>
  </si>
  <si>
    <t>Ngói ốp cuối rìa 1 màu</t>
  </si>
  <si>
    <t>Ngói ốp cuối rìa 2 màu</t>
  </si>
  <si>
    <t>Ngói chạc 2 (L phải / L trái) 1 màu</t>
  </si>
  <si>
    <t>Ngói chạc 2 (L phải / L trái) 2 màu</t>
  </si>
  <si>
    <t>Ngói chữ T 1 màu</t>
  </si>
  <si>
    <t>Ngói chữ T 2 màu</t>
  </si>
  <si>
    <t>Ngói chạc ba 1 màu</t>
  </si>
  <si>
    <t>Ngói chạc ba 2 màu</t>
  </si>
  <si>
    <t>Ngói chạc tư 1 màu</t>
  </si>
  <si>
    <t>Ngói chạc tư 2 màu</t>
  </si>
  <si>
    <t>Ngói nóc có gờ có giá gắn ống 1 màu</t>
  </si>
  <si>
    <t>Ngói nóc có gờ có giá gắn ống 2 màu</t>
  </si>
  <si>
    <t>Ngói lợp có giá gắn ống 1 màu</t>
  </si>
  <si>
    <t>Ngói lợp có giá gắn ống 2 màu</t>
  </si>
  <si>
    <t>Ngói chạc 3 có giá gắn ống 1 màu</t>
  </si>
  <si>
    <t>Ngói chạc 3 có giá gắn ống 2 màu</t>
  </si>
  <si>
    <t>Ngói chạc 4 có giá gắn ống 1 màu</t>
  </si>
  <si>
    <t>Ngói chạc 4 có giá gắn ống 2 màu</t>
  </si>
  <si>
    <t>III.SƠN:</t>
  </si>
  <si>
    <t xml:space="preserve">Sơn màu Standard 4 lít nội thất </t>
  </si>
  <si>
    <t>Sơn màu Standard 4 lít ngoại thất</t>
  </si>
  <si>
    <t xml:space="preserve">Sơn màu Standard 18 lít nội thất </t>
  </si>
  <si>
    <t>Sơn màu Standard 18 lít ngoại thất</t>
  </si>
  <si>
    <t xml:space="preserve">Sơn màu Extra 1 lít nội thất </t>
  </si>
  <si>
    <t>Sơn màu Extra 1 lít ngoại thất</t>
  </si>
  <si>
    <t xml:space="preserve">Sơn màu Extra 5 lít nội thất </t>
  </si>
  <si>
    <t>Sơn màu Extra 5 lít ngoại thất</t>
  </si>
  <si>
    <t xml:space="preserve">Sơn màu Extra 18 lít nội thất </t>
  </si>
  <si>
    <t>Sơn màu Extra 18 lít ngoại thất</t>
  </si>
  <si>
    <t xml:space="preserve">Sơn màu Master 1 lít nội thất </t>
  </si>
  <si>
    <t>Sơn màu Master 1 lít ngoại thất</t>
  </si>
  <si>
    <t xml:space="preserve">Sơn màu Master 5 lít nội thất </t>
  </si>
  <si>
    <t>Sơn màu Master 5 lít ngoại thất</t>
  </si>
  <si>
    <t xml:space="preserve">Sơn màu Master 18 lít nội thất </t>
  </si>
  <si>
    <t>Sơn màu Master 18 lít ngoại thất</t>
  </si>
  <si>
    <t xml:space="preserve">Sơn màu Sunshine (sơn siêu bóng) 1 lít nội thất </t>
  </si>
  <si>
    <t>Sơn màu Sunshine (sơn siêu bóng) 1 lít ngoại thất</t>
  </si>
  <si>
    <t xml:space="preserve">Sơn màu Sunshine (sơn siêu bóng) 5 lít nội thất </t>
  </si>
  <si>
    <t>Sơn màu Sunshine (sơn siêu bóng) 5 lít ngoại thất</t>
  </si>
  <si>
    <t xml:space="preserve">Sơn màu Sunshine (sơn siêu bóng) 18 lít nội thất </t>
  </si>
  <si>
    <t>Sơn màu Sunshine (sơn siêu bóng) 18 lít ngoại thất</t>
  </si>
  <si>
    <t xml:space="preserve">Sơn trắng Standard 4 lít nội thất </t>
  </si>
  <si>
    <t>Sơn trắng Standard 4 lít ngoại thất</t>
  </si>
  <si>
    <t xml:space="preserve">Sơn trắng Standard 18 lít nội thất </t>
  </si>
  <si>
    <t>Sơn trắng Standard 18 lít ngoại thất</t>
  </si>
  <si>
    <t xml:space="preserve">Sơn trắng Extra 1 lít nội thất </t>
  </si>
  <si>
    <t>Sơn trắng Extra 1 lít ngoại thất</t>
  </si>
  <si>
    <t xml:space="preserve">Sơn trắng Extra 5 lít nội thất </t>
  </si>
  <si>
    <t>Sơn trắng Extra 5 lít ngoại thất</t>
  </si>
  <si>
    <t xml:space="preserve">Sơn trắng Extra 18 lít nội thất </t>
  </si>
  <si>
    <t>Sơn trắng Extra 18 lít ngoại thất</t>
  </si>
  <si>
    <t xml:space="preserve">Sơn trắng Master 1 lít nội thất </t>
  </si>
  <si>
    <t>Sơn trắng Master 1 lít ngoại thất</t>
  </si>
  <si>
    <t xml:space="preserve">Sơn trắng Master 5 lít nội thất </t>
  </si>
  <si>
    <t>Sơn trắng Master 5 lít ngoại thất</t>
  </si>
  <si>
    <t xml:space="preserve">Sơn trắng Master 18 lít nội thất </t>
  </si>
  <si>
    <t>Sơn trắng Master 18 lít ngoại thất</t>
  </si>
  <si>
    <t xml:space="preserve">Sơn trắng Sunshine (sơn siêu bóng) 1 lít nội thất </t>
  </si>
  <si>
    <t>Sơn trắng Sunshine (sơn siêu bóng) 1 lít ngoại thất</t>
  </si>
  <si>
    <t xml:space="preserve">Sơn trắng Sunshine (sơn siêu bóng) 5 lít nội thất </t>
  </si>
  <si>
    <t>Sơn trắng Sunshine (sơn siêu bóng) 5 lít ngoại thất</t>
  </si>
  <si>
    <t xml:space="preserve">Sơn trắng Sunshine (sơn siêu bóng) 18 lít nội thất </t>
  </si>
  <si>
    <t>Sơn trắng Sunshine (sơn siêu bóng) 18 lít ngoại thất</t>
  </si>
  <si>
    <r>
      <t>m</t>
    </r>
    <r>
      <rPr>
        <vertAlign val="superscript"/>
        <sz val="13"/>
        <rFont val="Times New Roman"/>
        <family val="1"/>
      </rPr>
      <t>3</t>
    </r>
  </si>
  <si>
    <r>
      <t>Đá Dmax 100 (0,5cm</t>
    </r>
    <r>
      <rPr>
        <sz val="13"/>
        <rFont val="Calibri"/>
        <family val="2"/>
      </rPr>
      <t>÷</t>
    </r>
    <r>
      <rPr>
        <sz val="13"/>
        <rFont val="Times New Roman"/>
        <family val="1"/>
      </rPr>
      <t>10cm)</t>
    </r>
  </si>
  <si>
    <r>
      <t>Đá Dmax 60 (0,5cm</t>
    </r>
    <r>
      <rPr>
        <sz val="13"/>
        <rFont val="Calibri"/>
        <family val="2"/>
      </rPr>
      <t>÷6</t>
    </r>
    <r>
      <rPr>
        <sz val="13"/>
        <rFont val="Times New Roman"/>
        <family val="1"/>
      </rPr>
      <t>cm)</t>
    </r>
  </si>
  <si>
    <r>
      <t>Đá Dmax 40 (0,5cm</t>
    </r>
    <r>
      <rPr>
        <sz val="13"/>
        <rFont val="Calibri"/>
        <family val="2"/>
      </rPr>
      <t>÷4</t>
    </r>
    <r>
      <rPr>
        <sz val="13"/>
        <rFont val="Times New Roman"/>
        <family val="1"/>
      </rPr>
      <t>cm)</t>
    </r>
  </si>
  <si>
    <r>
      <t>Bê tông M100-R28 đá 1x2 độ sụt: 10</t>
    </r>
    <r>
      <rPr>
        <sz val="13"/>
        <rFont val="Calibri"/>
        <family val="2"/>
      </rPr>
      <t>±</t>
    </r>
    <r>
      <rPr>
        <sz val="13"/>
        <rFont val="Times New Roman"/>
        <family val="1"/>
      </rPr>
      <t>2cm</t>
    </r>
  </si>
  <si>
    <r>
      <t>đ/m</t>
    </r>
    <r>
      <rPr>
        <vertAlign val="superscript"/>
        <sz val="13"/>
        <rFont val="Times New Roman"/>
        <family val="1"/>
      </rPr>
      <t>3</t>
    </r>
  </si>
  <si>
    <r>
      <t>Bê tông M150-R28 đá 1x2 độ sụt: 10</t>
    </r>
    <r>
      <rPr>
        <sz val="13"/>
        <rFont val="Calibri"/>
        <family val="2"/>
      </rPr>
      <t>±</t>
    </r>
    <r>
      <rPr>
        <sz val="13"/>
        <rFont val="Times New Roman"/>
        <family val="1"/>
      </rPr>
      <t>2cm</t>
    </r>
  </si>
  <si>
    <r>
      <t>Bê tông M200-R28 đá 1x2 độ sụt: 10</t>
    </r>
    <r>
      <rPr>
        <sz val="13"/>
        <rFont val="Calibri"/>
        <family val="2"/>
      </rPr>
      <t>±</t>
    </r>
    <r>
      <rPr>
        <sz val="13"/>
        <rFont val="Times New Roman"/>
        <family val="1"/>
      </rPr>
      <t>2cm</t>
    </r>
  </si>
  <si>
    <r>
      <t>Bê tông M250-R28 đá 1x2 độ sụt: 10</t>
    </r>
    <r>
      <rPr>
        <sz val="13"/>
        <rFont val="Calibri"/>
        <family val="2"/>
      </rPr>
      <t>±</t>
    </r>
    <r>
      <rPr>
        <sz val="13"/>
        <rFont val="Times New Roman"/>
        <family val="1"/>
      </rPr>
      <t>2cm</t>
    </r>
  </si>
  <si>
    <r>
      <t>Bê tông M300-R28 đá 1x2 độ sụt: 10</t>
    </r>
    <r>
      <rPr>
        <sz val="13"/>
        <rFont val="Calibri"/>
        <family val="2"/>
      </rPr>
      <t>±</t>
    </r>
    <r>
      <rPr>
        <sz val="13"/>
        <rFont val="Times New Roman"/>
        <family val="1"/>
      </rPr>
      <t>2cm</t>
    </r>
  </si>
  <si>
    <r>
      <t>Bê tông M350-R28 đá 1x2 độ sụt: 10</t>
    </r>
    <r>
      <rPr>
        <sz val="13"/>
        <rFont val="Calibri"/>
        <family val="2"/>
      </rPr>
      <t>±</t>
    </r>
    <r>
      <rPr>
        <sz val="13"/>
        <rFont val="Times New Roman"/>
        <family val="1"/>
      </rPr>
      <t>2cm</t>
    </r>
  </si>
  <si>
    <r>
      <t>Bê tông M400-R28 đá 1x2 độ sụt: 16</t>
    </r>
    <r>
      <rPr>
        <sz val="13"/>
        <rFont val="Calibri"/>
        <family val="2"/>
      </rPr>
      <t>±</t>
    </r>
    <r>
      <rPr>
        <sz val="13"/>
        <rFont val="Times New Roman"/>
        <family val="1"/>
      </rPr>
      <t>2cm</t>
    </r>
  </si>
  <si>
    <r>
      <t>m</t>
    </r>
    <r>
      <rPr>
        <vertAlign val="superscript"/>
        <sz val="13"/>
        <rFont val="Times New Roman"/>
        <family val="1"/>
      </rPr>
      <t>2</t>
    </r>
  </si>
  <si>
    <t>Doanh nghiệp Tư nhân Ánh Tuyền, thôn 3, xã Đạ Kho, huyện Đạ Tẻh, số ĐT: 0977.372.507,  theo bảng báo giá của Doanh nghiệp có hiệu lực từ ngày 01/01/2023 cho đến khi có báo giá mới.</t>
  </si>
  <si>
    <t>(Kèm theo Văn bản số: 765/CBG-SXD ngày 10 tháng 4 năm 2023 của Sở Xây dựng Lâm Đồng)</t>
  </si>
  <si>
    <t>Công ty TNHH Dương Phát. Địa chỉ 06B Nguyễn Đình Quân, Phường 5, tp. Đà Lạt, tỉnh Lâm Đồng. Địa điểm sản xuất: mỏ đá thôn Đoàn Kết, xã N'Thôn Hạ, huyện Đức Trọng, Lâm Đồng. Đơn giá áp dụng bắt đầu từ ngày 01/01/2023 đến hết ngày 31/12/2023, những thay đổi về đơn giá đơn vị sẽ thông báo sau</t>
  </si>
  <si>
    <t>Đá 1x1,5 (cm)</t>
  </si>
  <si>
    <t>Đá 1x1,8 (cm)</t>
  </si>
  <si>
    <t>Đá 1x1,9 (cm)</t>
  </si>
  <si>
    <t>Đá 0x2,5 (cm)</t>
  </si>
  <si>
    <t>Đá mi sàng (0,5x1)</t>
  </si>
  <si>
    <t>Đơn giá trên đã bao gồm chi phí bốc lên phương tiện của khách hàng tại mỏ thôn Đoàn Kết, xã N'Thôn Hạ, huyện Đức Trọng, tỉnh Lâm Đồng</t>
  </si>
  <si>
    <t>BÁO GIÁ VẬT LIỆU XÂY DỰNG CỦA CÁC ĐƠN VỊ SẢN XUẤT KINH DOANH VẬT LIỆU XÂY DỰNG TRONG TỈNH CÔNG BỐ THÁNG 5/2023</t>
  </si>
  <si>
    <t>Công ty TNHH Hà Thanh, địa chỉ: Phúc Thọ 2, Tân Hà, huyện Lâm Hà.Tỉnh Lâm Đồng, điện thoại: 02633.906789.Theo Bảng báo giá các loại đá xây dựng Tháng 4 năm 2023</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</si>
  <si>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01/5/2023 đến hết ngày 31/5/2023, những thay đổi về đơn giá đơn vị sẽ thông báo sau. Đơn giá trên đã bao gồm chi phí bốc lên phương tiện của khách hàng tại mỏ thôn 10B, xã Lộc Thành, huyện Bảo Lâm, tỉnh Lâm Đồng</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</si>
  <si>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01/5/2023 đến hết ngày 31/5/2023, những thay đổi về đơn giá đơn vị sẽ báo sau</t>
  </si>
  <si>
    <t xml:space="preserve">Công ty Cổ phần Địa ốc Đà Lạt. Địa chỉ: 25 Trần Phú, P3, TP. Đà Lạt. Điện thoại: 02633.822243. Kèm theo CV số 47/DLR-HCQT ngày 20/4/2023, thời điểm mức giá có hiệu lực kể từ ngày gửi thông báo giá đến cơ quan chức năng quản lý nhà nước đến khi có thông báo mới </t>
  </si>
  <si>
    <t>Đá xô bồ (10cm x 50cm)</t>
  </si>
  <si>
    <t>Đá 1cm x 2cm</t>
  </si>
  <si>
    <t>Bộ đá</t>
  </si>
  <si>
    <t>Đá 0cm x 4cm</t>
  </si>
  <si>
    <t>Giá bán tại mỏ đá P7 Thành phố Đà Lạt</t>
  </si>
  <si>
    <t>(Kèm theo Văn bản số: 1044/CBG-SXD ngày 10 tháng 5 năm 2023 của Sở Xây dựng Lâm Đồng)</t>
  </si>
  <si>
    <t>BÁO GIÁ VẬT LIỆU XÂY DỰNG CỦA CÁC ĐƠN VỊ SẢN XUẤT KINH DOANH VẬT LIỆU XÂY DỰNG TRONG TỈNH CÔNG BỐ THÁNG 6/2023</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</si>
  <si>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01/6/2023 đến hết ngày 30/6/2023, những thay đổi về đơn giá đơn vị sẽ báo sau</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</si>
  <si>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những thay đổi về đơn giá đơn vị sẽ thông báo sau. Đơn giá trên đã bao gồm chi phí bốc lên phương tiện của khách hàng tại mỏ thôn 10B, xã Lộc Thành, huyện Bảo Lâm, tỉnh Lâm Đồng</t>
  </si>
  <si>
    <t>(Kèm theo Văn bản số: 1324/CBG-SXD ngày 09 tháng 6 năm 2023 của Sở Xây dựng Lâm Đồng)</t>
  </si>
  <si>
    <t>BÁO GIÁ VẬT LIỆU XÂY DỰNG CỦA CÁC ĐƠN VỊ SẢN XUẤT KINH DOANH VẬT LIỆU XÂY DỰNG TRONG TỈNH CÔNG BỐ THÁNG 7/2023</t>
  </si>
  <si>
    <t>Công ty CP Khoáng sản &amp; Vật liệu xây dựng Lâm Đồng. Địa chỉ: 87 Phù Đổng Thiên Vương-Phường 8.Tp Đà Lạt.Điện thoại: 0918 012 778-02633 525 888. Theo Công văn số 164/2023/CV-Cty ngày 12/06/2023 về việc báo giá sản phẩm.</t>
  </si>
  <si>
    <t>Khu vực Đức Trọng, Di Linh, N' Thôn Hạ</t>
  </si>
  <si>
    <t>Khu vực Huyện và Bảo Lộc</t>
  </si>
  <si>
    <t>Địa bàn áp dụng: Bảo Lộc, Bảo Lâm, Đạ Tẻh, Cát Tiên, Đạ Huoai</t>
  </si>
  <si>
    <t xml:space="preserve">Công ty CP Khoáng sản &amp; Vật liệu xây dựng Lâm Đồng. Địa chỉ: 87 Phù Đổng Thiên Vương-Phường 8.Tp Đà Lạt.Điện thoại: 0918 012 778-02633 525 888. Căn cứ theo công văn số 164/2023/CV-Cty ngày 12/6/2023 về việc báo giá sản phẩm </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</si>
  <si>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01/7/2023 đến hết ngày 31/7/2023, những thay đổi về đơn giá đơn vị sẽ báo sau</t>
  </si>
  <si>
    <t>Công ty TNHH Xây dựng Tín Thái. Địa chỉ: Mỏ đá thôn Gần Reo, xã Liên Hiệp, huyện Đức Trọng, tỉnh Lâm Đồng. Theo Bảng đơn giá các loại sản phẩm, đơn giá áp dụng bắt đầu từ ngày 01/7/2023 đến hết ngày 30/9/2023, những thay đổi về đơn giá đơn vị sẽ thông báo sau</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</si>
  <si>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01/7/2023 đến hết ngày 31/7/2023, những thay đổi về đơn giá đơn vị sẽ thông báo sau. Đơn giá trên đã bao gồm chi phí bốc lên phương tiện của khách hàng tại mỏ thôn 10B, xã Lộc Thành, huyện Bảo Lâm, tỉnh Lâm Đồng</t>
  </si>
  <si>
    <t>(Kèm theo Văn bản số: 1608/CBG-SXD ngày 10 tháng 7 năm 2023 của Sở Xây dựng Lâm Đồng)</t>
  </si>
  <si>
    <t>BÁO GIÁ VẬT LIỆU XÂY DỰNG CỦA CÁC ĐƠN VỊ SẢN XUẤT KINH DOANH VẬT LIỆU XÂY DỰNG TRONG TỈNH CÔNG BỐ THÁNG 8/2023</t>
  </si>
  <si>
    <t>(Kèm theo Văn bản số:    /CBG-SXD ngày    tháng 8 năm 2023 của Sở Xây dựng Lâm Đồng)</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</si>
  <si>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01/8/2023 đến hết ngày 31/8/2023, những thay đổi về đơn giá đơn vị sẽ báo sau</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</si>
  <si>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04/9/2023 đến hết ngày 30/9/2023, những thay đổi về đơn giá đơn vị sẽ thông báo sau. Đơn giá trên đã bao gồm chi phí bốc lên phương tiện của khách hàng tại mỏ thôn 10B, xã Lộc Thành, huyện Bảo Lâm, tỉnh Lâm Đồng</t>
  </si>
  <si>
    <t>Đơn giá trên đã bao gồm chi phí bốc lên phương tiện của khách hàng tại mỏ khai thác: Thôn 2, xã Liêng Srônh, huyện Đam Rông, tỉnh Lâm Đồng</t>
  </si>
  <si>
    <t>Đá 0x2.5</t>
  </si>
  <si>
    <t>Công ty Cổ phần Đầu tư và Khai thác Khoáng sản Đức Phú. Địa điểm đặt trụ sở chính: Mỏ đá Thiện Chí, Thôn Thiện Chí, xã Ninh Gia, huyện Đức Trọng, tỉnh Lâm Đồng. Địa chỉ đặt nhà máy sản xuất: Mỏ đá Thiện Chí, Thôn Thiện Chí, xã Ninh Gia, huyện Đức Trọng, tỉnh Lâm Đồng. Điện thoại: Nhân viên phụ trách: Bà Nguyễn Thị Minh Tâm - 0977544141. Kèm theo Công văn số 39/CV-ĐP ngày 04/9/2023 về việc đề nghị công bố giá sản phẩm, hàng hóa VLXD định kỳ tại Sở Xây dựng. Mức giá đăng ký này thực hiện từ ngày 24/8/2023 đến khi có thông báo mới.</t>
  </si>
  <si>
    <t>Đơn giá trên là đơn giá tại mỏ đá Thiện Chí, Thôn Thiện Chí, xã Ninh Gia, huyện Đức Trọng, tỉnh Lâm Đồng, không bao gồm vận chuyển và các loại phí khác</t>
  </si>
  <si>
    <t xml:space="preserve">Công ty TNHH Ngọc Bình. Địa chỉ trụ sở: Thôn 2, xã Liêng Srônh, huyện Đam Rông, tỉnh Lâm Đồng. Địa chỉ sản xuất: Mỏ đá Ngọc Bình, xã Liêng Srônh, huyện Đam Rông, tỉnh Lâm Đồng. Điện thoại: 0585.809.999. Kèm theo Bảng đơn giá các loại sản phẩm, thời điểm mức giá có hiệu lực kể từ ngày 05/9/2023 đến khi Công ty có thông báo mới </t>
  </si>
  <si>
    <t>BÁO GIÁ VẬT LIỆU XÂY DỰNG CỦA CÁC ĐƠN VỊ SẢN XUẤT KINH DOANH VẬT LIỆU XÂY DỰNG TRONG TỈNH CÔNG BỐ THÁNG 9/2023</t>
  </si>
  <si>
    <t>Công ty TNHH TRẦN HOÀNG Đà Lạt. Địa chỉ: 218 Nguyên Tử Lực, P8,Tp Đà Lạt. Xưởng sản xuất: 355 Nguyên Tử Lực, P8.Tp Đà Lạt.Điện thoại:0935.913.123 (Mr.Thuận), theo báo giá ngày 05/01/2023. Đơn giá có giá trị 12 tháng kể từ ngày 01/01/2023</t>
  </si>
  <si>
    <t>Công ty TNHH Tâm Hưng Phú. Địa chỉ trụ sở chính: Thôn Thuận Hà, xã Đạ Lây, huyện Đạ Terh, tỉnh Lâm Đồng, Việt Nam. Điện thoại: 0633882678. Kèm theo Công văn số THP-SXD/1108 ngày 15/8/2023 của Công ty TNHH Tâm Hưng Phú. Mức giá đăng ký này thực hiện từ ngày 15/8/2023. Ghi chú: Doanh nghiệp sản xuất, nhập khẩu đăng ký giá bán buôn thực tế của mình cùng với giá bán lẻ khuyến nghị.</t>
  </si>
  <si>
    <t>Gạch rỗng đất sét nung 2 lỗ (178x78x40)</t>
  </si>
  <si>
    <t>Gạch rỗng đất sét nung 4 lỗ (178x78x78)</t>
  </si>
  <si>
    <t>Gạch rỗng đất sét nung 6 lỗ (178x115x78)</t>
  </si>
  <si>
    <t>Đơn giá này chưa bao gồm phí VAT và phí vận chuyển</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</si>
  <si>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01/9/2023 đến hết ngày 30/9/2023, những thay đổi về đơn giá đơn vị sẽ báo sau</t>
  </si>
  <si>
    <t>(Kèm theo Văn bản số:      /CBG-SXD ngày     tháng 9 năm 2023 của Sở Xây dựng Lâm Đồng)</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</si>
  <si>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01/10/2023 đến hết ngày 31/12/2023, những thay đổi về đơn giá đơn vị sẽ thông báo sau. Đơn giá trên đã bao gồm chi phí bốc lên phương tiện của khách hàng tại mỏ thôn 10B, xã Lộc Thành, huyện Bảo Lâm, tỉnh Lâm Đồng</t>
  </si>
  <si>
    <t>Công ty TNHH Xây dựng Tín Thái. Địa chỉ: Mỏ đá thôn Gần Reo, xã Liên Hiệp, huyện Đức Trọng, tỉnh Lâm Đồng. Theo Bảng đơn giá các loại sản phẩm, đơn giá áp dụng bắt đầu từ ngày 01/10/2023 đến hết ngày 31/12/2023, những thay đổi về đơn giá đơn vị sẽ thông báo sau</t>
  </si>
  <si>
    <t>Công ty TNHH Ngọc Bình. Địa chỉ trụ sở: Thôn 2, xã Liêng Srônh, huyện Đam Rông, tỉnh Lâm Đồng. Địa chỉ sản xuất: Mỏ đá Ngọc Bình, xã Liêng Srônh, huyện Đam Rông, tỉnh Lâm Đồng. Điện thoại: 0585.809.999. Kèm theo Bảng đơn giá các loại sản phẩm, thời điểm mức giá có hiệu lực kể từ ngày 01/10/2023 đến khi hết ngày 31/12/2023</t>
  </si>
  <si>
    <t>Cát tự nhiên</t>
  </si>
  <si>
    <t>Đơn giá trên đã bao gồm chi phí bốc lên phương tiện của khách hàng tại xã Đạ Đờn, huyện Lâm Hà, tỉnh Lâm Đồng</t>
  </si>
  <si>
    <t>Công ty TNHH Quốc Định. Địa chỉ trụ sở chính: Số 515, QL20, khu phố 4, thị trấn Liên Nghĩa, huyện Đức Trọng, tỉnh Lâm Đồng. Địa điểm sản xuất: Xã N'Thôn Hạ, huyện Đức Trọng, tỉnh Lâm Đồng. Theo Bảng đơn giá các loại sản phẩm. Đơn giá áp dụng bắt đầu từ ngày 01/10/2023 đến hết ngày 31/12/2023. Những thay đổi về đơn giá đơn vị sẽ thông báo sau</t>
  </si>
  <si>
    <t>Đá Local</t>
  </si>
  <si>
    <t>Đơn giá trên đã bao gồm chi phí bốc lên phương tiện của khách hàng tại xã N'Thôn Hạ, Huyện Đức Trọng, tỉnh Lâm Đồng</t>
  </si>
  <si>
    <t>Hộ Kinh doanh Nguyễn Thị Dung. Địa chỉ trụ sở chính: Thôn Lán Tranh, xã Đưng K'Nớ, huyện Lạc Dương, tỉnh Lâm Đồng. Địa điểm sản xuất: mỏ cát lòng suối Đăk Heur thuộc xã Lát và xã Đưng K'Nớ, huyện Lạc Dương, tỉnh Lâm Đồng. Chủ hộ kinh doanh: Bà Nguyễn Thị Dung. Điện thoại: 0377.806.680. Theo bảng đơn giá các loại sản phẩm, đơn giá này bắt đầu áp dụng từ ngày 01/01/2023 đến hết ngày 31/12/2023. Những thay đổi về đơn giá, đơn vị sẽ thông báo sau.</t>
  </si>
  <si>
    <t>Đơn giá đã bao gồm chi phí bốc vác lên phương tiện của khách hàng tại mỏ cát lòng suối Đắk Heur thuộc xã Lát và xã Đưng K'Nớ, huyện Lạc Dương, tỉnh Lâm Đồng</t>
  </si>
  <si>
    <t>Công ty TNHH Lê Văn Oai Lâm Đồng. Địa chỉ trụ sở chính: Số 27/4 đường Nguyễn Văn Linh, thị trấn Thạnh Mỹ, huyện Đơn Dương, tỉnh Lâm Đồng. Địa chỉ sản xuất: Thị trấn D'ran và xã Lạc Xuân, huyện Đơn Dương, tỉnh Lâm Đồng. Đơn giá áp dụng bắt đầu từ ngày 01/9/2023 đến hết ngày 30/12/2023. Những thay đổi về đơn giá đơn vị sẽ thông báo sau</t>
  </si>
  <si>
    <t>Đơn giá trên đã bao gồm chi phí bốc lên phương tiện của khách hàng tại thị trấn D'ran và xã Lạc Xuân, huyện Lạc Dương, tỉnh Lâm Đồng</t>
  </si>
  <si>
    <t>Công ty TNHH Tuấn Vượng 68. Địa chỉ: Số 72 Quốc lộ 27, thôn Phi Có, xã Đạ R'sal, huyện Đam Rông, tỉnh Lâm Đồng. Mỏ khai thác: Sông Ea Krong Nô, xã Đạ R'sal, huyện Đam Rông, tỉnh Lâm Đồng. Điện thoại liên hệ: 0943.256.999. Theo bảng giá của công ty, đơn giá áp dụng bắt đầu từ ngày 01/10/2023 đến hết ngày 31/10/2023, những thay đổi về đơn giá đơn vị sẽ báo sau</t>
  </si>
  <si>
    <t>Công ty TNHH  Khai thác Xây dựng Lộc Đại Phát. Địa chỉ Công ty: Thôn 3,xã Gia Hiệp, huyện Di Linh.Tỉnh Lâm Đồng. Địa điểm nơi sản xuất: mỏ đá thôn 3, xã Gia Hiệp, huyện Di Linh.Tỉnh Lâm Đồng. Theo Bảng đơn giá các loại sản phẩm, đơn giá áp dụng bắt đầu từ ngày 01/10/2023 đến hết ngày 31/12/2023, những thay đổi về đơn giá đơn vị sẽ thông báo sau.</t>
  </si>
  <si>
    <t xml:space="preserve">Công ty Cổ phần Địa ốc Đà Lạt. Địa chỉ: 25 Trần Phú, P3, TP. Đà Lạt. Điện thoại: 02633.822243. Kèm theo CV số 91/DLR-HCQT ngày 04/10/2023, thời điểm mức giá có hiệu lực kể từ ngày gửi thông báo giá đến cơ quan chức năng quản lý nhà nước đến khi có thông báo mới </t>
  </si>
  <si>
    <t>Công ty TNHH Tâm Hưng Phú. Địa chỉ trụ sở chính: Thôn Thuận Hà, xã Đạ Lây, huyện Đạ Tẻh, tỉnh Lâm Đồng, Việt Nam. Điện thoại: 0633882678. Kèm theo Công văn số THP-SXD/1108 ngày 15/8/2023 của Công ty TNHH Tâm Hưng Phú. Mức giá đăng ký này thực hiện từ ngày 15/8/2023. Ghi chú: Doanh nghiệp sản xuất, nhập khẩu đăng ký giá bán buôn thực tế của mình cùng với giá bán lẻ khuyến nghị.</t>
  </si>
  <si>
    <t>(Kèm theo Văn bản số:                   /CBG-SXD ngày               tháng             năm 2023 của Sở Xây dựng Lâm Đồng)</t>
  </si>
  <si>
    <t>Công ty TNHH Sáng tạo và Phát triển DH, thôn 3, xã Đạ Kho, huyện Đạ Tẻh, số ĐT: 0948398398, địa điểm sản xuất tại mỏ cát  lòng sông Đạ Quay, thôn 11, xã Đạ Kho, huyện Đạ Tẻh, tỉnh Lâm Đồng, theo Bảng báo giá của Công ty có hiệu lực từ 01/11/2023 đến khi có báo giá mới.</t>
  </si>
  <si>
    <t>Đơn giá giao tại chân công trình (Trong địa bàn huyện &lt;=10km)</t>
  </si>
  <si>
    <t>Đơn giá tại mỏ đá Hùng Vương, thôn Hiệp Thành 2, xã Tam Bố, Di Linh, Lâm Đồng. Đơn giá chưa bao gồm phí vận chuyển đến chân công trình</t>
  </si>
  <si>
    <t>Đơn giá tại mỏ đá Phúc Thọ, thôn Phúc Thọ, xã Tân Hà, Lâm Hà, Lâm Đồng. Đơn giá chưa gồm phí vận chuyển đến chân công trình</t>
  </si>
  <si>
    <t>Đơn giá tại thôn 2, xã Liêng Sroh, Đam Rông, Lâm Đồng. Đơn giá chưa bao gồm phí vận chuyển đến chân công trình</t>
  </si>
  <si>
    <t>Công ty Cổ phần bê tông Đức Trọng, Mỏ đá Hùng Vương, Tam Bố, Di Linh .Tỉnh Lâm Đồng.Điện thoại: 0919.706.065.Theo Bảng báo giá Bê tông nhựa nóng ngày 18/10/2023 của Công ty. Đơn giá có hiệu lực từ ngày 01/11/2023 cho đến khi có thông báo mới</t>
  </si>
  <si>
    <t>Công ty TNHH Hưng Nguyên, địa chỉ: 86 Nguyễn Đình Chiểu, phường 9, Tp Đà Lạt, điện thoại: 02633.824.063.Theo Bảng Gía Vật liệu ngày 27/10/2023, áp dụng giá bán từ tháng 11/2023 của Công ty TNHH Hưng Nguyên.</t>
  </si>
  <si>
    <t>Công ty TNHH Hưng Nguyên, địa chỉ: 86 Nguyễn Đình Chiểu, phường 9, Tp Đà Lạt, điện thoại: 02633.824.063.Theo Bảng Gía Vật liệu ngày 27/10/2023, áp dụng giá bán từ tháng 11/2023của Công ty TNHH Hưng Nguyên.</t>
  </si>
  <si>
    <t>Hộ Kinh doanh Phan Văn Phong. Địa chỉ trụ sở chính: Thôn Đạ Cháy, xã Đạ Nhim, huyện Lạc Dương, tỉnh Lâm Đồng. Địa điểm sản xuất: Xã Đạ Nhim, huyện Lạc Dương, tỉnh Lâm Đồng. Theo bảng đơn giá các loại sản phẩm, đơn giá áp dụng bắt đầu từ ngày 06/10/2023 đến hết ngày 31/12/2023. Những thay đổi về đơn giá đơn vị sẽ thông báo sau.</t>
  </si>
  <si>
    <t>Đơn giá trên đã bao gồm chi phí bốc lên phương tiện của khách hàng tại Xã Đạ Nhim, huyện Lạc Dương, tỉnh Lâm Đồng</t>
  </si>
  <si>
    <t>Công ty Cổ phần Thịnh Phước Hai. Địa chỉ trụ sở chính: Thôn An Phước, xã Đạ Đờn, huyện Lâm Hà, tỉnh Lâm Đồng. Địa điểm sản xuất: Xã Đạ Đờn, huyện Lâm Hà, tỉnh Lâm Đồng. Theo bảng đơn giá các loại sản phẩm, đơn giá áp dụng bắt đầu từ ngày 17/10/2023 đến hết ngày 31/12/2023. Những thay đổi về đơn giá đơn vị sẽ thông báo sau.</t>
  </si>
  <si>
    <t>Đơn giá trên đã bao gồm chi phí bốc lên phương tiện của khách hàng tại Xã Đạ Đờn, huyện Lâm Hà, tỉnh Lâm Đồng</t>
  </si>
  <si>
    <t>Công ty TNHH Tỉnh Giang. Địa chỉ trụ sở chính: 2/2 Trần Hưng Đạo, phường 3, TP. Đà Lạt, tỉnh Lâm Đồng. Địa điểm sản xuất: Xã Lát, huyện Lạc Dương, tỉnh Lâm Đồng. Theo bảng đơn giá các loại sản phẩm, đơn giá áp dụng bắt đầu từ ngày 16/10/2023 đến hết ngày 31/12/2023. Những thay đổi về đơn giá đơn vị sẽ thông báo sau.</t>
  </si>
  <si>
    <t>Đơn giá trên đã bao gồm chi phí bốc lên phương tiện của khách hàng tại dự án khai thác cát xây dựng lòng suối Đắk Heur, xã Lát, huyện Lạc Dương, tỉnh Lâm Đồng</t>
  </si>
  <si>
    <t>BÁO GIÁ VẬT LIỆU XÂY DỰNG CỦA CÁC ĐƠN VỊ SẢN XUẤT KINH DOANH VẬT LIỆU XÂY DỰNG TRONG TỈNH CÔNG BỐ THÁNG 11/2023</t>
  </si>
  <si>
    <t>Đá dăm 1x1,6</t>
  </si>
  <si>
    <t>Đá dăm 1x1,9</t>
  </si>
  <si>
    <t>Đá dăm 1x2</t>
  </si>
  <si>
    <t>Đá dăm 2x4</t>
  </si>
  <si>
    <t>Đá dăm 4x6 và 5x7</t>
  </si>
  <si>
    <t>Đá dăm 0x4</t>
  </si>
  <si>
    <t>Đá mi xô</t>
  </si>
  <si>
    <t>Đá dăm 10x22</t>
  </si>
  <si>
    <t>Công ty Cổ phần Tân Anh Tú. Địa chỉ kho: Thôn 5, Xã Đại Lào, TP. Bảo Lộc, tỉnh Lâm Đồng. Điện thoại liên hệ: 0913.766.672. Theo bảng báo giá số 01/BGNP ngày 01/11/2023 của Công ty. Đơn giá trên chưa bao gồm thuế GTGT và chi phí bốc lên phương tiện vận chuyển của khách hàng tại kho Công ty Cổ phần Tân Anh Tú (Thôn 5, Xã Đại Lào, TP. Bảo Lộc, tỉnh Lâm Đồng). Đơn giá trên áp dụng từ ngày 01/11/2023 đến khi có thông báo mới</t>
  </si>
  <si>
    <t>Đơn giá trên chưa bao gồm thuế GTGT và chi phí bốc lên phương tiện vận chuyển của khách hàng tại kho Công ty Cổ phần Tân Anh Tú (Thôn 5, Xã Đại Lào, TP. Bảo Lộc, tỉnh Lâm Đồng)</t>
  </si>
  <si>
    <t>Công ty TNHH Khánh Luân Gia. Địa chỉ trụ sở chính: Thôn An Phước, xã Đạ Đờn, huyện Lâm Hà, tỉnh Lâm Đồng. Địa điểm sản xuất: Xã Đạ Đờn, huyện Lâm Hà, tỉnh Lâm Đồng. Theo bảng đơn giá các loại sản phẩm. Đơn giá áp dụng bắt đầu từ ngày 01/10/2023 đến hết ngày 31/12/2023, những thay đổi về đơn giá đơn vị sẽ thông báo sau</t>
  </si>
  <si>
    <t>Công ty TNHH Khanh Luân Gia. Địa chỉ trụ sở chính: Thôn An Phước, xã Đạ Đờn, huyện Lâm Hà, tỉnh Lâm Đồng. Địa điểm sản xuất: Xã Đạ Đờn, huyện Lâm Hà, tỉnh Lâm Đồng. Theo bảng đơn giá các loại sản phẩm. Đơn giá áp dụng bắt đầu từ ngày 01/10/2023 đến hết ngày 31/12/2023, những thay đổi về đơn giá đơn vị sẽ thông báo sau</t>
  </si>
  <si>
    <t>BÁO GIÁ VẬT LIỆU XÂY DỰNG CỦA CÁC ĐƠN VỊ SẢN XUẤT KINH DOANH VẬT LIỆU XÂY DỰNG TRONG TỈNH CÔNG BỐ THÁNG 10/2023</t>
  </si>
  <si>
    <t>BÁO GIÁ VẬT LIỆU XÂY DỰNG CỦA CÁC ĐƠN VỊ SẢN XUẤT KINH DOANH VẬT LIỆU XÂY DỰNG TRONG TỈNH CÔNG BỐ THÁNG 12/2023</t>
  </si>
  <si>
    <t>Công ty TNHH Xây dựng Công nghiệp Lâm Đồng. Địa chỉ kho: Thôn 5, Xã Đại Lào, TP. Bảo Lộc, tỉnh Lâm Đồng. Điện thoại liên hệ: 036232,242,114. Theo bảng báo giá số 11/TB-DN ngày 01/11/2023 của Công ty. Đơn giá trên chưa bao gồm thuế GTGT và chi phí bốc lên phương tiện vận chuyển của khách hàng tại kho Công ty TNHH Xây dựng Công nghiệp Lâm Đồng (Thôn 5, Xã Đại Lào, TP. Bảo Lộc, tỉnh Lâm Đồng). Đơn giá trên áp dụng từ ngày 01/11/2023 đến khi có thông báo mới</t>
  </si>
  <si>
    <t>Đá dăm cấp phối 0,1x4</t>
  </si>
  <si>
    <t>Đá dăm cấp phối 0,1x2,5</t>
  </si>
  <si>
    <t>Đá dăm 4x7</t>
  </si>
  <si>
    <r>
      <t>m</t>
    </r>
    <r>
      <rPr>
        <vertAlign val="superscript"/>
        <sz val="13"/>
        <color rgb="FFFF0000"/>
        <rFont val="Times New Roman"/>
        <family val="1"/>
      </rPr>
      <t>3</t>
    </r>
  </si>
  <si>
    <t>Đơn giá trên chưa bao gồm thuế GTGT và chi phí bốc lên phương tiện vận chuyển của khách hàng tại kho Công ty TNHH Xây dựng công nghiệp Lâm Đồng (Thôn 5, Xã Đại Lào, TP. Bảo Lộc, tỉnh Lâm Đồng)</t>
  </si>
  <si>
    <t>Công ty TNHH  Khai thác Xây dựng Lộc Đại Phát. Địa chỉ Công ty: Thôn 3,xã Gia Hiệp, huyện Di Linh.Tỉnh Lâm Đồng. Điện thoại: 0942 891115. Địa điểm nơi sản xuất: mỏ đá thôn 3, xã Gia Hiệp, huyện Di Linh.Tỉnh Lâm Đồng. Theo Bảng đơn giá các loại sản phẩm, đơn giá áp dụng bắt đầu từ ngày 01/10/2023 đến hết ngày 31/12/2023, những thay đổi về đơn giá đơn vị sẽ thông báo sau.</t>
  </si>
  <si>
    <t>Công ty TNHH Xây dựng Tín Thái. Địa chỉ: Mỏ đá thôn Gần Reo, xã Liên Hiệp, huyện Đức Trọng, tỉnh Lâm Đồng. Điện thoại: 0913 934 305. Theo Bảng đơn giá các loại sản phẩm, đơn giá áp dụng bắt đầu từ ngày 01/10/2023 đến hết ngày 31/12/2023, những thay đổi về đơn giá đơn vị sẽ thông báo sau</t>
  </si>
  <si>
    <t>Đá mi sàn</t>
  </si>
  <si>
    <t>Công ty TNHH Lê Văn Oai Lâm Đồng. Địa chỉ trụ sở chính: Số 27/4 đường Nguyễn Văn Linh, thị trấn Thạnh Mỹ, huyện Đơn Dương, tỉnh Lâm Đồng. Điện thoại: 0987 106 748. Địa chỉ sản xuất: Thị trấn D'ran và xã Lạc Xuân, huyện Đơn Dương, tỉnh Lâm Đồng. Đơn giá áp dụng bắt đầu từ ngày 01/9/2023 đến hết ngày 30/12/2023. Những thay đổi về đơn giá đơn vị sẽ thông báo sau</t>
  </si>
  <si>
    <t>Công ty Cổ phần Thịnh Phước Hai. Địa chỉ trụ sở chính: Thôn An Phước, xã Đạ Đờn, huyện Lâm Hà, tỉnh Lâm Đồng. Địa điểm sản xuất: Xã Đạ Đờn, huyện Lâm Hà, tỉnh Lâm Đồng. Điện thoại: 0987 106 748. Theo bảng đơn giá các loại sản phẩm, đơn giá áp dụng bắt đầu từ ngày 17/10/2023 đến hết ngày 31/12/2023. Những thay đổi về đơn giá đơn vị sẽ thông báo sau.</t>
  </si>
  <si>
    <t>Công ty TNHH Tỉnh Giang. Địa chỉ trụ sở chính: 2/2 Trần Hưng Đạo, phường 3, TP. Đà Lạt, tỉnh Lâm Đồng. Địa điểm sản xuất: Xã Lát, huyện Lạc Dương, tỉnh Lâm Đồng. Điện thoại: 0908 010 616. Theo bảng đơn giá các loại sản phẩm, đơn giá áp dụng bắt đầu từ ngày 16/10/2023 đến hết ngày 31/12/2023. Những thay đổi về đơn giá đơn vị sẽ thông báo sau.</t>
  </si>
  <si>
    <t>BÁO GIÁ VẬT LIỆU XÂY DỰNG CỦA CÁC ĐƠN VỊ SẢN XUẤT KINH DOANH VẬT LIỆU XÂY DỰNG TRONG TỈNH CÔNG BỐ THÁNG 01/2024</t>
  </si>
  <si>
    <t>(Kèm theo Văn bản số:                   /CBG-SXD ngày               tháng             năm 2024 của Sở Xây dựng Lâm Đồng)</t>
  </si>
  <si>
    <t>Công ty TNHH Ngọc Bình. Địa chỉ trụ sở: Thôn 2, xã Liêng Srônh, huyện Đam Rông, tỉnh Lâm Đồng. Địa chỉ sản xuất: Mỏ đá Ngọc Bình, xã Liêng Srônh, huyện Đam Rông, tỉnh Lâm Đồng. Điện thoại: 0585.809.999. Kèm theo Bảng đơn giá các loại sản phẩm, thời điểm mức giá có hiệu lực kể từ ngày 01/01/2024 đến khi Công ty có thông báo mới.</t>
  </si>
  <si>
    <t>Công ty Cổ phần bê tông Đức Trọng, Mỏ đá Hùng Vương, Tam Bố, Di Linh .Tỉnh Lâm Đồng.Điện thoại: 0919.706.065.Theo Bảng báo giá Bê tông nhựa nóng ngày 27/12/2023 của Công ty. Đơn giá có hiệu lực từ ngày 01/01/2024 cho đến khi có thông báo mới</t>
  </si>
  <si>
    <t>Công ty TNHH Khai thác đá Thái Sơn, thôn 10B, xã Lộc Thành, huyện Bảo Lâm, tỉnh Lâm Đồng, số ĐT: 0986.092.279, địa điểm sản xuất tại thôn 10B, xã Lộc Thành, huyện Bảo Lâm, tỉnh Lâm Đồng. Theo Bảng đơn giá các loại sản phẩm,  đơn giá áp dụng bắt đầu từ ngày 01/01/2024 đến hết ngày 30/6/2024, những thay đổi về đơn giá đơn vị sẽ thông báo sau. Đơn giá trên đã bao gồm chi phí bốc lên phương tiện của khách hàng tại mỏ thôn 10B, xã Lộc Thành, huyện Bảo Lâm, tỉnh Lâm Đồng</t>
  </si>
  <si>
    <t>Hộ Kinh doanh Nguyễn Thị Dung. Địa chỉ trụ sở chính: Thôn Lán Tranh, xã Đưng K'Nớ, huyện Lạc Dương, tỉnh Lâm Đồng. Địa điểm sản xuất: mỏ cát lòng suối Đăk Heur thuộc xã Lát và xã Đưng K'Nớ, huyện Lạc Dương, tỉnh Lâm Đồng. Chủ hộ kinh doanh: Bà Nguyễn Thị Dung. Điện thoại: 0377.806.680. Theo bảng đơn giá các loại sản phẩm, đơn giá này bắt đầu áp dụng từ ngày 01/01/2024 đến hết ngày 31/12/2024. Những thay đổi về đơn giá, đơn vị sẽ thông báo sau.</t>
  </si>
  <si>
    <t>Công ty TNHH Hưng Nguyên, địa chỉ: 86 Nguyễn Đình Chiểu, phường 9, Tp Đà Lạt, điện thoại: 02633.824.063.Theo Bảng Gía Vật liệu ngày 28/12/2023, áp dụng giá bán từ tháng 01/2024 của Công ty TNHH Hưng Nguyên.</t>
  </si>
  <si>
    <t>Công ty TNHH Xây dựng Tín Thái. Địa chỉ: Mỏ đá thôn Gần Reo, xã Liên Hiệp, huyện Đức Trọng, tỉnh Lâm Đồng. Điện thoại: 0913 934 305. Theo Bảng đơn giá các loại sản phẩm, đơn giá áp dụng bắt đầu từ ngày 01/01/2024 đến hết ngày 30/6/2024, những thay đổi về đơn giá đơn vị sẽ thông báo sau</t>
  </si>
  <si>
    <t>Công ty TNHH Quốc Định. Địa chỉ trụ sở chính: Số 515, QL20, khu phố 4, thị trấn Liên Nghĩa, huyện Đức Trọng, tỉnh Lâm Đồng. Địa điểm sản xuất: Xã N'Thôn Hạ, huyện Đức Trọng, tỉnh Lâm Đồng. Theo Bảng đơn giá các loại sản phẩm. Đơn giá áp dụng bắt đầu từ ngày 01/01/2024 đến hết ngày 30/6/2024. Những thay đổi về đơn giá đơn vị sẽ thông báo sau</t>
  </si>
  <si>
    <t>Công ty TNHH  Khai thác Xây dựng Lộc Đại Phát. Địa chỉ Công ty: Thôn 3,xã Gia Hiệp, huyện Di Linh.Tỉnh Lâm Đồng. Điện thoại: 0942 891115. Địa điểm nơi sản xuất: mỏ đá thôn 3, xã Gia Hiệp, huyện Di Linh.Tỉnh Lâm Đồng. Theo Bảng đơn giá các loại sản phẩm, đơn giá áp dụng bắt đầu từ ngày 02/01/2024 đến hết ngày 31/12/2024, những thay đổi về đơn giá đơn vị sẽ thông báo sau.</t>
  </si>
  <si>
    <t>GẠCH TERAZO</t>
  </si>
  <si>
    <t xml:space="preserve">Công ty TNHH  Đầu tư Sản xuất Thương mại Xây dựng An Lộc - Chi nhánh Công ty TNHH SX TM XD An Lộc. Địa chỉ trụ sở chính: 10C đường số 176, khu phố 6, Phường Phước Long A, thành phố Thủ Đức, Thành phố Hồ Chí Minh. Địa điểm sản xuất: Thôn 1, xã Gia Lâm, huyện Lâm Hà, tỉnh Lâm Đồng. Điện thoại: 0943788788. Liên hệ: Bùi Tâm. Kèm theo Công văn số 1412/AL ngày 14/12/2023 của Chi nhánh Công ty TNHH SX TM XD An Lộc. Mức giá đăng ký này thực hiện từ ngày 05/01/2024 đến ngày 31/3/2024. </t>
  </si>
  <si>
    <t>Gạch Terazo 300x300x30 (mm)</t>
  </si>
  <si>
    <t>TCVN 7744:2013</t>
  </si>
  <si>
    <t>Gạch Terazo 400x400x30(mm)</t>
  </si>
  <si>
    <t>Đơn giá đã bao gồm chi phí bốc lên phương tiện của khách hàng tại Chi nhánh- Thôn 1 xã Gia Lâm, huyện Lâm Hà.Tỉnh Lâm Đồng</t>
  </si>
  <si>
    <t>Địa bàn áp dụng:  Đức Trọng, Đơn Dương, Đam Rông, Di Linh, Lâm Hà</t>
  </si>
  <si>
    <t>Công ty CP Khoáng sản &amp; Vật liệu xây dựng Lâm Đồng. Địa chỉ: 87 Phù Đổng Thiên Vương-Phường 8.Tp Đà Lạt.Điện thoại: 0918 012 778-02633 525 888. Theo Công văn số 326/2023/CV-Cty ngày 29/12/2023 về việc báo giá sản phẩm. Đơn giá áp dụng từ ngày 01/01/2024 đến khi có thông báo giá mới</t>
  </si>
  <si>
    <t>Công ty TNHH Xây dựng Thương mại Bảy Tài. Địa chỉ: Thôn 13, Xã Lộc Ngãi, Huyện Bảo Lâm, Tỉnh Lâm Đồng. Điện thoại: 0979404805, liên hệ: Anh Duy.Bảng thông báo giá vật liệu ngày 28/12/2023</t>
  </si>
  <si>
    <t>Công ty TNHH Dương Phát. Địa chỉ 06B Nguyễn Đình Quân, Phường 5, tp. Đà Lạt, tỉnh Lâm Đồng. Địa điểm sản xuất: mỏ đá thôn Đoàn Kết, xã N'Thôn Hạ, huyện Đức Trọng, Lâm Đồng. Đơn giá áp dụng bắt đầu từ ngày 15/01/2024 đến hết ngày 31/12/2024, những thay đổi về đơn giá đơn vị sẽ thông báo sau</t>
  </si>
  <si>
    <t>Đá 2x4 (cm)</t>
  </si>
  <si>
    <t>Đá 0x6 (cm)</t>
  </si>
  <si>
    <t>Công ty TNHH Khánh Luân Gia. Địa chỉ trụ sở chính: Thôn An Phước, xã Đạ Đờn, huyện Lâm Hà, tỉnh Lâm Đồng. Địa điểm sản xuất: Xã Đạ Đờn, huyện Lâm Hà, tỉnh Lâm Đồng. Theo bảng đơn giá các loại sản phẩm ngày 28/12/2023. Đơn giá áp dụng bắt đầu từ ngày 01/01/2024 đến hết ngày 31/12/2024, những thay đổi về đơn giá đơn vị sẽ thông báo sau</t>
  </si>
  <si>
    <t>Công ty Cổ phần Địa ốc Đà Lạt. Địa chỉ: 25 Trần Phú, P3, TP. Đà Lạt. Điện thoại: 02633.822243. Kèm theo CV số 04/DLR-HCQT ngày 08/01/2024.</t>
  </si>
  <si>
    <t>Công ty CP Khoáng sản &amp; Vật liệu xây dựng Lâm Đồng. Địa chỉ: 87 Phù Đổng Thiên Vương-Phường 8.Tp Đà Lạt.Điện thoại: 0918 012 778-02633 525 888. Theo Công văn số 02/2024/CV-Cty ngày 25/01/2024 về việc báo giá sản phẩm.</t>
  </si>
  <si>
    <t>Khu vực Đà Lạt và Huyện Lạc Dương</t>
  </si>
  <si>
    <t>Đơn giá đã bao gồm chi phí bốc lên phương tiện của khách hàng tại mỏ khai thác: sông Ea Krông Nô, xã Đạ R'Sal, huyện Đam Rông</t>
  </si>
  <si>
    <t>Nhóm vật liệu*</t>
  </si>
  <si>
    <t>[1]</t>
  </si>
  <si>
    <t>[2]</t>
  </si>
  <si>
    <t>I</t>
  </si>
  <si>
    <t>Gạch tuy nen</t>
  </si>
  <si>
    <t>Tên vật liệu, loại vật liệu*</t>
  </si>
  <si>
    <t>Đơn vị*</t>
  </si>
  <si>
    <t>Tiêu chuẩn kỹ thuật*</t>
  </si>
  <si>
    <t>Quy cách</t>
  </si>
  <si>
    <t>Nhà sản xuất</t>
  </si>
  <si>
    <t>Xuất xứ</t>
  </si>
  <si>
    <t>Điều kiện thương mại</t>
  </si>
  <si>
    <t>Vận chuyển*</t>
  </si>
  <si>
    <t>Ghi chú</t>
  </si>
  <si>
    <t>[3]</t>
  </si>
  <si>
    <t>[4]</t>
  </si>
  <si>
    <t>[5]</t>
  </si>
  <si>
    <t>[6]</t>
  </si>
  <si>
    <t>[7]</t>
  </si>
  <si>
    <t>[8]</t>
  </si>
  <si>
    <t>[9]</t>
  </si>
  <si>
    <t>[10]</t>
  </si>
  <si>
    <t>[11]</t>
  </si>
  <si>
    <t xml:space="preserve">Gạch 6 lỗ </t>
  </si>
  <si>
    <t xml:space="preserve">KT (7,5x11x24)cm </t>
  </si>
  <si>
    <t xml:space="preserve">Gạch góc 21 lỗ </t>
  </si>
  <si>
    <t>KT (5x11x17,5)cm</t>
  </si>
  <si>
    <t>KT (7,5x11x17,5)cm</t>
  </si>
  <si>
    <t>KT (7x 10x17)cm</t>
  </si>
  <si>
    <t>KT (7,5x 7,5 x17,5)cm</t>
  </si>
  <si>
    <t>KT (7,5x4x17,5)cm</t>
  </si>
  <si>
    <t>GẠCH XÂY</t>
  </si>
  <si>
    <t>Việt Nam</t>
  </si>
  <si>
    <t>Công ty TNHH Gạch Hiệp Thành</t>
  </si>
  <si>
    <t>Giá bán (chưa bao gồm thuế giá trị gia tăng)*</t>
  </si>
  <si>
    <t>[12]</t>
  </si>
  <si>
    <t>Gạch ống 6 lỗ tròn</t>
  </si>
  <si>
    <t xml:space="preserve">Gạch ống 2 lỗ tròn </t>
  </si>
  <si>
    <t>Công ty CP KS và VLXD Lâm Đồng</t>
  </si>
  <si>
    <t>Gạch terazo</t>
  </si>
  <si>
    <t>KT (300x300x30)mm</t>
  </si>
  <si>
    <t>KT (400x400x30)mm</t>
  </si>
  <si>
    <t>Gạch Terazo</t>
  </si>
  <si>
    <t xml:space="preserve">Gạch Terazo </t>
  </si>
  <si>
    <t>Công ty TNHH  Đầu tư Sản xuất Thương mại Xây dựng An Lộc</t>
  </si>
  <si>
    <t>II</t>
  </si>
  <si>
    <t>Gạch terazo, gạch block</t>
  </si>
  <si>
    <t>(2x4)</t>
  </si>
  <si>
    <t xml:space="preserve"> (1x2)cm</t>
  </si>
  <si>
    <t>(2x4)cm</t>
  </si>
  <si>
    <t>(4x6)cm</t>
  </si>
  <si>
    <t>(5x7)cm</t>
  </si>
  <si>
    <t>Công ty TNHH Hưng Nguyên</t>
  </si>
  <si>
    <t>(0x4) cm</t>
  </si>
  <si>
    <t>(0x2,5) cm</t>
  </si>
  <si>
    <t>(0x4)cm</t>
  </si>
  <si>
    <t>(1x2)cm</t>
  </si>
  <si>
    <t>Công ty TNHH  Khai thác Xây dựng Lộc Đại Phát</t>
  </si>
  <si>
    <t>(5x20)mm</t>
  </si>
  <si>
    <t>(5x10)mm</t>
  </si>
  <si>
    <t>(10x40)mm</t>
  </si>
  <si>
    <t>Công ty TNHH Sáng tạo và Phát triển DH</t>
  </si>
  <si>
    <t>Công ty TNHH Khai thác đá Thái Sơn</t>
  </si>
  <si>
    <t>Đá 0x2,5</t>
  </si>
  <si>
    <t>(1x2)</t>
  </si>
  <si>
    <t>(0x4)</t>
  </si>
  <si>
    <t>(0x37,5)</t>
  </si>
  <si>
    <t xml:space="preserve"> (0x2,5)</t>
  </si>
  <si>
    <t>(0,5 x1)</t>
  </si>
  <si>
    <t>(4x6)</t>
  </si>
  <si>
    <t>(5x7)</t>
  </si>
  <si>
    <t>Công ty TNHH Xây dựng Tín Thái</t>
  </si>
  <si>
    <t>Công ty TNHH Xây dựng Thương mại Bảy Tài</t>
  </si>
  <si>
    <t>(1x1,5) cm</t>
  </si>
  <si>
    <t>(1x1,8) cm</t>
  </si>
  <si>
    <t>(1x1,9) cm</t>
  </si>
  <si>
    <t>(1x2) cm</t>
  </si>
  <si>
    <t>(2x4) cm</t>
  </si>
  <si>
    <t>(0x6) cm</t>
  </si>
  <si>
    <t>(0,5x1)</t>
  </si>
  <si>
    <t>Công ty TNHH Dương Phát</t>
  </si>
  <si>
    <t>(10cm x 50cm)</t>
  </si>
  <si>
    <t>(1cm x 2cm)</t>
  </si>
  <si>
    <t>(0cm x 4cm)</t>
  </si>
  <si>
    <t>Công ty Cổ phần Địa ốc Đà Lạt</t>
  </si>
  <si>
    <t>(0x25)</t>
  </si>
  <si>
    <t>Công ty TNHH Ngọc Bình</t>
  </si>
  <si>
    <t>Công ty TNHH Quốc Định</t>
  </si>
  <si>
    <t>(1x1,6)</t>
  </si>
  <si>
    <t>(1x1,9)</t>
  </si>
  <si>
    <t>(4x6) và (5x7)</t>
  </si>
  <si>
    <t>Dmax 25</t>
  </si>
  <si>
    <t>Dmax 35</t>
  </si>
  <si>
    <t>Dmax 37,5</t>
  </si>
  <si>
    <t>(10x22)</t>
  </si>
  <si>
    <t>Công ty Cổ phần Tân Anh Tú</t>
  </si>
  <si>
    <t>(0,1x4)</t>
  </si>
  <si>
    <t xml:space="preserve"> (0,1x2,5)</t>
  </si>
  <si>
    <t>(4x7)</t>
  </si>
  <si>
    <t>Công ty TNHH Xây dựng Công nghiệp Lâm Đồng</t>
  </si>
  <si>
    <t>ĐÁ XÂY DỰNG CÁC LOẠI</t>
  </si>
  <si>
    <t>Công ty TNHH Khánh Luân Gia</t>
  </si>
  <si>
    <t>Hộ Kinh doanh Nguyễn Thị Dung</t>
  </si>
  <si>
    <t>Công ty TNHH Tuấn Vượng 68</t>
  </si>
  <si>
    <t>BÁO GIÁ VẬT LIỆU XÂY DỰNG CỦA CÁC ĐƠN VỊ SẢN XUẤT KINH DOANH VẬT LIỆU XÂY DỰNG TRONG TỈNH CÔNG BỐ THÁNG 3/2024</t>
  </si>
  <si>
    <t>Công ty CP Khoáng sản &amp; VLXD Lâm Đồng</t>
  </si>
  <si>
    <t>Công ty Cổ phần bê tông Đức Trọng</t>
  </si>
  <si>
    <t>'Địa bàn áp dụng:  Đức Trọng, Đơn Dương, Đam Rông, Di Linh, Lâm Hà</t>
  </si>
  <si>
    <t>Đơn vị tính: Đồng</t>
  </si>
  <si>
    <t>Không có thông tin</t>
  </si>
  <si>
    <t>Gạch 6 lỗ A</t>
  </si>
  <si>
    <t>Gạch 6 lỗ B</t>
  </si>
  <si>
    <t>Gạch 6 lỗ MA</t>
  </si>
  <si>
    <t>Gạch 4 lỗ A</t>
  </si>
  <si>
    <t>Gạch 4 lỗ B</t>
  </si>
  <si>
    <t>Gạch thẻ 2 lỗ tròn</t>
  </si>
  <si>
    <t>Sản phẩm của Công ty TNHH Sáng tạo và Phát triển DH</t>
  </si>
  <si>
    <t>Đơn giá giao tại chân công trình (Trong địa bàn huyện Đạ Tẻh &lt;=10km)</t>
  </si>
  <si>
    <t>Giá tại mỏ được xúc lên xe cho bên mua tại địa chỉ: Thôn 13, Xã Lộc Ngãi, Huyện Bảo Lâm, Tỉnh Lâm Đồng (cách ngã ba Tân Lâm 2km, cách UBND Huyện Di Linh 22km, UBND Huyện Bảo Lâm 20km)</t>
  </si>
  <si>
    <t>Đơn giá đã bao gồm chi phí bốc lên phương tiện của khách hàng tại xã N'Thôn Hạ, Huyện Đức Trọng, tỉnh Lâm Đồng</t>
  </si>
  <si>
    <t>Sản phẩm của Công ty TNHH Hưng Nguyên</t>
  </si>
  <si>
    <t>Sản phẩm của Công ty TNHH Khánh Luân Gia</t>
  </si>
  <si>
    <t>CẤU KIỆN BÊ TÔNG ĐÚC SẢN</t>
  </si>
  <si>
    <t>Ống cống ly tâm</t>
  </si>
  <si>
    <t>Khu vực Huyện và thành phố  Bảo Lộc</t>
  </si>
  <si>
    <t>Đơn giá đã bao gồm chi phí vận chuyển bê tông từ trạm trộn Cam Ly (đường Nguyễn Đình Quân-Phường 5-Tp Đà Lạt) đến công trình trong bán kính 10 km.</t>
  </si>
  <si>
    <t>Đơn giá đã bao gồm chi phí vận chuyển bê tông từ trạm trộn gần nhất (Trạm trộn Tây Đại Lào…) đến công trình trong bán kính 10km</t>
  </si>
  <si>
    <t>Khu vực huyện Đức Trọng, Di Linh, N' Thôn Hạ</t>
  </si>
  <si>
    <t>Đơn giá đã bao gồm chi phí vận chuyển bê tông từ trạm trộn gần nhất (Trạm Hiệp An, Trạm N'Thol Hạ, Trạm Tam Bố…) đến công trình trong bán kính 10km</t>
  </si>
  <si>
    <t>Sản phẩm của Công ty CP Khoáng sản &amp; Vật liệu xây dựng Lâm Đồng</t>
  </si>
  <si>
    <t>Sản phẩm của Công ty TNHH  Đầu tư Sản xuất Thương mại Xây dựng An Lộc</t>
  </si>
  <si>
    <t>GẠCH TERRAZZO SÂN, ĐƯỜNG, VỈA HÈ..(CÔNG NGHỆ RUNG ÉP THỦY LỰC)</t>
  </si>
  <si>
    <t xml:space="preserve"> </t>
  </si>
  <si>
    <t xml:space="preserve">Gạch Terrazzo đá mài dày 3cm </t>
  </si>
  <si>
    <t>(400x400x30)</t>
  </si>
  <si>
    <t>GẠCH CORIC MẦU, BÓNG, MÁC CAO (CÔNG NGHỆ RUNG ƯỚT TRONG KHUÔN NHỰA)</t>
  </si>
  <si>
    <t>Gạch vân gỗ ốp tường, bậc bước cầu thang, lát đường, M300, dày 4cm, gia cố sợi cacbon Fiber (250x900x40)</t>
  </si>
  <si>
    <t xml:space="preserve"> Dày 3cm (Quy cách theo yêu cầu)</t>
  </si>
  <si>
    <t>Dày 5cm (Quy cách theo yêu cầu)</t>
  </si>
  <si>
    <t>Gạch Coric bóng, mác 250</t>
  </si>
  <si>
    <t xml:space="preserve"> Dày 4cm (Quy cách theo yêu cầu)</t>
  </si>
  <si>
    <t>Gạch Coric bóng, mác 200</t>
  </si>
  <si>
    <t>Dày 6cm (Quy cách theo yêu cầu)</t>
  </si>
  <si>
    <t>Dày 8cm (Quy cách theo yêu cầu)</t>
  </si>
  <si>
    <t xml:space="preserve">Gạch Coric bóng, mác 200, dày 6cm </t>
  </si>
  <si>
    <t>Dày 10cm (Quy cách theo yêu cầu)</t>
  </si>
  <si>
    <t>Dày 8 cm (260x390x80)</t>
  </si>
  <si>
    <t>Gạch Coric số 8, bóng, khuôn nhựa, mác 200</t>
  </si>
  <si>
    <t>Dày 4cm (220x600x40, lục giác 400)</t>
  </si>
  <si>
    <t>Gạch vân gỗ, vân sỏi, bọt nước mác 250</t>
  </si>
  <si>
    <t>Dày 4cm, gia cố sợi cacbon Fiber (250x900x40)</t>
  </si>
  <si>
    <t>Dày 5cm, M200 (chưa tính râu thép liên kết góc) (400x400x50)</t>
  </si>
  <si>
    <t xml:space="preserve">Gạch bê tông lát mái kè, M200 </t>
  </si>
  <si>
    <t>GẠCH BLOCK XÂY DỰNG, GIA CỐ, LÁT MÁI...(CÔNG NGHỆ RUNG ÉP THỦY LỰC)</t>
  </si>
  <si>
    <t>260x390x80</t>
  </si>
  <si>
    <t>40x80x180</t>
  </si>
  <si>
    <t>80x120x180</t>
  </si>
  <si>
    <t>80x80x180</t>
  </si>
  <si>
    <t>100x150x2500</t>
  </si>
  <si>
    <t xml:space="preserve">Gạch Block số 8 kép, 8 lỗ, nhám </t>
  </si>
  <si>
    <t>(dày 9cm) 90x190x390</t>
  </si>
  <si>
    <t xml:space="preserve">Gạch Block 2,3 lỗ, mác 75 </t>
  </si>
  <si>
    <t xml:space="preserve"> (dày 19cm) 190x190x390</t>
  </si>
  <si>
    <t xml:space="preserve">Gạch Block đặc (Gạch, đinh, thẻ M75) </t>
  </si>
  <si>
    <t xml:space="preserve">Gạch Block 6 lỗ, mác 75  </t>
  </si>
  <si>
    <t xml:space="preserve">Gạch Block 4 lỗ, mác 75  </t>
  </si>
  <si>
    <t xml:space="preserve">Gạch Block 2 lỗ, mác 75  </t>
  </si>
  <si>
    <t>dày 8cm</t>
  </si>
  <si>
    <t>Gach lục giác lát mái đê, kè, gia cố taluy (Block nhám, mác 75)</t>
  </si>
  <si>
    <t>Cống rung ép</t>
  </si>
  <si>
    <t>Sản phẩm của Công ty Cổ phần cấu kiện Bê tông Quốc Vương</t>
  </si>
  <si>
    <t>Công ty Cổ phần cấu kiện Bê tông Quốc Vương</t>
  </si>
  <si>
    <t>Ống cống BT rung ép Ø400 -VH, L=2,6m</t>
  </si>
  <si>
    <t>Ống cống BT rung ép Ø400 -H10, L=2,6m</t>
  </si>
  <si>
    <t>Ống cống BT rung ép Ø600 -H10, L=3m</t>
  </si>
  <si>
    <t>Ống cống BT rung ép Ø600 VH, L=3m</t>
  </si>
  <si>
    <t>Ống cống BT rung ép Ø600 -H30, L=3m</t>
  </si>
  <si>
    <t>Ống cống BT rung ép Ø800 -VH, L=3m</t>
  </si>
  <si>
    <t>Ống cống BT rung ép Ø800 -H10, L=3m</t>
  </si>
  <si>
    <t>Ống cống BT rung ép Ø800 -H30, L=3m</t>
  </si>
  <si>
    <t>Ống cống BT rung ép Ø1000 -VH, L=3m</t>
  </si>
  <si>
    <t>Ống cống BT rung ép Ø1000 -H10, L=3m</t>
  </si>
  <si>
    <t>Ống cống BT rung ép Ø1000 -H30, L=3m</t>
  </si>
  <si>
    <t>Ống cống BT rung ép Ø1200 -VH, L=2m</t>
  </si>
  <si>
    <t>Ống cống BT rung ép Ø1200 -H10, L=2m</t>
  </si>
  <si>
    <t>Ống cống BT rung ép Ø1200 -H30, L=2m</t>
  </si>
  <si>
    <t>Ống cống BT rung ép Ø1500 -H30, L=2m</t>
  </si>
  <si>
    <t>Đơn giá tại xưởng SX1: Đức Trọng, Lâm Đồng (chưa bao gồm vận chuyển, chi phí cẩu lên xe)</t>
  </si>
  <si>
    <t>Ống cống BT rung ép Ø1500 -H10, L=2m</t>
  </si>
  <si>
    <t>Ống cống BT ly tâm Ø600 -H10, L=4m</t>
  </si>
  <si>
    <t>Ống cống BT ly tâm Ø600 -H30, L=4m</t>
  </si>
  <si>
    <t>Ống cống BT ly tâm Ø800 -H10, L=4m</t>
  </si>
  <si>
    <t>Ống cống BT ly tâm Ø800 -H30, L=4m</t>
  </si>
  <si>
    <t>Ống cống BT ly tâm Ø1000 -H10, L=4m</t>
  </si>
  <si>
    <t>Ống cống BT ly tâm Ø1000 -H30, L=4m</t>
  </si>
  <si>
    <t>Đơn giá tại xưởng SX2: Thành phố Bảo Lộc, Lâm Đồng (chưa bao gồm vận chuyển, chi phí cẩu lên xe)</t>
  </si>
  <si>
    <t>Cống ly tâm</t>
  </si>
  <si>
    <t>Gối cống và Joint cao su</t>
  </si>
  <si>
    <t>Gối cống D400</t>
  </si>
  <si>
    <t>Cái</t>
  </si>
  <si>
    <t>Gối cống D600</t>
  </si>
  <si>
    <t>Gối cống D800</t>
  </si>
  <si>
    <t>Gối cống D1000</t>
  </si>
  <si>
    <t>Gối cống D1200</t>
  </si>
  <si>
    <t>Gối cống D1500</t>
  </si>
  <si>
    <t>Joint cống D400</t>
  </si>
  <si>
    <t>Sợi</t>
  </si>
  <si>
    <t>Joint cống D600</t>
  </si>
  <si>
    <t>Joint cống D800</t>
  </si>
  <si>
    <t>Joint cống D1000</t>
  </si>
  <si>
    <t>Joint cống D1200</t>
  </si>
  <si>
    <t>Joint cống D1500</t>
  </si>
  <si>
    <t>Công ty TNHH Phượng Hùng</t>
  </si>
  <si>
    <t>Đơn giá đã bao gồm chi phí bốc lên phương tiên của khách hàng tại lòng hồ Đạ Tẻh xã Mỹ Đức, chưa bao gồm chi phí vận chuyển tới chân công trình</t>
  </si>
  <si>
    <t>Sản phẩm của Công ty cổ phần DCN Sài Gòn</t>
  </si>
  <si>
    <t>Giá tại Xưởng sản xuất (Thôn Hoàn Kiếm 1, xã Nam Hà, huyện Lâm Hà, tỉnh Lâm Đồng) chưa bao gồm phí vận chuyển + bốc dỡ</t>
  </si>
  <si>
    <t>Đơn giá tại xưởng (chưa bao gồm vận chuyển, chi phí cẩu lên xe)</t>
  </si>
  <si>
    <t>1.1</t>
  </si>
  <si>
    <t xml:space="preserve">Theo Công văn số 02/2024/CV-Cty ngày 25/01/2024 của Cty Cổ phần Khoáng sản &amp;Vật liệu Xây dựng Lâm Đồng. </t>
  </si>
  <si>
    <t xml:space="preserve">Theo Công văn số 1412/AL ngày 14/12/2023 của Chi nhánh Công ty TNHH SX TM XD An Lộc (Địa điểm sản xuất: Thôn 1, xã Gia Lâm, huyện Lâm Hà, tỉnh Lâm Đồng. Điện thoại: 0943788788). </t>
  </si>
  <si>
    <t>3.1</t>
  </si>
  <si>
    <t>3.2</t>
  </si>
  <si>
    <t>Công Ty cổ phần DCN Sài Gòn (DCN.JSC). Trụ sở chính: số 28/14, đường 800A,P.Nghĩa Đô, Q.Cầu Giấy,Tp. Hà Nội. Xưởng sản xuất tại Tây Nguyên: Thôn Hoàn Kiếm 1, xã Nam Hà, huyện Lâm Hà, tỉnh Lâm Đồng. Showroom giới thiệu sản phẩm: số 168B, Xô Viết Nghệ Tĩnh, Phường 7.Tp Đà Lạt.</t>
  </si>
  <si>
    <t>3.3</t>
  </si>
  <si>
    <t>Theo báo giá của Công ty TNHH Hưng Nguyên ngày 28/12/2023 (địa chỉ: 86 Nguyễn Đình Chiểu, P9, Tp Đà Lạt, ĐT: 02633.824.063.</t>
  </si>
  <si>
    <t>Sản phẩm đá xây dựng tại mỏ đá Lạc Lâm, huyện Lạc Dương</t>
  </si>
  <si>
    <t>Sản phẩm đá xây dựng tại mỏ đá xã Gia Hiệp, huyện Di Linh</t>
  </si>
  <si>
    <t>Đơn giá trên đã bao gồm chi phí bốc lên phương tiện của khách hàng tại mỏ đá thôn 10B, xã Lộc Thành, huyện Bảo Lâm, tỉnh Lâm Đồng</t>
  </si>
  <si>
    <t>Đơn giá trên đã bao gồm chi phí bốc lên phương tiện của khách hàng tại mỏ đá thôn Gần Reo, xã Liên Hiệp, huyện Đức Trọng, tỉnh Lâm Đồng</t>
  </si>
  <si>
    <t xml:space="preserve">Sản phẩm đá xây dựng tại mỏ đá xã Lộc Thành, huyện Bảo Lâm </t>
  </si>
  <si>
    <t xml:space="preserve">Sản phẩm đá xây dựng  tại mỏ đá xã Liên Hiệp, huyện Đức Trọng </t>
  </si>
  <si>
    <t>Sản phẩm đá xây dựng tại ỏ đá xã Lộc Ngãi, huyện Bảo Lâm.</t>
  </si>
  <si>
    <t>Theo thông báo giá vật liệu xây dựng ngày 03/01/2024 của Công ty TNHH Dương Phát (Đ/c: 06B Nguyễn Đình Quân, P5, tp. Đà Lạt, Lâm Đồng.</t>
  </si>
  <si>
    <t xml:space="preserve">Sản phẩm đá xây dựng tại mỏ đá thôn Đoàn Kết, xã N'Thôn Hạ, huyện Đức Trọng </t>
  </si>
  <si>
    <t>Sản phẩm đá xây dựng tại mỏ đá Phường 7, thành phố Đà Lạt</t>
  </si>
  <si>
    <t>Theo công văn số 02/2024/CV-Cty v/v báo giá sản phẩm ngày 25/01/2024 của Công ty Cổ phần Địa ốc Đà Lạt (Đ/c: 25 Trần Phú, P3, TP. Đà Lạt,ĐT 02633.822243</t>
  </si>
  <si>
    <t xml:space="preserve">Theo thông báo giá vật liệu xây dựng  ngày 28/12/2023 của Công ty TNHH Xây dựng Thương mại Bảy Tài. Địa chỉ: Thôn 13, Xã Lộc Ngãi, Huyện Bảo Lâm, Tỉnh Lâm Đồng. Điện thoại: 0979404805, liên hệ: Anh Duy. </t>
  </si>
  <si>
    <t>Sản phẩm đá xây dựng tại mỏ đá xã Liêng Srônh, huyện Đam Rông.</t>
  </si>
  <si>
    <t>Sản phẩm đá xây dựng tại mỏ đá xã N'Thôn Hạ, huyện Đức Trọng</t>
  </si>
  <si>
    <t>Theo bảng đơn giá các loại sản phẩm ngày 27/12/2023 của Công ty TNHH Ngọc Bình (Đ/c: Thôn 2, xã Liêng Srônh, huyện Đam Rông, tỉnh Lâm Đồng), ĐT: 0585.809.999.</t>
  </si>
  <si>
    <t xml:space="preserve">Theo thông báo giá vật liệu xây dựng ngày 28/12/2024 của Công ty TNHH Quốc Định (Đ/c:hỉ: số 515, QL20, KP 4, thị trấn Liên Nghĩa, huyện Đức Trọng, Lâm Đồng). </t>
  </si>
  <si>
    <t xml:space="preserve">Theo báo giá số 01/BGNP ngày 01/11/2023 của Công ty Cổ phần Tân Anh Tú. Địa chỉ kho: Thôn 5, Xã Đại Lào, TP. Bảo Lộc, tỉnh Lâm Đồng. Điện thoại liên hệ: 0913.766.672. </t>
  </si>
  <si>
    <t>Sản phẩm đá xây dựng tại mỏ đá thôn 5, xã Đại Lào, thành phố Bảo Lộc</t>
  </si>
  <si>
    <t>Đơn giá chưa bao gồm thuế GTGT và chi phí bốc lên phương tiện vận chuyển của khách hàng tại mỏ đá Thôn 5, Xã Đại Lào, TP. Bảo Lộc, tỉnh Lâm Đồ)</t>
  </si>
  <si>
    <t>Sản phẩm đá xây dựng tại Thôn 5, xã Đại Lào, thành phố Bảo Lộc</t>
  </si>
  <si>
    <t>Đơn giá chưa bao gồm thuế GTGT và chi phí bốc lên phương tiện vận chuyển của khách hàng tại mỏ đácThôn 5, Xã Đại Lào, TP. Bảo Lộc, tỉnh Lâm Đồng</t>
  </si>
  <si>
    <t xml:space="preserve">Theo báo giá số 11/TB-DN ngày 01/11/2023 của Công ty TNHH Xây dựng Công nghiệp Lâm Đồng.Địa chỉ: Thôn 5, Xã Đại Lào, TP. Bảo Lộc, tỉnh Lâm Đồng. ĐT: 036232,242,114. </t>
  </si>
  <si>
    <t>Sản phẩm của Công ty TNHH Hưng Nguyên tại mỏ đá Lạc Lâm, huyện Đơn Dương</t>
  </si>
  <si>
    <t>Theo báo giá vật liệu xây dựng ngày 01/11/2023 của Công ty TNHH Sáng tạo và Phát triển DH, địa chỉ: thôn 3, xã Đạ Kho, huyện Đạ Tẻh, số ĐT: 0948398398</t>
  </si>
  <si>
    <t>Theo báo giá vật liệu ngày 28/12/2023 của Công ty TNHH Hưng Nguyên. Địa chỉ số 86 Nguyễn Đình Chiểu, P9, Tp Đà Lạt,ĐT: 02633.824.063</t>
  </si>
  <si>
    <t xml:space="preserve">Theo thông báo giá ngày 28/12/2023 của Công ty TNHH Khánh Luân Gia, địa chỉ: Thôn An Phước, xã Đạ Đờn, Lâm Hà, Lâm Đồng. </t>
  </si>
  <si>
    <t>Sản phẩm cát tại mỏ cát lòng suối Đắk Heur, xã Lát huyện Lạc Dương</t>
  </si>
  <si>
    <t>Theo Thông báo giá vật liệu xây dựng của Hộ Kinh doanh Nguyễn Thị Dung,địa chỉ:Thôn Lán Tranh, xã Đưng K'Nớ, Lạc Dương, Lâm Đồng, ĐT: 0377.806.680.</t>
  </si>
  <si>
    <t>Sản phẩm cát tại mỏ khai thác sông Ea Krông nô, xã  Đạ R'Sal, huyện Đam Rông</t>
  </si>
  <si>
    <t>Theo thông báo giá vật liệu xây dựng ngày 01/3/2024 của Công ty TNHH Tuấn Vượng 68. Địa chỉ:số 72 QL 27, thôn Phi Có, xã Đạ R'Sal, Đam Rông, Lâm Đồng, ĐT 0943,256,999</t>
  </si>
  <si>
    <t>Sản phẩm cát khai thác tại lòng hồ Đạ Tẻh, xã Mỹ Đức.</t>
  </si>
  <si>
    <t>Theo bảng báo giá vât liệu ngày 27/01/2024 của Công ty TNHH Phượng Hùng. Địa chỉ: thôn 4, Xã Đạ Kho, huyện Đạ Tẻh, điện thoại: 02 633 800294</t>
  </si>
  <si>
    <t>Sản phẩm của Công ty Cổ phần bê tông Đức Trọng</t>
  </si>
  <si>
    <t xml:space="preserve"> Trạm trộn Tam Bố - Di Linh</t>
  </si>
  <si>
    <t>1.2</t>
  </si>
  <si>
    <t>Trạm trộn Tân Hà - Lâm Hà</t>
  </si>
  <si>
    <t>Theo bảng báo giá ngày 27/12/2023 của Công ty Cổ phần bê tông Đức Trọng, Điện thoại: 0919.706.065.</t>
  </si>
  <si>
    <t xml:space="preserve">Theo công văn báo giá số 02/2024/CV-Cty ngày 25/01/2024 của Công ty CP Khoáng sản &amp; Vật liệu xây dựng Lâm Đồng. Địa chỉ: 87 Phù Đổng Thiên Vương-Phường 8.Tp Đà Lạt.Điện thoại: 0918 012 778-02633 525 888.  </t>
  </si>
  <si>
    <t>1.3</t>
  </si>
  <si>
    <t xml:space="preserve">Theo bảng giá vật liệu ngày 28/12/2023 của Công ty TNHH Hưng Nguyên, địa chỉ: 86 Nguyễn Đình Chiểu, Phường 9, Tp Đà Lạt, điện thoại: 02633.824.063.  </t>
  </si>
  <si>
    <t xml:space="preserve">Theo công văn số 270224/SXD-KTXD ngày 27/02/2024 của Công ty Cổ phần cấu kiện Bê tông Quốc Vương, địa chỉ: số 517 Hùng Vương, Thị trấn Đinh Văn, huyện Lâm Hà, tỉnh Lâm Đồng. Xưởng sản xuất 1: Thôn Phú Bình, xã Phú Hội, huyện Đức Trọng, tỉnh Lâm Đồng; Xưởng sản xuất 2:CN11 Khu công nghiệp Lộc Sơn, thành phố Bảo Lộc, tỉnh Lâm Đồng, điện thoại: 02633.994,995 hoặc 0903 195 165. </t>
  </si>
  <si>
    <t>Sản phẩm cát khai thác tại mỏ cát lòng sông Đạ Quay, thôn 11, xã Đạ Kho, huyện Đạ Tẻh</t>
  </si>
  <si>
    <t>Theo thông báo giá vật liệu xây dựng ngày 01/3/2024 của Công ty TNHH  Khai thác Xây dựng Lộc Đại Phát .Địa chỉ Thôn 3,xã Gia Hiệp, huyện Di Linh.Tỉnh Lâm Đồng. ĐT: 0942 891115.</t>
  </si>
  <si>
    <t>Theo Bảng báo giá vật liệu xây dựng ngày 01/11/2024 của Công ty TNHH Sáng tạo và Phát triển DH, địa chỉ: thôn 3, xã Đạ Kho, huyện Đạ Tẻh, số ĐT: 0948398398</t>
  </si>
  <si>
    <t>Theo thông báo giá vật liệu xây dựng ngày 28/12/2023 của Công ty TNHH Xây dựng Tín Thái. Địa chỉ: Mỏ đá thôn Gần Reo, xã Liên Hiệp, huyện Đức Trọng, tỉnh Lâm Đồng, ĐT: 0913 934 305</t>
  </si>
  <si>
    <t>Theo bảng công bố giá vật liệu xây dựng tháng 3 năm 2024 ngày 01/3/2024 của Công ty TNHH Khai thác đá Thái Sơn. Địa chỉ:thôn 10B, xã Lộc Thành, huyện Bảo Lâm, tỉnh Lâm Đồng, số ĐT: 0986.092.279.</t>
  </si>
  <si>
    <t>Đá 0x 3,75 (cm)</t>
  </si>
  <si>
    <t>Đá 5x7 (cm)</t>
  </si>
  <si>
    <t xml:space="preserve">Đá 0x4 (cm) </t>
  </si>
  <si>
    <t>Mi Bột</t>
  </si>
  <si>
    <t>Mi Sàng</t>
  </si>
  <si>
    <t>(0 - 2,5) cm</t>
  </si>
  <si>
    <t>(0,5 - 3,75) cm</t>
  </si>
  <si>
    <t>(1 - 2) cm</t>
  </si>
  <si>
    <t>(2 - 4) cm</t>
  </si>
  <si>
    <t>(5 - 7) cm</t>
  </si>
  <si>
    <t>(0,5 - 4) cm</t>
  </si>
  <si>
    <t>(0 - 0,5) cm</t>
  </si>
  <si>
    <t xml:space="preserve">(0,5 - 1) cm </t>
  </si>
  <si>
    <r>
      <t>Đá 0x2,5 (cm</t>
    </r>
    <r>
      <rPr>
        <b/>
        <sz val="13"/>
        <rFont val="Times New Roman"/>
        <family val="1"/>
      </rPr>
      <t>)</t>
    </r>
  </si>
  <si>
    <t>Công ty cổ phần DCN Sài Gòn</t>
  </si>
  <si>
    <t xml:space="preserve">CÁT XÂY DỰNG </t>
  </si>
  <si>
    <t>3.</t>
  </si>
  <si>
    <t>Trạm trộn Liêng Srônh-Đam Rông</t>
  </si>
  <si>
    <t>10.1</t>
  </si>
  <si>
    <t>10.2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</si>
</sst>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00_);_(* \(#.##0.00\);_(* &quot;-&quot;??_);_(@_)"/>
    <numFmt numFmtId="165" formatCode="_-* #,##0\ _₫_-;\-* #,##0\ _₫_-;_-* &quot;-&quot;??\ _₫_-;_-@"/>
    <numFmt numFmtId="166" formatCode="_(* #,##0_);_(* \(#,##0\);_(* &quot;-&quot;??_);_(@_)"/>
  </numFmts>
  <fonts count="75">
    <font>
      <sz val="11"/>
      <color theme="1"/>
      <name val="Calibri"/>
      <charset val="134"/>
    </font>
    <font>
      <sz val="12"/>
      <color theme="1"/>
      <name val="Times New Roman"/>
      <family val="1"/>
    </font>
    <font>
      <sz val="12"/>
      <name val="Times New Roman"/>
      <family val="1"/>
    </font>
    <font>
      <b/>
      <sz val="10"/>
      <name val="Times New Roman"/>
      <family val="1"/>
    </font>
    <font>
      <b/>
      <sz val="12"/>
      <name val="Times New Roman"/>
      <family val="1"/>
    </font>
    <font>
      <b/>
      <sz val="11"/>
      <name val="Times New Roman"/>
      <family val="1"/>
    </font>
    <font>
      <sz val="10"/>
      <name val="Times New Roman"/>
      <family val="1"/>
    </font>
    <font>
      <sz val="11"/>
      <name val="Times New Roman"/>
      <family val="1"/>
    </font>
    <font>
      <sz val="11"/>
      <name val="Calibri"/>
      <family val="2"/>
    </font>
    <font>
      <sz val="11"/>
      <color rgb="FFFF0000"/>
      <name val="Times New Roman"/>
      <family val="1"/>
    </font>
    <font>
      <b/>
      <sz val="12"/>
      <color rgb="FFFF0000"/>
      <name val="Times New Roman"/>
      <family val="1"/>
    </font>
    <font>
      <b/>
      <sz val="12"/>
      <color theme="2"/>
      <name val="Times New Roman"/>
      <family val="1"/>
    </font>
    <font>
      <b/>
      <sz val="11"/>
      <color rgb="FFFF0000"/>
      <name val="Calibri"/>
      <family val="2"/>
    </font>
    <font>
      <b/>
      <sz val="13"/>
      <name val="Times New Roman"/>
      <family val="1"/>
    </font>
    <font>
      <sz val="12"/>
      <color rgb="FFFF0000"/>
      <name val="Times New Roman"/>
      <family val="1"/>
    </font>
    <font>
      <b/>
      <sz val="8"/>
      <name val="Times New Roman"/>
      <family val="1"/>
    </font>
    <font>
      <sz val="13"/>
      <name val="Times New Roman"/>
      <family val="1"/>
    </font>
    <font>
      <b/>
      <i/>
      <sz val="11"/>
      <name val="Times New Roman"/>
      <family val="1"/>
    </font>
    <font>
      <b/>
      <sz val="11"/>
      <name val="Calibri"/>
      <family val="2"/>
    </font>
    <font>
      <sz val="13"/>
      <name val="Calibri"/>
      <family val="2"/>
    </font>
    <font>
      <sz val="13"/>
      <color rgb="FFFF0000"/>
      <name val="Calibri"/>
      <family val="2"/>
    </font>
    <font>
      <i/>
      <sz val="13"/>
      <name val="Times New Roman"/>
      <family val="1"/>
    </font>
    <font>
      <sz val="13"/>
      <color rgb="FFFF0000"/>
      <name val="Times New Roman"/>
      <family val="1"/>
    </font>
    <font>
      <b/>
      <sz val="13"/>
      <color rgb="FFFF0000"/>
      <name val="Times New Roman"/>
      <family val="1"/>
    </font>
    <font>
      <b/>
      <i/>
      <sz val="13"/>
      <name val="Times New Roman"/>
      <family val="1"/>
    </font>
    <font>
      <b/>
      <sz val="13"/>
      <name val="Calibri"/>
      <family val="2"/>
    </font>
    <font>
      <i/>
      <sz val="14"/>
      <name val="Times New Roman"/>
      <family val="1"/>
    </font>
    <font>
      <i/>
      <sz val="12"/>
      <name val="Times New Roman"/>
      <family val="1"/>
    </font>
    <font>
      <sz val="9"/>
      <name val="Times New Roman"/>
      <family val="1"/>
    </font>
    <font>
      <sz val="12"/>
      <name val="Calibri"/>
      <family val="2"/>
    </font>
    <font>
      <b/>
      <sz val="9"/>
      <name val="Times New Roman"/>
      <family val="1"/>
    </font>
    <font>
      <sz val="11"/>
      <color theme="1"/>
      <name val="Calibri"/>
      <family val="2"/>
    </font>
    <font>
      <b/>
      <sz val="13"/>
      <color theme="1"/>
      <name val="Times New Roman"/>
      <family val="1"/>
    </font>
    <font>
      <b/>
      <sz val="10"/>
      <color theme="1"/>
      <name val="Times New Roman"/>
      <family val="1"/>
    </font>
    <font>
      <i/>
      <sz val="14"/>
      <color theme="1"/>
      <name val="Times New Roman"/>
      <family val="1"/>
    </font>
    <font>
      <b/>
      <sz val="12"/>
      <color theme="1"/>
      <name val="Times New Roman"/>
      <family val="1"/>
    </font>
    <font>
      <b/>
      <sz val="11"/>
      <color theme="1"/>
      <name val="Times New Roman"/>
      <family val="1"/>
    </font>
    <font>
      <sz val="10"/>
      <color theme="1"/>
      <name val="Times New Roman"/>
      <family val="1"/>
    </font>
    <font>
      <sz val="11"/>
      <color theme="1"/>
      <name val="Times New Roman"/>
      <family val="1"/>
    </font>
    <font>
      <i/>
      <sz val="12"/>
      <color theme="1"/>
      <name val="Times New Roman"/>
      <family val="1"/>
    </font>
    <font>
      <b/>
      <sz val="8"/>
      <color theme="1"/>
      <name val="Times New Roman"/>
      <family val="1"/>
    </font>
    <font>
      <sz val="13"/>
      <color theme="1"/>
      <name val="Times New Roman"/>
      <family val="1"/>
    </font>
    <font>
      <sz val="9"/>
      <color theme="1"/>
      <name val="Times New Roman"/>
      <family val="1"/>
    </font>
    <font>
      <sz val="12"/>
      <color theme="1"/>
      <name val="Calibri"/>
      <family val="2"/>
    </font>
    <font>
      <b/>
      <sz val="9"/>
      <color theme="1"/>
      <name val="Times New Roman"/>
      <family val="1"/>
    </font>
    <font>
      <b/>
      <i/>
      <sz val="11"/>
      <color theme="1"/>
      <name val="Times New Roman"/>
      <family val="1"/>
    </font>
    <font>
      <b/>
      <sz val="11"/>
      <color theme="1"/>
      <name val="Calibri"/>
      <family val="2"/>
    </font>
    <font>
      <sz val="14"/>
      <name val="Times New Roman"/>
      <family val="1"/>
    </font>
    <font>
      <i/>
      <sz val="11"/>
      <name val="Times New Roman"/>
      <family val="1"/>
    </font>
    <font>
      <sz val="15"/>
      <color theme="1"/>
      <name val="Times New Roman"/>
      <family val="1"/>
    </font>
    <font>
      <b/>
      <sz val="14"/>
      <color theme="1"/>
      <name val="Times New Roman"/>
      <family val="1"/>
    </font>
    <font>
      <b/>
      <sz val="15"/>
      <color theme="1"/>
      <name val="Times New Roman"/>
      <family val="1"/>
    </font>
    <font>
      <sz val="15"/>
      <color rgb="FFFF0000"/>
      <name val="Times New Roman"/>
      <family val="1"/>
    </font>
    <font>
      <sz val="14"/>
      <color theme="1"/>
      <name val="Times New Roman"/>
      <family val="1"/>
    </font>
    <font>
      <b/>
      <sz val="14"/>
      <color rgb="FFFF0000"/>
      <name val="Times New Roman"/>
      <family val="1"/>
    </font>
    <font>
      <b/>
      <i/>
      <sz val="14"/>
      <color theme="1"/>
      <name val="Times New Roman"/>
      <family val="1"/>
    </font>
    <font>
      <sz val="14"/>
      <color rgb="FFFF0000"/>
      <name val="Times New Roman"/>
      <family val="1"/>
    </font>
    <font>
      <b/>
      <sz val="15"/>
      <color rgb="FFFF0000"/>
      <name val="Times New Roman"/>
      <family val="1"/>
    </font>
    <font>
      <i/>
      <sz val="15"/>
      <color theme="1"/>
      <name val="Times New Roman"/>
      <family val="1"/>
    </font>
    <font>
      <b/>
      <i/>
      <sz val="15"/>
      <color theme="1"/>
      <name val="Times New Roman"/>
      <family val="1"/>
    </font>
    <font>
      <b/>
      <sz val="11"/>
      <color rgb="FFFF0000"/>
      <name val="Times New Roman"/>
      <family val="1"/>
    </font>
    <font>
      <b/>
      <u/>
      <sz val="15"/>
      <color theme="1"/>
      <name val="Times New Roman"/>
      <family val="1"/>
    </font>
    <font>
      <sz val="11"/>
      <color theme="1"/>
      <name val="Calibri"/>
      <family val="2"/>
      <scheme val="minor"/>
    </font>
    <font>
      <sz val="11"/>
      <color theme="1"/>
      <name val="Calibri"/>
      <family val="2"/>
      <scheme val="minor"/>
    </font>
    <font>
      <vertAlign val="superscript"/>
      <sz val="11"/>
      <name val="Times New Roman"/>
      <family val="1"/>
    </font>
    <font>
      <vertAlign val="superscript"/>
      <sz val="12"/>
      <name val="Times New Roman"/>
      <family val="1"/>
    </font>
    <font>
      <vertAlign val="superscript"/>
      <sz val="13"/>
      <name val="Times New Roman"/>
      <family val="1"/>
    </font>
    <font>
      <vertAlign val="superscript"/>
      <sz val="13"/>
      <color rgb="FFFF0000"/>
      <name val="Times New Roman"/>
      <family val="1"/>
    </font>
    <font>
      <sz val="10"/>
      <name val="Calibri"/>
      <family val="2"/>
    </font>
    <font>
      <vertAlign val="superscript"/>
      <sz val="11"/>
      <color theme="1"/>
      <name val="Times New Roman"/>
      <family val="1"/>
    </font>
    <font>
      <sz val="10"/>
      <color theme="1"/>
      <name val="Calibri"/>
      <family val="2"/>
    </font>
    <font>
      <vertAlign val="superscript"/>
      <sz val="12"/>
      <color theme="1"/>
      <name val="Times New Roman"/>
      <family val="1"/>
    </font>
    <font>
      <sz val="15"/>
      <name val="Times New Roman"/>
      <family val="1"/>
    </font>
    <font>
      <i/>
      <sz val="14"/>
      <color rgb="FFFF0000"/>
      <name val="Times New Roman"/>
      <family val="1"/>
    </font>
    <font>
      <b/>
      <sz val="14"/>
      <name val="Times New Roman"/>
      <family val="1"/>
    </font>
  </fonts>
  <fills count="13">
    <fill>
      <patternFill patternType="none"/>
    </fill>
    <fill>
      <patternFill patternType="gray125"/>
    </fill>
    <fill>
      <patternFill patternType="solid">
        <fgColor theme="0"/>
        <bgColor indexed="64"/>
      </patternFill>
    </fill>
    <fill>
      <patternFill patternType="solid">
        <fgColor theme="0"/>
        <bgColor rgb="FFDEEAF6"/>
      </patternFill>
    </fill>
    <fill>
      <patternFill patternType="solid">
        <fgColor theme="0"/>
        <bgColor theme="0"/>
      </patternFill>
    </fill>
    <fill>
      <patternFill patternType="solid">
        <fgColor rgb="FFFFFF00"/>
        <bgColor indexed="64"/>
      </patternFill>
    </fill>
    <fill>
      <patternFill patternType="solid">
        <fgColor theme="3" tint="0.59999389629810485"/>
        <bgColor indexed="64"/>
      </patternFill>
    </fill>
    <fill>
      <patternFill patternType="solid">
        <fgColor theme="6" tint="0.39994506668294322"/>
        <bgColor indexed="64"/>
      </patternFill>
    </fill>
    <fill>
      <patternFill patternType="solid">
        <fgColor rgb="FFFFFF00"/>
        <bgColor theme="0"/>
      </patternFill>
    </fill>
    <fill>
      <patternFill patternType="solid">
        <fgColor theme="3" tint="0.59999389629810485"/>
        <bgColor theme="0"/>
      </patternFill>
    </fill>
    <fill>
      <patternFill patternType="solid">
        <fgColor theme="9" tint="-0.499984740745262"/>
        <bgColor indexed="64"/>
      </patternFill>
    </fill>
    <fill>
      <patternFill patternType="solid">
        <fgColor theme="5" tint="0.39994506668294322"/>
        <bgColor indexed="64"/>
      </patternFill>
    </fill>
    <fill>
      <patternFill patternType="solid">
        <fgColor rgb="FFFFFF00"/>
        <bgColor rgb="FFFFFF00"/>
      </patternFill>
    </fill>
  </fills>
  <borders count="63">
    <border>
      <left/>
      <right/>
      <top/>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rgb="FF000000"/>
      </top>
      <bottom/>
      <diagonal/>
    </border>
    <border>
      <left style="thin">
        <color auto="1"/>
      </left>
      <right style="thin">
        <color auto="1"/>
      </right>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auto="1"/>
      </left>
      <right style="thin">
        <color rgb="FF000000"/>
      </right>
      <top style="thin">
        <color auto="1"/>
      </top>
      <bottom style="thin">
        <color auto="1"/>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auto="1"/>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auto="1"/>
      </right>
      <top/>
      <bottom style="thin">
        <color rgb="FF000000"/>
      </bottom>
      <diagonal/>
    </border>
    <border>
      <left style="thin">
        <color rgb="FF000000"/>
      </left>
      <right style="thin">
        <color auto="1"/>
      </right>
      <top style="thin">
        <color rgb="FF000000"/>
      </top>
      <bottom style="thin">
        <color rgb="FF000000"/>
      </bottom>
      <diagonal/>
    </border>
    <border>
      <left style="thin">
        <color auto="1"/>
      </left>
      <right style="thin">
        <color rgb="FF000000"/>
      </right>
      <top style="thin">
        <color rgb="FF000000"/>
      </top>
      <bottom style="thin">
        <color auto="1"/>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style="thin">
        <color auto="1"/>
      </bottom>
      <diagonal/>
    </border>
    <border>
      <left style="thin">
        <color auto="1"/>
      </left>
      <right style="thin">
        <color rgb="FF000000"/>
      </right>
      <top style="thin">
        <color auto="1"/>
      </top>
      <bottom/>
      <diagonal/>
    </border>
    <border>
      <left style="thin">
        <color rgb="FF000000"/>
      </left>
      <right style="thin">
        <color auto="1"/>
      </right>
      <top style="thin">
        <color auto="1"/>
      </top>
      <bottom style="thin">
        <color rgb="FF000000"/>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rgb="FF000000"/>
      </left>
      <right style="thin">
        <color auto="1"/>
      </right>
      <top style="thin">
        <color rgb="FF000000"/>
      </top>
      <bottom/>
      <diagonal/>
    </border>
    <border>
      <left style="thin">
        <color auto="1"/>
      </left>
      <right style="thin">
        <color auto="1"/>
      </right>
      <top/>
      <bottom style="thin">
        <color rgb="FF000000"/>
      </bottom>
      <diagonal/>
    </border>
    <border>
      <left style="thin">
        <color auto="1"/>
      </left>
      <right style="thin">
        <color auto="1"/>
      </right>
      <top style="thin">
        <color rgb="FF000000"/>
      </top>
      <bottom style="thin">
        <color rgb="FF000000"/>
      </bottom>
      <diagonal/>
    </border>
    <border>
      <left style="thin">
        <color auto="1"/>
      </left>
      <right/>
      <top/>
      <bottom style="thin">
        <color rgb="FF000000"/>
      </bottom>
      <diagonal/>
    </border>
    <border>
      <left style="thin">
        <color auto="1"/>
      </left>
      <right/>
      <top style="thin">
        <color rgb="FF000000"/>
      </top>
      <bottom style="thin">
        <color rgb="FF000000"/>
      </bottom>
      <diagonal/>
    </border>
    <border>
      <left style="thin">
        <color auto="1"/>
      </left>
      <right style="thin">
        <color auto="1"/>
      </right>
      <top style="thin">
        <color rgb="FF000000"/>
      </top>
      <bottom/>
      <diagonal/>
    </border>
    <border>
      <left style="thin">
        <color auto="1"/>
      </left>
      <right/>
      <top style="thin">
        <color rgb="FF000000"/>
      </top>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style="thin">
        <color auto="1"/>
      </bottom>
      <diagonal/>
    </border>
    <border>
      <left style="thin">
        <color auto="1"/>
      </left>
      <right/>
      <top style="thin">
        <color rgb="FF000000"/>
      </top>
      <bottom style="thin">
        <color auto="1"/>
      </bottom>
      <diagonal/>
    </border>
    <border>
      <left style="thin">
        <color auto="1"/>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right style="thin">
        <color rgb="FF000000"/>
      </right>
      <top style="thin">
        <color auto="1"/>
      </top>
      <bottom style="thin">
        <color auto="1"/>
      </bottom>
      <diagonal/>
    </border>
    <border>
      <left style="thin">
        <color auto="1"/>
      </left>
      <right/>
      <top style="thin">
        <color auto="1"/>
      </top>
      <bottom style="thin">
        <color rgb="FF000000"/>
      </bottom>
      <diagonal/>
    </border>
    <border>
      <left/>
      <right style="thin">
        <color auto="1"/>
      </right>
      <top style="thin">
        <color auto="1"/>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rgb="FF000000"/>
      </bottom>
      <diagonal/>
    </border>
    <border>
      <left/>
      <right/>
      <top/>
      <bottom style="thin">
        <color rgb="FF000000"/>
      </bottom>
      <diagonal/>
    </border>
    <border>
      <left style="thin">
        <color rgb="FF000000"/>
      </left>
      <right/>
      <top/>
      <bottom style="thin">
        <color auto="1"/>
      </bottom>
      <diagonal/>
    </border>
    <border>
      <left style="thin">
        <color rgb="FF000000"/>
      </left>
      <right/>
      <top style="thin">
        <color auto="1"/>
      </top>
      <bottom style="thin">
        <color auto="1"/>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s>
  <cellStyleXfs count="10">
    <xf numFmtId="0" fontId="0" fillId="0" borderId="0"/>
    <xf numFmtId="43" fontId="31" fillId="0" borderId="0" applyFont="0" applyFill="0" applyBorder="0" applyAlignment="0" applyProtection="0"/>
    <xf numFmtId="0" fontId="31" fillId="0" borderId="0"/>
    <xf numFmtId="0" fontId="62" fillId="0" borderId="0"/>
    <xf numFmtId="0" fontId="62" fillId="0" borderId="0"/>
    <xf numFmtId="0" fontId="31" fillId="0" borderId="0"/>
    <xf numFmtId="165" fontId="63"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62" fillId="0" borderId="0"/>
  </cellStyleXfs>
  <cellXfs count="2402">
    <xf numFmtId="0" fontId="0" fillId="0" borderId="0" xfId="0" applyFont="1" applyAlignment="1"/>
    <xf numFmtId="0" fontId="1" fillId="2" borderId="1" xfId="0" applyFont="1" applyFill="1" applyBorder="1" applyAlignment="1">
      <alignment horizontal="center" vertical="center"/>
    </xf>
    <xf numFmtId="0" fontId="1" fillId="2" borderId="1" xfId="0" applyFont="1" applyFill="1" applyBorder="1" applyAlignment="1">
      <alignment horizontal="left" vertical="center"/>
    </xf>
    <xf numFmtId="166" fontId="1" fillId="2" borderId="1" xfId="0" applyNumberFormat="1" applyFont="1" applyFill="1" applyBorder="1" applyAlignment="1">
      <alignment horizontal="right" vertical="center"/>
    </xf>
    <xf numFmtId="0" fontId="1" fillId="2" borderId="1" xfId="0" applyFont="1" applyFill="1" applyBorder="1" applyAlignment="1">
      <alignment horizontal="left" vertical="top" wrapText="1"/>
    </xf>
    <xf numFmtId="3" fontId="2" fillId="3" borderId="1" xfId="0" applyNumberFormat="1" applyFont="1" applyFill="1" applyBorder="1" applyAlignment="1">
      <alignment horizontal="right" vertical="center"/>
    </xf>
    <xf numFmtId="1" fontId="1" fillId="4" borderId="1"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0" fillId="5" borderId="0" xfId="0" applyFont="1" applyFill="1" applyAlignment="1"/>
    <xf numFmtId="0" fontId="0" fillId="0" borderId="2" xfId="0" applyFont="1" applyBorder="1" applyAlignment="1"/>
    <xf numFmtId="0" fontId="0" fillId="6" borderId="0" xfId="0" applyFont="1" applyFill="1" applyAlignment="1"/>
    <xf numFmtId="0" fontId="0" fillId="7" borderId="0" xfId="0" applyFont="1" applyFill="1" applyAlignment="1"/>
    <xf numFmtId="0" fontId="3"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166" fontId="4" fillId="2" borderId="3" xfId="0" applyNumberFormat="1" applyFont="1" applyFill="1" applyBorder="1" applyAlignment="1">
      <alignment horizontal="center" vertical="center" wrapText="1"/>
    </xf>
    <xf numFmtId="166" fontId="4" fillId="5" borderId="3" xfId="0" applyNumberFormat="1" applyFont="1" applyFill="1" applyBorder="1" applyAlignment="1">
      <alignment horizontal="center" vertical="center" wrapText="1"/>
    </xf>
    <xf numFmtId="166" fontId="5" fillId="2" borderId="3" xfId="0" applyNumberFormat="1" applyFont="1" applyFill="1" applyBorder="1" applyAlignment="1">
      <alignment horizontal="center" vertical="center" wrapText="1"/>
    </xf>
    <xf numFmtId="2" fontId="5" fillId="2" borderId="3" xfId="0" applyNumberFormat="1" applyFont="1" applyFill="1" applyBorder="1" applyAlignment="1">
      <alignment horizontal="center" vertical="center" wrapText="1"/>
    </xf>
    <xf numFmtId="0" fontId="3" fillId="5" borderId="3" xfId="0" applyFont="1" applyFill="1" applyBorder="1" applyAlignment="1">
      <alignment horizontal="center" vertical="center" wrapText="1"/>
    </xf>
    <xf numFmtId="0" fontId="4" fillId="2" borderId="3" xfId="0" applyFont="1" applyFill="1" applyBorder="1" applyAlignment="1">
      <alignment horizontal="left" vertical="center" wrapText="1"/>
    </xf>
    <xf numFmtId="0" fontId="6" fillId="2" borderId="3" xfId="0" applyFont="1" applyFill="1" applyBorder="1" applyAlignment="1">
      <alignment wrapText="1"/>
    </xf>
    <xf numFmtId="0" fontId="5" fillId="2" borderId="3" xfId="0" applyFont="1" applyFill="1" applyBorder="1" applyAlignment="1">
      <alignment vertical="center" wrapText="1"/>
    </xf>
    <xf numFmtId="0" fontId="5" fillId="5" borderId="3" xfId="0" applyFont="1" applyFill="1" applyBorder="1" applyAlignment="1">
      <alignment vertical="center" wrapText="1"/>
    </xf>
    <xf numFmtId="0" fontId="4" fillId="0" borderId="3" xfId="0" applyFont="1" applyFill="1" applyBorder="1" applyAlignment="1">
      <alignment horizontal="left" vertical="center" wrapText="1"/>
    </xf>
    <xf numFmtId="0" fontId="2" fillId="0" borderId="3" xfId="0" applyFont="1" applyFill="1" applyBorder="1" applyAlignment="1">
      <alignment horizontal="left" vertical="center" wrapText="1"/>
    </xf>
    <xf numFmtId="0" fontId="4" fillId="4" borderId="3" xfId="0" applyFont="1" applyFill="1" applyBorder="1" applyAlignment="1">
      <alignment horizontal="left" vertical="center" wrapText="1"/>
    </xf>
    <xf numFmtId="0" fontId="7" fillId="2" borderId="3" xfId="0" applyFont="1" applyFill="1" applyBorder="1" applyAlignment="1">
      <alignment horizontal="justify" vertical="center" wrapText="1"/>
    </xf>
    <xf numFmtId="0" fontId="7" fillId="2" borderId="3" xfId="0" applyFont="1" applyFill="1" applyBorder="1" applyAlignment="1">
      <alignment horizontal="center" vertical="center"/>
    </xf>
    <xf numFmtId="0" fontId="7" fillId="2" borderId="3" xfId="0" applyFont="1" applyFill="1" applyBorder="1" applyAlignment="1">
      <alignment horizontal="center" vertical="center" wrapText="1"/>
    </xf>
    <xf numFmtId="166" fontId="7" fillId="8" borderId="3" xfId="0" applyNumberFormat="1" applyFont="1" applyFill="1" applyBorder="1" applyAlignment="1">
      <alignment horizontal="center" vertical="center"/>
    </xf>
    <xf numFmtId="0" fontId="6" fillId="2" borderId="3" xfId="0" applyFont="1" applyFill="1" applyBorder="1" applyAlignment="1">
      <alignment horizontal="center" vertical="center"/>
    </xf>
    <xf numFmtId="166" fontId="7" fillId="4" borderId="3" xfId="0" applyNumberFormat="1" applyFont="1" applyFill="1" applyBorder="1" applyAlignment="1">
      <alignment horizontal="right" vertical="center"/>
    </xf>
    <xf numFmtId="0" fontId="8" fillId="2" borderId="3" xfId="0" applyFont="1" applyFill="1" applyBorder="1" applyAlignment="1">
      <alignment wrapText="1"/>
    </xf>
    <xf numFmtId="0" fontId="6" fillId="2" borderId="3" xfId="0" applyFont="1" applyFill="1" applyBorder="1" applyAlignment="1">
      <alignment horizontal="center"/>
    </xf>
    <xf numFmtId="0" fontId="2" fillId="2" borderId="3" xfId="0" applyFont="1" applyFill="1" applyBorder="1" applyAlignment="1">
      <alignment vertical="center"/>
    </xf>
    <xf numFmtId="3" fontId="9" fillId="5" borderId="3" xfId="0" applyNumberFormat="1" applyFont="1" applyFill="1" applyBorder="1" applyAlignment="1">
      <alignment horizontal="center" vertical="center"/>
    </xf>
    <xf numFmtId="3" fontId="7" fillId="2" borderId="3" xfId="0" applyNumberFormat="1" applyFont="1" applyFill="1" applyBorder="1" applyAlignment="1">
      <alignment horizontal="center" vertical="center"/>
    </xf>
    <xf numFmtId="0" fontId="2" fillId="2" borderId="3" xfId="0" applyFont="1" applyFill="1" applyBorder="1" applyAlignment="1">
      <alignment horizontal="left" vertical="center"/>
    </xf>
    <xf numFmtId="0" fontId="4" fillId="2" borderId="3" xfId="0" applyFont="1" applyFill="1" applyBorder="1" applyAlignment="1">
      <alignment horizontal="center" vertical="center"/>
    </xf>
    <xf numFmtId="0" fontId="4" fillId="2" borderId="3" xfId="0" applyFont="1" applyFill="1" applyBorder="1" applyAlignment="1">
      <alignment horizontal="left" vertical="center"/>
    </xf>
    <xf numFmtId="3" fontId="7" fillId="5" borderId="3" xfId="0" applyNumberFormat="1" applyFont="1" applyFill="1" applyBorder="1" applyAlignment="1">
      <alignment horizontal="center" vertical="center"/>
    </xf>
    <xf numFmtId="0" fontId="2" fillId="2" borderId="3" xfId="0" applyFont="1" applyFill="1" applyBorder="1" applyAlignment="1">
      <alignment horizontal="left" vertical="center" wrapText="1"/>
    </xf>
    <xf numFmtId="0" fontId="2" fillId="2" borderId="3" xfId="0" applyFont="1" applyFill="1" applyBorder="1" applyAlignment="1">
      <alignment horizontal="left" vertical="top"/>
    </xf>
    <xf numFmtId="0" fontId="2" fillId="2" borderId="3" xfId="0" applyFont="1" applyFill="1" applyBorder="1" applyAlignment="1">
      <alignment horizontal="center" vertical="center" wrapText="1"/>
    </xf>
    <xf numFmtId="0" fontId="10" fillId="2" borderId="3" xfId="0" applyFont="1" applyFill="1" applyBorder="1" applyAlignment="1">
      <alignment horizontal="center" vertical="center"/>
    </xf>
    <xf numFmtId="43" fontId="7" fillId="5" borderId="3" xfId="1" applyFont="1" applyFill="1" applyBorder="1" applyAlignment="1">
      <alignment horizontal="center" vertical="center"/>
    </xf>
    <xf numFmtId="3" fontId="5" fillId="2" borderId="3" xfId="0" applyNumberFormat="1" applyFont="1" applyFill="1" applyBorder="1" applyAlignment="1">
      <alignment horizontal="center" vertical="center" wrapText="1"/>
    </xf>
    <xf numFmtId="166" fontId="4" fillId="6" borderId="3" xfId="0" applyNumberFormat="1" applyFont="1" applyFill="1" applyBorder="1" applyAlignment="1">
      <alignment horizontal="center" vertical="center" wrapText="1"/>
    </xf>
    <xf numFmtId="0" fontId="3" fillId="6" borderId="3" xfId="0" applyFont="1" applyFill="1" applyBorder="1" applyAlignment="1">
      <alignment horizontal="center" vertical="center" wrapText="1"/>
    </xf>
    <xf numFmtId="0" fontId="5" fillId="6" borderId="3" xfId="0" applyFont="1" applyFill="1" applyBorder="1" applyAlignment="1">
      <alignment vertical="center" wrapText="1"/>
    </xf>
    <xf numFmtId="166" fontId="7" fillId="9" borderId="3" xfId="0" applyNumberFormat="1" applyFont="1" applyFill="1" applyBorder="1" applyAlignment="1">
      <alignment horizontal="center" vertical="center"/>
    </xf>
    <xf numFmtId="3" fontId="9" fillId="6" borderId="3" xfId="0" applyNumberFormat="1" applyFont="1" applyFill="1" applyBorder="1" applyAlignment="1">
      <alignment horizontal="center" vertical="center"/>
    </xf>
    <xf numFmtId="3" fontId="7" fillId="6" borderId="3" xfId="0" applyNumberFormat="1" applyFont="1" applyFill="1" applyBorder="1" applyAlignment="1">
      <alignment horizontal="center" vertical="center"/>
    </xf>
    <xf numFmtId="43" fontId="7" fillId="6" borderId="3" xfId="1" applyFont="1" applyFill="1" applyBorder="1" applyAlignment="1">
      <alignment horizontal="center" vertical="center"/>
    </xf>
    <xf numFmtId="166" fontId="7" fillId="2" borderId="3" xfId="1" applyNumberFormat="1" applyFont="1" applyFill="1" applyBorder="1" applyAlignment="1">
      <alignment vertical="center" wrapText="1"/>
    </xf>
    <xf numFmtId="0" fontId="2" fillId="2" borderId="3" xfId="0" applyFont="1" applyFill="1" applyBorder="1" applyAlignment="1">
      <alignment vertical="center" wrapText="1"/>
    </xf>
    <xf numFmtId="166" fontId="7" fillId="4" borderId="3" xfId="0" applyNumberFormat="1" applyFont="1" applyFill="1" applyBorder="1" applyAlignment="1">
      <alignment horizontal="center" vertical="center"/>
    </xf>
    <xf numFmtId="0" fontId="12" fillId="0" borderId="0" xfId="0" applyFont="1" applyAlignment="1">
      <alignment vertical="center" wrapText="1"/>
    </xf>
    <xf numFmtId="0" fontId="4" fillId="2" borderId="3" xfId="0" applyFont="1" applyFill="1" applyBorder="1" applyAlignment="1">
      <alignment vertical="center" wrapText="1"/>
    </xf>
    <xf numFmtId="0" fontId="8" fillId="5" borderId="3" xfId="0" applyFont="1" applyFill="1" applyBorder="1" applyAlignment="1">
      <alignment wrapText="1"/>
    </xf>
    <xf numFmtId="0" fontId="7" fillId="2" borderId="3" xfId="0" applyFont="1" applyFill="1" applyBorder="1" applyAlignment="1">
      <alignment wrapText="1"/>
    </xf>
    <xf numFmtId="0" fontId="7" fillId="2" borderId="3" xfId="0" applyFont="1" applyFill="1" applyBorder="1" applyAlignment="1">
      <alignment vertical="center" wrapText="1"/>
    </xf>
    <xf numFmtId="0" fontId="13" fillId="2" borderId="3" xfId="0" applyFont="1" applyFill="1" applyBorder="1" applyAlignment="1">
      <alignment horizontal="center" vertical="center" wrapText="1"/>
    </xf>
    <xf numFmtId="0" fontId="4" fillId="2" borderId="3" xfId="0" applyFont="1" applyFill="1" applyBorder="1" applyAlignment="1">
      <alignment horizontal="justify" vertical="center" wrapText="1"/>
    </xf>
    <xf numFmtId="0" fontId="2" fillId="2" borderId="3" xfId="0" applyFont="1" applyFill="1" applyBorder="1" applyAlignment="1">
      <alignment horizontal="justify" vertical="center"/>
    </xf>
    <xf numFmtId="0" fontId="2" fillId="5" borderId="3" xfId="0" applyFont="1" applyFill="1" applyBorder="1" applyAlignment="1">
      <alignment horizontal="justify" vertical="center"/>
    </xf>
    <xf numFmtId="0" fontId="2" fillId="2" borderId="3" xfId="0" applyFont="1" applyFill="1" applyBorder="1" applyAlignment="1">
      <alignment horizontal="center" vertical="center"/>
    </xf>
    <xf numFmtId="166" fontId="7" fillId="5" borderId="3" xfId="1" applyNumberFormat="1" applyFont="1" applyFill="1" applyBorder="1" applyAlignment="1">
      <alignment vertical="center"/>
    </xf>
    <xf numFmtId="166" fontId="7" fillId="2" borderId="3" xfId="0" applyNumberFormat="1" applyFont="1" applyFill="1" applyBorder="1" applyAlignment="1">
      <alignment horizontal="right" vertical="center"/>
    </xf>
    <xf numFmtId="0" fontId="2" fillId="2" borderId="3" xfId="0" applyFont="1" applyFill="1" applyBorder="1" applyAlignment="1">
      <alignment horizontal="left" vertical="top" wrapText="1"/>
    </xf>
    <xf numFmtId="166" fontId="7" fillId="5" borderId="3" xfId="0" applyNumberFormat="1" applyFont="1" applyFill="1" applyBorder="1" applyAlignment="1">
      <alignment horizontal="right" vertical="center"/>
    </xf>
    <xf numFmtId="0" fontId="6" fillId="2" borderId="3" xfId="0" applyFont="1" applyFill="1" applyBorder="1" applyAlignment="1">
      <alignment horizontal="center" vertical="center" wrapText="1"/>
    </xf>
    <xf numFmtId="0" fontId="14" fillId="4" borderId="3" xfId="0" applyFont="1" applyFill="1" applyBorder="1" applyAlignment="1">
      <alignment horizontal="left" vertical="center" wrapText="1"/>
    </xf>
    <xf numFmtId="0" fontId="15" fillId="5" borderId="3" xfId="0" applyFont="1" applyFill="1" applyBorder="1" applyAlignment="1">
      <alignment vertical="center" wrapText="1"/>
    </xf>
    <xf numFmtId="0" fontId="15" fillId="2" borderId="3" xfId="0" applyFont="1" applyFill="1" applyBorder="1" applyAlignment="1">
      <alignment vertical="center" wrapText="1"/>
    </xf>
    <xf numFmtId="166" fontId="2" fillId="2" borderId="3" xfId="1" applyNumberFormat="1" applyFont="1" applyFill="1" applyBorder="1" applyAlignment="1">
      <alignment horizontal="center" vertical="center" wrapText="1"/>
    </xf>
    <xf numFmtId="0" fontId="7" fillId="2" borderId="3" xfId="0" applyFont="1" applyFill="1" applyBorder="1" applyAlignment="1">
      <alignment horizontal="left" vertical="top" wrapText="1"/>
    </xf>
    <xf numFmtId="0" fontId="8" fillId="5" borderId="3" xfId="0" applyFont="1" applyFill="1" applyBorder="1" applyAlignment="1"/>
    <xf numFmtId="0" fontId="8" fillId="2" borderId="3" xfId="0" applyFont="1" applyFill="1" applyBorder="1" applyAlignment="1"/>
    <xf numFmtId="3" fontId="2" fillId="0" borderId="3" xfId="0" applyNumberFormat="1" applyFont="1" applyBorder="1" applyAlignment="1">
      <alignment horizontal="right" vertical="center" wrapText="1"/>
    </xf>
    <xf numFmtId="166" fontId="9" fillId="2" borderId="3" xfId="1" applyNumberFormat="1" applyFont="1" applyFill="1" applyBorder="1" applyAlignment="1">
      <alignment horizontal="center" vertical="center"/>
    </xf>
    <xf numFmtId="166" fontId="9" fillId="2" borderId="3" xfId="1" applyNumberFormat="1" applyFont="1" applyFill="1" applyBorder="1" applyAlignment="1">
      <alignment vertical="center"/>
    </xf>
    <xf numFmtId="0" fontId="7" fillId="2" borderId="3" xfId="0" applyFont="1" applyFill="1" applyBorder="1" applyAlignment="1">
      <alignment horizontal="left" vertical="center" wrapText="1"/>
    </xf>
    <xf numFmtId="166" fontId="7" fillId="5" borderId="3" xfId="1" applyNumberFormat="1" applyFont="1" applyFill="1" applyBorder="1" applyAlignment="1">
      <alignment horizontal="center" vertical="center" wrapText="1"/>
    </xf>
    <xf numFmtId="166" fontId="7" fillId="2" borderId="3" xfId="1" applyNumberFormat="1" applyFont="1" applyFill="1" applyBorder="1" applyAlignment="1">
      <alignment horizontal="center" vertical="center" wrapText="1"/>
    </xf>
    <xf numFmtId="166" fontId="2" fillId="2" borderId="3" xfId="1" applyNumberFormat="1" applyFont="1" applyFill="1" applyBorder="1" applyAlignment="1">
      <alignment vertical="center" wrapText="1"/>
    </xf>
    <xf numFmtId="166" fontId="14" fillId="2" borderId="3" xfId="1" applyNumberFormat="1" applyFont="1" applyFill="1" applyBorder="1" applyAlignment="1">
      <alignment vertical="center" wrapText="1"/>
    </xf>
    <xf numFmtId="0" fontId="8" fillId="6" borderId="3" xfId="0" applyFont="1" applyFill="1" applyBorder="1" applyAlignment="1">
      <alignment wrapText="1"/>
    </xf>
    <xf numFmtId="0" fontId="7" fillId="2" borderId="3" xfId="0" applyFont="1" applyFill="1" applyBorder="1" applyAlignment="1">
      <alignment horizontal="center" wrapText="1"/>
    </xf>
    <xf numFmtId="0" fontId="2" fillId="6" borderId="3" xfId="0" applyFont="1" applyFill="1" applyBorder="1" applyAlignment="1">
      <alignment horizontal="justify" vertical="center"/>
    </xf>
    <xf numFmtId="166" fontId="7" fillId="6" borderId="3" xfId="1" applyNumberFormat="1" applyFont="1" applyFill="1" applyBorder="1" applyAlignment="1">
      <alignment vertical="center"/>
    </xf>
    <xf numFmtId="0" fontId="15" fillId="6" borderId="3" xfId="0" applyFont="1" applyFill="1" applyBorder="1" applyAlignment="1">
      <alignment vertical="center" wrapText="1"/>
    </xf>
    <xf numFmtId="0" fontId="8" fillId="6" borderId="3" xfId="0" applyFont="1" applyFill="1" applyBorder="1" applyAlignment="1"/>
    <xf numFmtId="0" fontId="8" fillId="6" borderId="4" xfId="0" applyFont="1" applyFill="1" applyBorder="1" applyAlignment="1"/>
    <xf numFmtId="0" fontId="8" fillId="2" borderId="4" xfId="0" applyFont="1" applyFill="1" applyBorder="1" applyAlignment="1"/>
    <xf numFmtId="166" fontId="9" fillId="2" borderId="4" xfId="1" applyNumberFormat="1" applyFont="1" applyFill="1" applyBorder="1" applyAlignment="1">
      <alignment vertical="center"/>
    </xf>
    <xf numFmtId="166" fontId="2" fillId="2" borderId="4" xfId="1" applyNumberFormat="1" applyFont="1" applyFill="1" applyBorder="1" applyAlignment="1">
      <alignment horizontal="center" vertical="center" wrapText="1"/>
    </xf>
    <xf numFmtId="166" fontId="2" fillId="2" borderId="4" xfId="1" applyNumberFormat="1" applyFont="1" applyFill="1" applyBorder="1" applyAlignment="1">
      <alignment vertical="center" wrapText="1"/>
    </xf>
    <xf numFmtId="0" fontId="0" fillId="6" borderId="3" xfId="0" applyFont="1" applyFill="1" applyBorder="1" applyAlignment="1"/>
    <xf numFmtId="0" fontId="0" fillId="0" borderId="3" xfId="0" applyFont="1" applyBorder="1" applyAlignment="1"/>
    <xf numFmtId="166" fontId="7" fillId="6" borderId="3" xfId="1" applyNumberFormat="1" applyFont="1" applyFill="1" applyBorder="1" applyAlignment="1">
      <alignment horizontal="center" vertical="center" wrapText="1"/>
    </xf>
    <xf numFmtId="166" fontId="14" fillId="2" borderId="4" xfId="1" applyNumberFormat="1" applyFont="1" applyFill="1" applyBorder="1" applyAlignment="1">
      <alignment vertical="center" wrapText="1"/>
    </xf>
    <xf numFmtId="0" fontId="0" fillId="0" borderId="0" xfId="0" applyFont="1" applyBorder="1" applyAlignment="1"/>
    <xf numFmtId="0" fontId="8" fillId="2" borderId="3" xfId="0" applyFont="1" applyFill="1" applyBorder="1" applyAlignment="1">
      <alignment horizontal="center"/>
    </xf>
    <xf numFmtId="0" fontId="17" fillId="2" borderId="3" xfId="0" applyFont="1" applyFill="1" applyBorder="1" applyAlignment="1">
      <alignment horizontal="center" vertical="center"/>
    </xf>
    <xf numFmtId="0" fontId="18" fillId="2" borderId="3" xfId="0" applyFont="1" applyFill="1" applyBorder="1" applyAlignment="1">
      <alignment wrapText="1"/>
    </xf>
    <xf numFmtId="3" fontId="7" fillId="5" borderId="3" xfId="0" applyNumberFormat="1" applyFont="1" applyFill="1" applyBorder="1" applyAlignment="1">
      <alignment horizontal="right" vertical="center" wrapText="1"/>
    </xf>
    <xf numFmtId="3" fontId="5" fillId="2" borderId="3" xfId="0" applyNumberFormat="1" applyFont="1" applyFill="1" applyBorder="1" applyAlignment="1">
      <alignment horizontal="right" vertical="center" wrapText="1"/>
    </xf>
    <xf numFmtId="3" fontId="7" fillId="2" borderId="3" xfId="0" applyNumberFormat="1" applyFont="1" applyFill="1" applyBorder="1" applyAlignment="1">
      <alignment horizontal="right" vertical="center" wrapText="1"/>
    </xf>
    <xf numFmtId="0" fontId="7" fillId="2" borderId="3" xfId="0" applyFont="1" applyFill="1" applyBorder="1" applyAlignment="1">
      <alignment horizontal="center" vertical="top" wrapText="1"/>
    </xf>
    <xf numFmtId="166" fontId="9" fillId="2" borderId="3" xfId="1" applyNumberFormat="1" applyFont="1" applyFill="1" applyBorder="1" applyAlignment="1">
      <alignment horizontal="center" vertical="center" wrapText="1"/>
    </xf>
    <xf numFmtId="3" fontId="7" fillId="6" borderId="3" xfId="0" applyNumberFormat="1" applyFont="1" applyFill="1" applyBorder="1" applyAlignment="1">
      <alignment horizontal="right" vertical="center" wrapText="1"/>
    </xf>
    <xf numFmtId="0" fontId="19" fillId="2" borderId="0" xfId="0" applyFont="1" applyFill="1" applyAlignment="1">
      <alignment vertical="center"/>
    </xf>
    <xf numFmtId="0" fontId="20" fillId="2" borderId="0" xfId="0" applyFont="1" applyFill="1" applyAlignment="1"/>
    <xf numFmtId="0" fontId="19" fillId="2" borderId="0" xfId="0" applyFont="1" applyFill="1" applyAlignment="1"/>
    <xf numFmtId="0" fontId="19" fillId="2" borderId="0" xfId="0" applyFont="1" applyFill="1" applyAlignment="1">
      <alignment horizontal="left" vertical="center"/>
    </xf>
    <xf numFmtId="0" fontId="13" fillId="0" borderId="0" xfId="0" applyFont="1" applyFill="1" applyBorder="1" applyAlignment="1">
      <alignment horizontal="center" vertical="center" wrapText="1"/>
    </xf>
    <xf numFmtId="0" fontId="21" fillId="0" borderId="0" xfId="0" applyFont="1" applyFill="1" applyBorder="1" applyAlignment="1">
      <alignment horizontal="center" vertical="justify" wrapText="1"/>
    </xf>
    <xf numFmtId="0" fontId="21" fillId="0" borderId="0" xfId="0" applyFont="1" applyFill="1" applyBorder="1" applyAlignment="1">
      <alignment horizontal="left" vertical="center" wrapText="1"/>
    </xf>
    <xf numFmtId="0" fontId="13" fillId="0" borderId="3" xfId="0" applyFont="1" applyFill="1" applyBorder="1" applyAlignment="1">
      <alignment horizontal="center" vertical="center" wrapText="1"/>
    </xf>
    <xf numFmtId="166" fontId="13" fillId="0" borderId="3" xfId="0" applyNumberFormat="1" applyFont="1" applyFill="1" applyBorder="1" applyAlignment="1">
      <alignment horizontal="center" vertical="center" wrapText="1"/>
    </xf>
    <xf numFmtId="2" fontId="13"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0" fontId="16" fillId="0" borderId="3" xfId="0" applyFont="1" applyFill="1" applyBorder="1" applyAlignment="1">
      <alignment wrapText="1"/>
    </xf>
    <xf numFmtId="0" fontId="13" fillId="0" borderId="3" xfId="0" applyFont="1" applyFill="1" applyBorder="1" applyAlignment="1">
      <alignment vertical="center" wrapText="1"/>
    </xf>
    <xf numFmtId="0" fontId="16" fillId="0" borderId="3" xfId="0" applyFont="1" applyFill="1" applyBorder="1" applyAlignment="1">
      <alignment horizontal="left" vertical="center" wrapText="1"/>
    </xf>
    <xf numFmtId="0" fontId="16" fillId="0" borderId="3" xfId="0" applyFont="1" applyFill="1" applyBorder="1" applyAlignment="1">
      <alignment horizontal="center" vertical="center"/>
    </xf>
    <xf numFmtId="0" fontId="16" fillId="0" borderId="3" xfId="0" applyFont="1" applyFill="1" applyBorder="1" applyAlignment="1">
      <alignment horizontal="center" vertical="center" wrapText="1"/>
    </xf>
    <xf numFmtId="166" fontId="16" fillId="0" borderId="3" xfId="0" applyNumberFormat="1" applyFont="1" applyFill="1" applyBorder="1" applyAlignment="1">
      <alignment horizontal="center" vertical="center"/>
    </xf>
    <xf numFmtId="166" fontId="16" fillId="0" borderId="3" xfId="0" applyNumberFormat="1" applyFont="1" applyFill="1" applyBorder="1" applyAlignment="1">
      <alignment horizontal="right" vertical="center"/>
    </xf>
    <xf numFmtId="166" fontId="16" fillId="2" borderId="3" xfId="0" applyNumberFormat="1" applyFont="1" applyFill="1" applyBorder="1" applyAlignment="1">
      <alignment horizontal="center" vertical="center"/>
    </xf>
    <xf numFmtId="0" fontId="19" fillId="0" borderId="3" xfId="0" applyFont="1" applyFill="1" applyBorder="1" applyAlignment="1">
      <alignment wrapText="1"/>
    </xf>
    <xf numFmtId="0" fontId="16" fillId="0" borderId="3" xfId="0" applyFont="1" applyFill="1" applyBorder="1" applyAlignment="1">
      <alignment horizontal="center"/>
    </xf>
    <xf numFmtId="0" fontId="16" fillId="0" borderId="3" xfId="0" applyFont="1" applyFill="1" applyBorder="1" applyAlignment="1">
      <alignment horizontal="left" vertical="center"/>
    </xf>
    <xf numFmtId="3" fontId="16" fillId="0" borderId="3" xfId="0" applyNumberFormat="1" applyFont="1" applyFill="1" applyBorder="1" applyAlignment="1">
      <alignment horizontal="center" vertical="center"/>
    </xf>
    <xf numFmtId="3" fontId="16" fillId="0" borderId="3"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3" fillId="0" borderId="3" xfId="0" applyFont="1" applyFill="1" applyBorder="1" applyAlignment="1">
      <alignment horizontal="center" vertical="center"/>
    </xf>
    <xf numFmtId="0" fontId="13" fillId="0" borderId="3" xfId="0" applyFont="1" applyFill="1" applyBorder="1" applyAlignment="1">
      <alignment horizontal="left" vertical="center"/>
    </xf>
    <xf numFmtId="43" fontId="16" fillId="0" borderId="3" xfId="1" applyFont="1" applyFill="1" applyBorder="1" applyAlignment="1">
      <alignment horizontal="center" vertical="center"/>
    </xf>
    <xf numFmtId="3" fontId="13" fillId="0" borderId="3" xfId="0" applyNumberFormat="1" applyFont="1" applyFill="1" applyBorder="1" applyAlignment="1">
      <alignment horizontal="center" vertical="center" wrapText="1"/>
    </xf>
    <xf numFmtId="0" fontId="16" fillId="0" borderId="3" xfId="0" applyFont="1" applyFill="1" applyBorder="1" applyAlignment="1">
      <alignment vertical="center" wrapText="1"/>
    </xf>
    <xf numFmtId="0" fontId="16" fillId="0" borderId="3" xfId="0" applyFont="1" applyFill="1" applyBorder="1" applyAlignment="1">
      <alignment horizontal="justify" vertical="justify"/>
    </xf>
    <xf numFmtId="3" fontId="22" fillId="0" borderId="3" xfId="0" applyNumberFormat="1" applyFont="1" applyFill="1" applyBorder="1" applyAlignment="1">
      <alignment horizontal="center" vertical="center"/>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3" xfId="0" applyFont="1" applyFill="1" applyBorder="1" applyAlignment="1">
      <alignment horizontal="justify" vertical="center"/>
    </xf>
    <xf numFmtId="166" fontId="16" fillId="0" borderId="3" xfId="1" applyNumberFormat="1" applyFont="1" applyFill="1" applyBorder="1" applyAlignment="1">
      <alignment vertical="center"/>
    </xf>
    <xf numFmtId="0" fontId="16" fillId="0" borderId="14"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15" xfId="0" applyFont="1" applyFill="1" applyBorder="1" applyAlignment="1">
      <alignment horizontal="center" vertical="center" wrapText="1"/>
    </xf>
    <xf numFmtId="166" fontId="16" fillId="0" borderId="3" xfId="1" applyNumberFormat="1" applyFont="1" applyFill="1" applyBorder="1" applyAlignment="1">
      <alignment horizontal="center" vertical="center" wrapText="1"/>
    </xf>
    <xf numFmtId="0" fontId="16" fillId="0" borderId="3" xfId="0" applyFont="1" applyFill="1" applyBorder="1" applyAlignment="1">
      <alignment horizontal="center" wrapText="1"/>
    </xf>
    <xf numFmtId="0" fontId="16" fillId="0" borderId="3" xfId="0" applyFont="1" applyFill="1" applyBorder="1" applyAlignment="1">
      <alignment vertical="justify" wrapText="1"/>
    </xf>
    <xf numFmtId="0" fontId="19" fillId="0" borderId="3" xfId="0" applyFont="1" applyFill="1" applyBorder="1" applyAlignment="1"/>
    <xf numFmtId="3" fontId="16" fillId="0" borderId="3" xfId="0" applyNumberFormat="1" applyFont="1" applyFill="1" applyBorder="1" applyAlignment="1">
      <alignment horizontal="right" vertical="center" wrapText="1"/>
    </xf>
    <xf numFmtId="166" fontId="16" fillId="0" borderId="3" xfId="1" applyNumberFormat="1" applyFont="1" applyFill="1" applyBorder="1" applyAlignment="1">
      <alignment vertical="center" wrapText="1"/>
    </xf>
    <xf numFmtId="166" fontId="16" fillId="0" borderId="3" xfId="1" applyNumberFormat="1" applyFont="1" applyFill="1" applyBorder="1" applyAlignment="1">
      <alignment horizontal="center" vertical="center"/>
    </xf>
    <xf numFmtId="166" fontId="16" fillId="0" borderId="10" xfId="1" applyNumberFormat="1" applyFont="1" applyFill="1" applyBorder="1" applyAlignment="1">
      <alignment horizontal="center" vertical="center" wrapText="1"/>
    </xf>
    <xf numFmtId="166" fontId="16" fillId="0" borderId="0" xfId="1" applyNumberFormat="1" applyFont="1" applyFill="1" applyBorder="1" applyAlignment="1">
      <alignment horizontal="center" vertical="center" wrapText="1"/>
    </xf>
    <xf numFmtId="0" fontId="24" fillId="0" borderId="3" xfId="0" applyFont="1" applyFill="1" applyBorder="1" applyAlignment="1">
      <alignment horizontal="left" vertical="center"/>
    </xf>
    <xf numFmtId="0" fontId="16" fillId="0" borderId="3" xfId="0" applyFont="1" applyFill="1" applyBorder="1" applyAlignment="1">
      <alignment horizontal="left" vertical="justify" wrapText="1"/>
    </xf>
    <xf numFmtId="0" fontId="16" fillId="0" borderId="3" xfId="0" applyFont="1" applyFill="1" applyBorder="1" applyAlignment="1">
      <alignment horizontal="justify" vertical="justify" wrapText="1"/>
    </xf>
    <xf numFmtId="166" fontId="16" fillId="0" borderId="14" xfId="1" applyNumberFormat="1" applyFont="1" applyFill="1" applyBorder="1" applyAlignment="1">
      <alignment horizontal="center" vertical="center" wrapText="1"/>
    </xf>
    <xf numFmtId="166" fontId="16" fillId="0" borderId="15" xfId="1" applyNumberFormat="1" applyFont="1" applyFill="1" applyBorder="1" applyAlignment="1">
      <alignment horizontal="center" vertical="center" wrapText="1"/>
    </xf>
    <xf numFmtId="0" fontId="19" fillId="0" borderId="3" xfId="0" applyFont="1" applyFill="1" applyBorder="1" applyAlignment="1">
      <alignment horizontal="center"/>
    </xf>
    <xf numFmtId="0" fontId="25" fillId="0" borderId="3" xfId="0" applyFont="1" applyFill="1" applyBorder="1" applyAlignment="1">
      <alignment wrapText="1"/>
    </xf>
    <xf numFmtId="3" fontId="13" fillId="0" borderId="3" xfId="0" applyNumberFormat="1" applyFont="1" applyFill="1" applyBorder="1" applyAlignment="1">
      <alignment horizontal="right" vertical="center" wrapText="1"/>
    </xf>
    <xf numFmtId="0" fontId="19" fillId="2" borderId="0" xfId="0" applyFont="1" applyFill="1" applyAlignment="1">
      <alignment horizontal="left"/>
    </xf>
    <xf numFmtId="0" fontId="21" fillId="0" borderId="0" xfId="0" applyFont="1" applyFill="1" applyBorder="1" applyAlignment="1">
      <alignment horizontal="left" vertical="justify" wrapText="1"/>
    </xf>
    <xf numFmtId="166" fontId="13" fillId="0" borderId="18" xfId="0" applyNumberFormat="1" applyFont="1" applyFill="1" applyBorder="1" applyAlignment="1">
      <alignment horizontal="center" vertical="center" wrapText="1"/>
    </xf>
    <xf numFmtId="2" fontId="13" fillId="0" borderId="4" xfId="0" applyNumberFormat="1" applyFont="1" applyFill="1" applyBorder="1" applyAlignment="1">
      <alignment horizontal="center" vertical="center" wrapText="1"/>
    </xf>
    <xf numFmtId="0" fontId="13" fillId="0" borderId="11"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13" fillId="0" borderId="6" xfId="0" applyFont="1" applyFill="1" applyBorder="1" applyAlignment="1">
      <alignment vertical="center" wrapText="1"/>
    </xf>
    <xf numFmtId="0" fontId="16" fillId="0" borderId="6" xfId="0" applyFont="1" applyFill="1" applyBorder="1" applyAlignment="1">
      <alignment horizontal="left" vertical="center" wrapText="1"/>
    </xf>
    <xf numFmtId="0" fontId="16" fillId="0" borderId="15" xfId="0" applyFont="1" applyFill="1" applyBorder="1" applyAlignment="1">
      <alignment horizontal="left" vertical="center" wrapText="1"/>
    </xf>
    <xf numFmtId="0" fontId="16" fillId="0" borderId="9" xfId="0" applyFont="1" applyFill="1" applyBorder="1" applyAlignment="1">
      <alignment horizontal="center" vertical="center"/>
    </xf>
    <xf numFmtId="166" fontId="16" fillId="0" borderId="19" xfId="0" applyNumberFormat="1" applyFont="1" applyFill="1" applyBorder="1" applyAlignment="1">
      <alignment horizontal="center" vertical="center"/>
    </xf>
    <xf numFmtId="166" fontId="16" fillId="0" borderId="20" xfId="0" applyNumberFormat="1" applyFont="1" applyFill="1" applyBorder="1" applyAlignment="1">
      <alignment horizontal="right" vertical="center"/>
    </xf>
    <xf numFmtId="0" fontId="16" fillId="0" borderId="13" xfId="0" applyFont="1" applyFill="1" applyBorder="1" applyAlignment="1">
      <alignment horizontal="left" vertical="center" wrapText="1"/>
    </xf>
    <xf numFmtId="166" fontId="16" fillId="0" borderId="0" xfId="0" applyNumberFormat="1" applyFont="1" applyFill="1" applyBorder="1" applyAlignment="1">
      <alignment horizontal="right" vertical="center"/>
    </xf>
    <xf numFmtId="166" fontId="16" fillId="0" borderId="21" xfId="0" applyNumberFormat="1" applyFont="1" applyFill="1" applyBorder="1" applyAlignment="1">
      <alignment horizontal="right" vertical="center"/>
    </xf>
    <xf numFmtId="166" fontId="16" fillId="0" borderId="16" xfId="0" applyNumberFormat="1" applyFont="1" applyFill="1" applyBorder="1" applyAlignment="1">
      <alignment horizontal="right" vertical="center"/>
    </xf>
    <xf numFmtId="166" fontId="16" fillId="0" borderId="22" xfId="0" applyNumberFormat="1" applyFont="1" applyFill="1" applyBorder="1" applyAlignment="1">
      <alignment horizontal="center" vertical="center"/>
    </xf>
    <xf numFmtId="166" fontId="16" fillId="0" borderId="6" xfId="0" applyNumberFormat="1" applyFont="1" applyFill="1" applyBorder="1" applyAlignment="1">
      <alignment horizontal="right" vertical="center"/>
    </xf>
    <xf numFmtId="0" fontId="19" fillId="0" borderId="6" xfId="0" applyFont="1" applyFill="1" applyBorder="1" applyAlignment="1">
      <alignment wrapText="1"/>
    </xf>
    <xf numFmtId="0" fontId="16" fillId="0" borderId="23" xfId="0" applyFont="1" applyFill="1" applyBorder="1" applyAlignment="1">
      <alignment horizontal="left" vertical="center"/>
    </xf>
    <xf numFmtId="0" fontId="16" fillId="0" borderId="4" xfId="0" applyFont="1" applyFill="1" applyBorder="1" applyAlignment="1">
      <alignment horizontal="center" vertical="center"/>
    </xf>
    <xf numFmtId="0" fontId="16" fillId="0" borderId="0" xfId="0" applyFont="1" applyFill="1" applyBorder="1" applyAlignment="1">
      <alignment horizontal="left" vertical="center"/>
    </xf>
    <xf numFmtId="0" fontId="16" fillId="0" borderId="16" xfId="0" applyFont="1" applyFill="1" applyBorder="1" applyAlignment="1">
      <alignment horizontal="left" vertical="center"/>
    </xf>
    <xf numFmtId="0" fontId="16" fillId="0" borderId="13" xfId="0" applyFont="1" applyFill="1" applyBorder="1" applyAlignment="1">
      <alignment horizontal="left" vertical="center"/>
    </xf>
    <xf numFmtId="0" fontId="13" fillId="0" borderId="9" xfId="0" applyFont="1" applyFill="1" applyBorder="1" applyAlignment="1">
      <alignment horizontal="center" vertical="center"/>
    </xf>
    <xf numFmtId="0" fontId="16" fillId="0" borderId="12" xfId="0" applyFont="1" applyFill="1" applyBorder="1" applyAlignment="1">
      <alignment horizontal="left" vertical="center" wrapText="1"/>
    </xf>
    <xf numFmtId="0" fontId="16" fillId="0" borderId="3" xfId="0" applyFont="1" applyFill="1" applyBorder="1" applyAlignment="1">
      <alignment horizontal="left" vertical="top"/>
    </xf>
    <xf numFmtId="0" fontId="16" fillId="0" borderId="24" xfId="0" applyFont="1" applyFill="1" applyBorder="1" applyAlignment="1">
      <alignment horizontal="left" vertical="top"/>
    </xf>
    <xf numFmtId="0" fontId="16" fillId="0" borderId="16" xfId="0" applyFont="1" applyFill="1" applyBorder="1" applyAlignment="1">
      <alignment horizontal="left" vertical="top"/>
    </xf>
    <xf numFmtId="0" fontId="16" fillId="0" borderId="25" xfId="0" applyFont="1" applyFill="1" applyBorder="1" applyAlignment="1">
      <alignment horizontal="left" vertical="top"/>
    </xf>
    <xf numFmtId="0" fontId="16" fillId="0" borderId="0" xfId="0" applyFont="1" applyFill="1" applyBorder="1" applyAlignment="1">
      <alignment horizontal="left" vertical="top"/>
    </xf>
    <xf numFmtId="3" fontId="16" fillId="0" borderId="4" xfId="0" applyNumberFormat="1" applyFont="1" applyFill="1" applyBorder="1" applyAlignment="1">
      <alignment horizontal="center" vertical="center"/>
    </xf>
    <xf numFmtId="0" fontId="16" fillId="0" borderId="26" xfId="0" applyFont="1" applyFill="1" applyBorder="1" applyAlignment="1">
      <alignment horizontal="left" vertical="center"/>
    </xf>
    <xf numFmtId="0" fontId="16" fillId="0" borderId="17" xfId="0" applyFont="1" applyFill="1" applyBorder="1" applyAlignment="1">
      <alignment horizontal="center" vertical="center"/>
    </xf>
    <xf numFmtId="3" fontId="16" fillId="0" borderId="9" xfId="0" applyNumberFormat="1" applyFont="1" applyFill="1" applyBorder="1" applyAlignment="1">
      <alignment horizontal="center" vertical="center"/>
    </xf>
    <xf numFmtId="0" fontId="16" fillId="0" borderId="22" xfId="0" applyFont="1" applyFill="1" applyBorder="1" applyAlignment="1">
      <alignment horizontal="left" vertical="top"/>
    </xf>
    <xf numFmtId="0" fontId="13" fillId="0" borderId="11" xfId="0" applyFont="1" applyFill="1" applyBorder="1" applyAlignment="1">
      <alignment horizontal="center" vertical="center" wrapText="1"/>
    </xf>
    <xf numFmtId="0" fontId="16" fillId="0" borderId="11" xfId="0" applyFont="1" applyFill="1" applyBorder="1" applyAlignment="1">
      <alignment horizontal="center" vertical="center"/>
    </xf>
    <xf numFmtId="0" fontId="16" fillId="0" borderId="5" xfId="0" applyFont="1" applyFill="1" applyBorder="1" applyAlignment="1">
      <alignment horizontal="left" vertical="top"/>
    </xf>
    <xf numFmtId="0" fontId="16" fillId="0" borderId="5" xfId="0" applyFont="1" applyFill="1" applyBorder="1" applyAlignment="1">
      <alignment horizontal="left" vertical="center"/>
    </xf>
    <xf numFmtId="3" fontId="13" fillId="0" borderId="18" xfId="0" applyNumberFormat="1" applyFont="1" applyFill="1" applyBorder="1" applyAlignment="1">
      <alignment horizontal="center" vertical="center" wrapText="1"/>
    </xf>
    <xf numFmtId="2" fontId="13" fillId="0" borderId="20" xfId="0" applyNumberFormat="1" applyFont="1" applyFill="1" applyBorder="1" applyAlignment="1">
      <alignment horizontal="center" vertical="center" wrapText="1"/>
    </xf>
    <xf numFmtId="0" fontId="13" fillId="0" borderId="13" xfId="0" applyFont="1" applyFill="1" applyBorder="1" applyAlignment="1">
      <alignment vertical="center" wrapText="1"/>
    </xf>
    <xf numFmtId="0" fontId="19" fillId="0" borderId="13" xfId="0" applyFont="1" applyFill="1" applyBorder="1" applyAlignment="1">
      <alignment wrapText="1"/>
    </xf>
    <xf numFmtId="0" fontId="16" fillId="0" borderId="13" xfId="0" applyFont="1" applyFill="1" applyBorder="1" applyAlignment="1">
      <alignment vertical="center" wrapText="1"/>
    </xf>
    <xf numFmtId="0" fontId="23" fillId="0" borderId="11" xfId="0" applyFont="1" applyFill="1" applyBorder="1" applyAlignment="1">
      <alignment horizontal="center" vertical="center" wrapText="1"/>
    </xf>
    <xf numFmtId="0" fontId="22" fillId="0" borderId="11" xfId="0" applyFont="1" applyFill="1" applyBorder="1" applyAlignment="1">
      <alignment horizontal="center" vertical="center"/>
    </xf>
    <xf numFmtId="0" fontId="22" fillId="0" borderId="5" xfId="0" applyFont="1" applyFill="1" applyBorder="1" applyAlignment="1">
      <alignment horizontal="left" vertical="center"/>
    </xf>
    <xf numFmtId="0" fontId="22" fillId="0" borderId="3" xfId="0" applyFont="1" applyFill="1" applyBorder="1" applyAlignment="1">
      <alignment horizontal="center" vertical="center"/>
    </xf>
    <xf numFmtId="3" fontId="22" fillId="0" borderId="6" xfId="0" applyNumberFormat="1" applyFont="1" applyFill="1" applyBorder="1" applyAlignment="1">
      <alignment horizontal="center" vertical="center"/>
    </xf>
    <xf numFmtId="0" fontId="13" fillId="0" borderId="5" xfId="0" applyFont="1" applyFill="1" applyBorder="1" applyAlignment="1">
      <alignment vertical="center" wrapText="1"/>
    </xf>
    <xf numFmtId="0" fontId="16" fillId="0" borderId="6" xfId="0" applyFont="1" applyFill="1" applyBorder="1" applyAlignment="1">
      <alignment horizontal="center" vertical="center" wrapText="1"/>
    </xf>
    <xf numFmtId="0" fontId="16" fillId="0" borderId="4" xfId="0" applyFont="1" applyFill="1" applyBorder="1" applyAlignment="1">
      <alignment vertical="center" wrapText="1"/>
    </xf>
    <xf numFmtId="0" fontId="16" fillId="0" borderId="9" xfId="0" applyFont="1" applyFill="1" applyBorder="1" applyAlignment="1">
      <alignment vertical="center" wrapText="1"/>
    </xf>
    <xf numFmtId="0" fontId="16" fillId="0" borderId="6" xfId="0" applyFont="1" applyFill="1" applyBorder="1" applyAlignment="1">
      <alignment horizontal="center" vertical="center"/>
    </xf>
    <xf numFmtId="3" fontId="16" fillId="0" borderId="6" xfId="0" applyNumberFormat="1" applyFont="1" applyFill="1" applyBorder="1" applyAlignment="1">
      <alignment horizontal="center" vertical="center"/>
    </xf>
    <xf numFmtId="0" fontId="16" fillId="0" borderId="6" xfId="0" applyFont="1" applyFill="1" applyBorder="1" applyAlignment="1">
      <alignment wrapText="1"/>
    </xf>
    <xf numFmtId="0" fontId="16" fillId="0" borderId="5" xfId="0" applyFont="1" applyFill="1" applyBorder="1" applyAlignment="1">
      <alignment horizontal="justify" vertical="center"/>
    </xf>
    <xf numFmtId="0" fontId="16" fillId="0" borderId="27" xfId="0" applyFont="1" applyFill="1" applyBorder="1" applyAlignment="1">
      <alignment horizontal="left" vertical="center" wrapText="1"/>
    </xf>
    <xf numFmtId="0" fontId="16" fillId="0" borderId="28" xfId="0" applyFont="1" applyFill="1" applyBorder="1" applyAlignment="1">
      <alignment horizontal="center" vertical="center"/>
    </xf>
    <xf numFmtId="166" fontId="16" fillId="0" borderId="9" xfId="1" applyNumberFormat="1" applyFont="1" applyFill="1" applyBorder="1" applyAlignment="1">
      <alignment vertical="center"/>
    </xf>
    <xf numFmtId="166" fontId="16" fillId="0" borderId="28" xfId="0" applyNumberFormat="1" applyFont="1" applyFill="1" applyBorder="1" applyAlignment="1">
      <alignment horizontal="right" vertical="center"/>
    </xf>
    <xf numFmtId="0" fontId="16" fillId="0" borderId="29" xfId="0" applyFont="1" applyFill="1" applyBorder="1" applyAlignment="1">
      <alignment horizontal="left" vertical="center" wrapText="1"/>
    </xf>
    <xf numFmtId="0" fontId="16" fillId="0" borderId="30" xfId="0" applyFont="1" applyFill="1" applyBorder="1" applyAlignment="1">
      <alignment horizontal="center" vertical="center"/>
    </xf>
    <xf numFmtId="166" fontId="16" fillId="0" borderId="30" xfId="0" applyNumberFormat="1" applyFont="1" applyFill="1" applyBorder="1" applyAlignment="1">
      <alignment horizontal="right" vertical="center"/>
    </xf>
    <xf numFmtId="0" fontId="16" fillId="0" borderId="27" xfId="0" applyFont="1" applyFill="1" applyBorder="1" applyAlignment="1">
      <alignment horizontal="left" vertical="top" wrapText="1"/>
    </xf>
    <xf numFmtId="0" fontId="16" fillId="0" borderId="31" xfId="0" applyFont="1" applyFill="1" applyBorder="1" applyAlignment="1">
      <alignment horizontal="center" vertical="center"/>
    </xf>
    <xf numFmtId="166" fontId="16" fillId="0" borderId="32" xfId="0" applyNumberFormat="1" applyFont="1" applyFill="1" applyBorder="1" applyAlignment="1">
      <alignment horizontal="right" vertical="center"/>
    </xf>
    <xf numFmtId="0" fontId="16" fillId="0" borderId="1" xfId="0" applyFont="1" applyFill="1" applyBorder="1" applyAlignment="1">
      <alignment horizontal="center" vertical="center"/>
    </xf>
    <xf numFmtId="166" fontId="16" fillId="0" borderId="33" xfId="0" applyNumberFormat="1" applyFont="1" applyFill="1" applyBorder="1" applyAlignment="1">
      <alignment horizontal="right" vertical="center"/>
    </xf>
    <xf numFmtId="166" fontId="16" fillId="0" borderId="31" xfId="0" applyNumberFormat="1" applyFont="1" applyFill="1" applyBorder="1" applyAlignment="1">
      <alignment horizontal="right" vertical="center"/>
    </xf>
    <xf numFmtId="0" fontId="16" fillId="0" borderId="34" xfId="0" applyFont="1" applyFill="1" applyBorder="1" applyAlignment="1">
      <alignment horizontal="left" vertical="center" wrapText="1"/>
    </xf>
    <xf numFmtId="0" fontId="16" fillId="0" borderId="35" xfId="0" applyFont="1" applyFill="1" applyBorder="1" applyAlignment="1">
      <alignment horizontal="center" vertical="center"/>
    </xf>
    <xf numFmtId="166" fontId="16" fillId="0" borderId="35" xfId="0" applyNumberFormat="1" applyFont="1" applyFill="1" applyBorder="1" applyAlignment="1">
      <alignment horizontal="right" vertical="center"/>
    </xf>
    <xf numFmtId="166" fontId="16" fillId="0" borderId="36" xfId="0" applyNumberFormat="1" applyFont="1" applyFill="1" applyBorder="1" applyAlignment="1">
      <alignment horizontal="right" vertical="center"/>
    </xf>
    <xf numFmtId="0" fontId="16" fillId="0" borderId="8" xfId="0" applyFont="1" applyFill="1" applyBorder="1" applyAlignment="1">
      <alignment horizontal="left" vertical="center" wrapText="1"/>
    </xf>
    <xf numFmtId="0" fontId="16" fillId="0" borderId="24" xfId="0" applyFont="1" applyFill="1" applyBorder="1" applyAlignment="1">
      <alignment horizontal="left" vertical="top" wrapText="1"/>
    </xf>
    <xf numFmtId="0" fontId="19" fillId="0" borderId="38" xfId="0" applyFont="1" applyFill="1" applyBorder="1" applyAlignment="1"/>
    <xf numFmtId="0" fontId="19" fillId="0" borderId="33" xfId="0" applyFont="1" applyFill="1" applyBorder="1" applyAlignment="1"/>
    <xf numFmtId="0" fontId="19" fillId="0" borderId="41" xfId="0" applyFont="1" applyFill="1" applyBorder="1" applyAlignment="1"/>
    <xf numFmtId="0" fontId="19" fillId="0" borderId="4" xfId="0" applyFont="1" applyFill="1" applyBorder="1" applyAlignment="1"/>
    <xf numFmtId="0" fontId="13" fillId="0" borderId="10" xfId="0" applyFont="1" applyFill="1" applyBorder="1" applyAlignment="1">
      <alignment horizontal="left" vertical="center" wrapText="1"/>
    </xf>
    <xf numFmtId="0" fontId="13" fillId="0" borderId="5" xfId="0" applyFont="1" applyFill="1" applyBorder="1" applyAlignment="1">
      <alignment horizontal="center" vertical="center" wrapText="1"/>
    </xf>
    <xf numFmtId="166" fontId="16" fillId="0" borderId="5" xfId="1" applyNumberFormat="1" applyFont="1" applyFill="1" applyBorder="1" applyAlignment="1">
      <alignment horizontal="center" vertical="center" wrapText="1"/>
    </xf>
    <xf numFmtId="0" fontId="16" fillId="0" borderId="25" xfId="0" applyFont="1" applyFill="1" applyBorder="1" applyAlignment="1">
      <alignment horizontal="left" vertical="top" wrapText="1"/>
    </xf>
    <xf numFmtId="0" fontId="16" fillId="0" borderId="3" xfId="0" applyFont="1" applyFill="1" applyBorder="1" applyAlignment="1">
      <alignment horizontal="left" vertical="top" wrapText="1"/>
    </xf>
    <xf numFmtId="166" fontId="16" fillId="0" borderId="4" xfId="1" applyNumberFormat="1" applyFont="1" applyFill="1" applyBorder="1" applyAlignment="1">
      <alignment vertical="center"/>
    </xf>
    <xf numFmtId="166" fontId="16" fillId="0" borderId="5" xfId="1" applyNumberFormat="1" applyFont="1" applyFill="1" applyBorder="1" applyAlignment="1">
      <alignment vertical="center" wrapText="1"/>
    </xf>
    <xf numFmtId="0" fontId="16" fillId="0" borderId="0" xfId="0" applyFont="1" applyFill="1" applyBorder="1" applyAlignment="1">
      <alignment horizontal="left" vertical="center" wrapText="1"/>
    </xf>
    <xf numFmtId="166" fontId="16" fillId="0" borderId="6" xfId="1" applyNumberFormat="1" applyFont="1" applyFill="1" applyBorder="1" applyAlignment="1">
      <alignment horizontal="center" vertical="center" wrapText="1"/>
    </xf>
    <xf numFmtId="166" fontId="16" fillId="0" borderId="6" xfId="1" applyNumberFormat="1" applyFont="1" applyFill="1" applyBorder="1" applyAlignment="1">
      <alignment vertical="center" wrapText="1"/>
    </xf>
    <xf numFmtId="166" fontId="16" fillId="0" borderId="8" xfId="1" applyNumberFormat="1" applyFont="1" applyFill="1" applyBorder="1" applyAlignment="1">
      <alignment vertical="center" wrapText="1"/>
    </xf>
    <xf numFmtId="0" fontId="22" fillId="0" borderId="9" xfId="0" applyFont="1" applyFill="1" applyBorder="1" applyAlignment="1">
      <alignment horizontal="center" vertical="center" wrapText="1"/>
    </xf>
    <xf numFmtId="0" fontId="16" fillId="0" borderId="6" xfId="0" applyFont="1" applyFill="1" applyBorder="1" applyAlignment="1">
      <alignment horizontal="center" wrapText="1"/>
    </xf>
    <xf numFmtId="0" fontId="16" fillId="0" borderId="13" xfId="0" applyFont="1" applyFill="1" applyBorder="1" applyAlignment="1">
      <alignment horizontal="center" wrapText="1"/>
    </xf>
    <xf numFmtId="0" fontId="16" fillId="0" borderId="9" xfId="0" applyFont="1" applyFill="1" applyBorder="1" applyAlignment="1">
      <alignment horizontal="center" wrapText="1"/>
    </xf>
    <xf numFmtId="0" fontId="16" fillId="0" borderId="14" xfId="0" applyFont="1" applyFill="1" applyBorder="1" applyAlignment="1">
      <alignment vertical="justify" wrapText="1"/>
    </xf>
    <xf numFmtId="0" fontId="16" fillId="0" borderId="17" xfId="0" applyFont="1" applyFill="1" applyBorder="1" applyAlignment="1">
      <alignment vertical="center" wrapText="1"/>
    </xf>
    <xf numFmtId="0" fontId="16" fillId="0" borderId="13" xfId="0" applyFont="1" applyFill="1" applyBorder="1" applyAlignment="1">
      <alignment horizontal="justify" vertical="justify" wrapText="1"/>
    </xf>
    <xf numFmtId="0" fontId="16" fillId="0" borderId="14" xfId="0" applyFont="1" applyFill="1" applyBorder="1" applyAlignment="1">
      <alignment horizontal="left" vertical="center" wrapText="1"/>
    </xf>
    <xf numFmtId="166" fontId="16" fillId="0" borderId="13" xfId="1" applyNumberFormat="1" applyFont="1" applyFill="1" applyBorder="1" applyAlignment="1">
      <alignment vertical="center" wrapText="1"/>
    </xf>
    <xf numFmtId="166" fontId="16" fillId="0" borderId="13" xfId="1" applyNumberFormat="1" applyFont="1" applyFill="1" applyBorder="1" applyAlignment="1">
      <alignment horizontal="center" vertical="center" wrapText="1"/>
    </xf>
    <xf numFmtId="166" fontId="16" fillId="0" borderId="14" xfId="1" applyNumberFormat="1" applyFont="1" applyFill="1" applyBorder="1" applyAlignment="1">
      <alignment vertical="center" wrapText="1"/>
    </xf>
    <xf numFmtId="0" fontId="16" fillId="0" borderId="9" xfId="0" applyFont="1" applyFill="1" applyBorder="1" applyAlignment="1">
      <alignment vertical="justify" wrapText="1"/>
    </xf>
    <xf numFmtId="0" fontId="16" fillId="0" borderId="26" xfId="0" applyFont="1" applyFill="1" applyBorder="1" applyAlignment="1">
      <alignment horizontal="left" vertical="center" wrapText="1"/>
    </xf>
    <xf numFmtId="166" fontId="16" fillId="0" borderId="42" xfId="1" applyNumberFormat="1" applyFont="1" applyFill="1" applyBorder="1" applyAlignment="1">
      <alignment horizontal="center" vertical="center" wrapText="1"/>
    </xf>
    <xf numFmtId="0" fontId="19" fillId="0" borderId="7" xfId="0" applyFont="1" applyFill="1" applyBorder="1" applyAlignment="1"/>
    <xf numFmtId="0" fontId="19" fillId="0" borderId="8" xfId="0" applyFont="1" applyFill="1" applyBorder="1" applyAlignment="1"/>
    <xf numFmtId="0" fontId="16" fillId="0" borderId="24" xfId="0" applyFont="1" applyFill="1" applyBorder="1" applyAlignment="1">
      <alignment horizontal="left" vertical="center" wrapText="1"/>
    </xf>
    <xf numFmtId="166" fontId="16" fillId="0" borderId="43" xfId="1" applyNumberFormat="1" applyFont="1" applyFill="1" applyBorder="1" applyAlignment="1">
      <alignment horizontal="center" vertical="center" wrapText="1"/>
    </xf>
    <xf numFmtId="166" fontId="16" fillId="0" borderId="44" xfId="1" applyNumberFormat="1" applyFont="1" applyFill="1" applyBorder="1" applyAlignment="1">
      <alignment horizontal="center" vertical="center" wrapText="1"/>
    </xf>
    <xf numFmtId="0" fontId="19" fillId="0" borderId="10" xfId="0" applyFont="1" applyFill="1" applyBorder="1" applyAlignment="1"/>
    <xf numFmtId="0" fontId="19" fillId="0" borderId="0" xfId="0" applyFont="1" applyFill="1" applyBorder="1" applyAlignment="1"/>
    <xf numFmtId="166" fontId="16" fillId="0" borderId="45" xfId="1" applyNumberFormat="1" applyFont="1" applyFill="1" applyBorder="1" applyAlignment="1">
      <alignment horizontal="center" vertical="center" wrapText="1"/>
    </xf>
    <xf numFmtId="166" fontId="16" fillId="0" borderId="46" xfId="1" applyNumberFormat="1" applyFont="1" applyFill="1" applyBorder="1" applyAlignment="1">
      <alignment horizontal="center" vertical="center" wrapText="1"/>
    </xf>
    <xf numFmtId="166" fontId="16" fillId="0" borderId="47" xfId="1" applyNumberFormat="1" applyFont="1" applyFill="1" applyBorder="1" applyAlignment="1">
      <alignment horizontal="center" vertical="center" wrapText="1"/>
    </xf>
    <xf numFmtId="166" fontId="16" fillId="0" borderId="17" xfId="1" applyNumberFormat="1" applyFont="1" applyFill="1" applyBorder="1" applyAlignment="1">
      <alignment horizontal="center" vertical="center" wrapText="1"/>
    </xf>
    <xf numFmtId="166" fontId="16" fillId="0" borderId="48" xfId="1" applyNumberFormat="1" applyFont="1" applyFill="1" applyBorder="1" applyAlignment="1">
      <alignment horizontal="center" vertical="center" wrapText="1"/>
    </xf>
    <xf numFmtId="0" fontId="16" fillId="0" borderId="49" xfId="0" applyFont="1" applyFill="1" applyBorder="1" applyAlignment="1">
      <alignment horizontal="left" vertical="center" wrapText="1"/>
    </xf>
    <xf numFmtId="166" fontId="16" fillId="0" borderId="50" xfId="1" applyNumberFormat="1" applyFont="1" applyFill="1" applyBorder="1" applyAlignment="1">
      <alignment horizontal="center" vertical="center" wrapText="1"/>
    </xf>
    <xf numFmtId="0" fontId="19" fillId="0" borderId="11" xfId="0" applyFont="1" applyFill="1" applyBorder="1" applyAlignment="1"/>
    <xf numFmtId="0" fontId="19" fillId="0" borderId="12" xfId="0" applyFont="1" applyFill="1" applyBorder="1" applyAlignment="1"/>
    <xf numFmtId="0" fontId="19" fillId="0" borderId="0" xfId="0" applyFont="1" applyFill="1" applyBorder="1" applyAlignment="1">
      <alignment horizontal="center"/>
    </xf>
    <xf numFmtId="0" fontId="16" fillId="0" borderId="19" xfId="0" applyFont="1" applyFill="1" applyBorder="1" applyAlignment="1">
      <alignment horizontal="left" vertical="center" wrapText="1"/>
    </xf>
    <xf numFmtId="166" fontId="16" fillId="0" borderId="4" xfId="1" applyNumberFormat="1" applyFont="1" applyFill="1" applyBorder="1" applyAlignment="1">
      <alignment horizontal="center" vertical="center" wrapText="1"/>
    </xf>
    <xf numFmtId="0" fontId="24" fillId="0" borderId="51" xfId="0" applyFont="1" applyFill="1" applyBorder="1" applyAlignment="1">
      <alignment horizontal="left" vertical="center"/>
    </xf>
    <xf numFmtId="0" fontId="16" fillId="0" borderId="52" xfId="0" applyFont="1" applyFill="1" applyBorder="1" applyAlignment="1">
      <alignment horizontal="center" vertical="center"/>
    </xf>
    <xf numFmtId="0" fontId="16" fillId="0" borderId="8" xfId="0" applyFont="1" applyFill="1" applyBorder="1" applyAlignment="1">
      <alignment horizontal="center" vertical="center"/>
    </xf>
    <xf numFmtId="3" fontId="16" fillId="0" borderId="9" xfId="0" applyNumberFormat="1" applyFont="1" applyFill="1" applyBorder="1" applyAlignment="1">
      <alignment horizontal="right" vertical="center" wrapText="1"/>
    </xf>
    <xf numFmtId="0" fontId="13" fillId="0" borderId="24" xfId="0" applyFont="1" applyFill="1" applyBorder="1" applyAlignment="1">
      <alignment horizontal="left" vertical="center" wrapText="1"/>
    </xf>
    <xf numFmtId="0" fontId="16" fillId="0" borderId="30" xfId="0" applyFont="1" applyFill="1" applyBorder="1" applyAlignment="1">
      <alignment horizontal="center" vertical="center" wrapText="1"/>
    </xf>
    <xf numFmtId="3" fontId="16" fillId="0" borderId="4" xfId="0" applyNumberFormat="1" applyFont="1" applyFill="1" applyBorder="1" applyAlignment="1">
      <alignment horizontal="right" vertical="center" wrapText="1"/>
    </xf>
    <xf numFmtId="166" fontId="16" fillId="0" borderId="0" xfId="1" applyNumberFormat="1" applyFont="1" applyFill="1" applyBorder="1" applyAlignment="1">
      <alignment vertical="center" wrapText="1"/>
    </xf>
    <xf numFmtId="166" fontId="16" fillId="0" borderId="12" xfId="1" applyNumberFormat="1" applyFont="1" applyFill="1" applyBorder="1" applyAlignment="1">
      <alignment vertical="center" wrapText="1"/>
    </xf>
    <xf numFmtId="166" fontId="16" fillId="0" borderId="2" xfId="1" applyNumberFormat="1" applyFont="1" applyFill="1" applyBorder="1" applyAlignment="1">
      <alignment vertical="center" wrapText="1"/>
    </xf>
    <xf numFmtId="0" fontId="13" fillId="0" borderId="4" xfId="0" applyFont="1" applyFill="1" applyBorder="1" applyAlignment="1">
      <alignment vertical="center" wrapText="1"/>
    </xf>
    <xf numFmtId="0" fontId="16" fillId="0" borderId="53" xfId="0" applyFont="1" applyFill="1" applyBorder="1" applyAlignment="1">
      <alignment horizontal="left" vertical="center" wrapText="1"/>
    </xf>
    <xf numFmtId="0" fontId="8" fillId="2" borderId="0" xfId="2" applyFont="1" applyFill="1" applyAlignment="1">
      <alignment vertical="center"/>
    </xf>
    <xf numFmtId="0" fontId="8" fillId="2" borderId="0" xfId="2" applyFont="1" applyFill="1" applyAlignment="1"/>
    <xf numFmtId="0" fontId="3" fillId="0" borderId="0" xfId="2" applyFont="1" applyFill="1" applyBorder="1" applyAlignment="1">
      <alignment horizontal="center" vertical="center" wrapText="1"/>
    </xf>
    <xf numFmtId="0" fontId="26" fillId="0" borderId="0" xfId="2" applyFont="1" applyFill="1" applyBorder="1" applyAlignment="1">
      <alignment horizontal="center" vertical="justify" wrapText="1"/>
    </xf>
    <xf numFmtId="0" fontId="3" fillId="0" borderId="3" xfId="2" applyFont="1" applyFill="1" applyBorder="1" applyAlignment="1">
      <alignment horizontal="center" vertical="center" wrapText="1"/>
    </xf>
    <xf numFmtId="166" fontId="4" fillId="0" borderId="18" xfId="2" applyNumberFormat="1" applyFont="1" applyFill="1" applyBorder="1" applyAlignment="1">
      <alignment horizontal="center" vertical="center" wrapText="1"/>
    </xf>
    <xf numFmtId="166" fontId="5" fillId="0" borderId="18" xfId="2" applyNumberFormat="1" applyFont="1" applyFill="1" applyBorder="1" applyAlignment="1">
      <alignment horizontal="center" vertical="center" wrapText="1"/>
    </xf>
    <xf numFmtId="2" fontId="5" fillId="0" borderId="4" xfId="2" applyNumberFormat="1" applyFont="1" applyFill="1" applyBorder="1" applyAlignment="1">
      <alignment horizontal="center" vertical="center" wrapText="1"/>
    </xf>
    <xf numFmtId="0" fontId="4" fillId="0" borderId="11" xfId="2" applyFont="1" applyFill="1" applyBorder="1" applyAlignment="1">
      <alignment horizontal="left" vertical="center" wrapText="1"/>
    </xf>
    <xf numFmtId="0" fontId="6" fillId="0" borderId="3" xfId="2" applyFont="1" applyFill="1" applyBorder="1" applyAlignment="1">
      <alignment wrapText="1"/>
    </xf>
    <xf numFmtId="0" fontId="5" fillId="0" borderId="5" xfId="2" applyFont="1" applyFill="1" applyBorder="1" applyAlignment="1">
      <alignment vertical="center" wrapText="1"/>
    </xf>
    <xf numFmtId="0" fontId="5" fillId="0" borderId="6" xfId="2" applyFont="1" applyFill="1" applyBorder="1" applyAlignment="1">
      <alignment vertical="center" wrapText="1"/>
    </xf>
    <xf numFmtId="0" fontId="4" fillId="0" borderId="3" xfId="2" applyFont="1" applyFill="1" applyBorder="1" applyAlignment="1">
      <alignment horizontal="center" vertical="center" wrapText="1"/>
    </xf>
    <xf numFmtId="0" fontId="2" fillId="0" borderId="6" xfId="2" applyFont="1" applyFill="1" applyBorder="1" applyAlignment="1">
      <alignment horizontal="left" vertical="center" wrapText="1"/>
    </xf>
    <xf numFmtId="0" fontId="7" fillId="0" borderId="15" xfId="2" applyFont="1" applyFill="1" applyBorder="1" applyAlignment="1">
      <alignment horizontal="justify" vertical="center" wrapText="1"/>
    </xf>
    <xf numFmtId="0" fontId="7" fillId="0" borderId="9" xfId="2" applyFont="1" applyFill="1" applyBorder="1" applyAlignment="1">
      <alignment horizontal="center" vertical="center"/>
    </xf>
    <xf numFmtId="0" fontId="7" fillId="0" borderId="4" xfId="2" applyFont="1" applyFill="1" applyBorder="1" applyAlignment="1">
      <alignment horizontal="center" vertical="center" wrapText="1"/>
    </xf>
    <xf numFmtId="166" fontId="7" fillId="0" borderId="19" xfId="2" applyNumberFormat="1" applyFont="1" applyFill="1" applyBorder="1" applyAlignment="1">
      <alignment horizontal="center" vertical="center"/>
    </xf>
    <xf numFmtId="0" fontId="4" fillId="0" borderId="3" xfId="2" applyFont="1" applyFill="1" applyBorder="1" applyAlignment="1">
      <alignment horizontal="left" vertical="center" wrapText="1"/>
    </xf>
    <xf numFmtId="166" fontId="7" fillId="0" borderId="3" xfId="2" applyNumberFormat="1" applyFont="1" applyFill="1" applyBorder="1" applyAlignment="1">
      <alignment horizontal="center" vertical="center"/>
    </xf>
    <xf numFmtId="0" fontId="6" fillId="0" borderId="3" xfId="2" applyFont="1" applyFill="1" applyBorder="1" applyAlignment="1">
      <alignment horizontal="center" vertical="center"/>
    </xf>
    <xf numFmtId="166" fontId="7" fillId="0" borderId="20" xfId="2" applyNumberFormat="1" applyFont="1" applyFill="1" applyBorder="1" applyAlignment="1">
      <alignment horizontal="right" vertical="center"/>
    </xf>
    <xf numFmtId="0" fontId="7" fillId="0" borderId="13" xfId="2" applyFont="1" applyFill="1" applyBorder="1" applyAlignment="1">
      <alignment horizontal="justify" vertical="center" wrapText="1"/>
    </xf>
    <xf numFmtId="166" fontId="7" fillId="0" borderId="0" xfId="2" applyNumberFormat="1" applyFont="1" applyFill="1" applyBorder="1" applyAlignment="1">
      <alignment horizontal="right" vertical="center"/>
    </xf>
    <xf numFmtId="0" fontId="7" fillId="0" borderId="3" xfId="2" applyFont="1" applyFill="1" applyBorder="1" applyAlignment="1">
      <alignment horizontal="center" vertical="center"/>
    </xf>
    <xf numFmtId="166" fontId="7" fillId="0" borderId="21" xfId="2" applyNumberFormat="1" applyFont="1" applyFill="1" applyBorder="1" applyAlignment="1">
      <alignment horizontal="right" vertical="center"/>
    </xf>
    <xf numFmtId="166" fontId="7" fillId="0" borderId="16" xfId="2" applyNumberFormat="1" applyFont="1" applyFill="1" applyBorder="1" applyAlignment="1">
      <alignment horizontal="right" vertical="center"/>
    </xf>
    <xf numFmtId="166" fontId="7" fillId="0" borderId="22" xfId="2" applyNumberFormat="1" applyFont="1" applyFill="1" applyBorder="1" applyAlignment="1">
      <alignment horizontal="center" vertical="center"/>
    </xf>
    <xf numFmtId="166" fontId="7" fillId="0" borderId="6" xfId="2" applyNumberFormat="1" applyFont="1" applyFill="1" applyBorder="1" applyAlignment="1">
      <alignment horizontal="right" vertical="center"/>
    </xf>
    <xf numFmtId="166" fontId="7" fillId="0" borderId="3" xfId="2" applyNumberFormat="1" applyFont="1" applyFill="1" applyBorder="1" applyAlignment="1">
      <alignment horizontal="right" vertical="center"/>
    </xf>
    <xf numFmtId="0" fontId="7" fillId="0" borderId="3" xfId="2" applyFont="1" applyFill="1" applyBorder="1" applyAlignment="1">
      <alignment horizontal="justify" vertical="center" wrapText="1"/>
    </xf>
    <xf numFmtId="0" fontId="8" fillId="0" borderId="6" xfId="2" applyFont="1" applyFill="1" applyBorder="1" applyAlignment="1">
      <alignment wrapText="1"/>
    </xf>
    <xf numFmtId="0" fontId="6" fillId="0" borderId="3" xfId="2" applyFont="1" applyFill="1" applyBorder="1" applyAlignment="1">
      <alignment horizontal="center"/>
    </xf>
    <xf numFmtId="0" fontId="2" fillId="0" borderId="23" xfId="2" applyFont="1" applyFill="1" applyBorder="1" applyAlignment="1">
      <alignment vertical="center"/>
    </xf>
    <xf numFmtId="0" fontId="7" fillId="0" borderId="4" xfId="2" applyFont="1" applyFill="1" applyBorder="1" applyAlignment="1">
      <alignment horizontal="center" vertical="center"/>
    </xf>
    <xf numFmtId="3" fontId="7" fillId="0" borderId="3" xfId="2" applyNumberFormat="1" applyFont="1" applyFill="1" applyBorder="1" applyAlignment="1">
      <alignment horizontal="center" vertical="center"/>
    </xf>
    <xf numFmtId="0" fontId="2" fillId="0" borderId="0" xfId="2" applyFont="1" applyFill="1" applyBorder="1" applyAlignment="1">
      <alignment vertical="center"/>
    </xf>
    <xf numFmtId="0" fontId="2" fillId="0" borderId="16" xfId="2" applyFont="1" applyFill="1" applyBorder="1" applyAlignment="1">
      <alignment horizontal="left" vertical="center"/>
    </xf>
    <xf numFmtId="0" fontId="2" fillId="0" borderId="3" xfId="2" applyFont="1" applyFill="1" applyBorder="1" applyAlignment="1">
      <alignment horizontal="left" vertical="center"/>
    </xf>
    <xf numFmtId="0" fontId="2" fillId="0" borderId="13" xfId="2" applyFont="1" applyFill="1" applyBorder="1" applyAlignment="1">
      <alignment vertical="center"/>
    </xf>
    <xf numFmtId="0" fontId="4" fillId="0" borderId="9" xfId="2" applyFont="1" applyFill="1" applyBorder="1" applyAlignment="1">
      <alignment horizontal="center" vertical="center"/>
    </xf>
    <xf numFmtId="0" fontId="6" fillId="0" borderId="9" xfId="2" applyFont="1" applyFill="1" applyBorder="1" applyAlignment="1">
      <alignment horizontal="center" vertical="center"/>
    </xf>
    <xf numFmtId="0" fontId="4" fillId="0" borderId="3" xfId="2" applyFont="1" applyFill="1" applyBorder="1" applyAlignment="1">
      <alignment horizontal="left" vertical="center"/>
    </xf>
    <xf numFmtId="0" fontId="2" fillId="0" borderId="12" xfId="2" applyFont="1" applyFill="1" applyBorder="1" applyAlignment="1">
      <alignment horizontal="left" vertical="center" wrapText="1"/>
    </xf>
    <xf numFmtId="0" fontId="2" fillId="0" borderId="3" xfId="2" applyFont="1" applyFill="1" applyBorder="1" applyAlignment="1">
      <alignment horizontal="left" vertical="top"/>
    </xf>
    <xf numFmtId="3" fontId="9" fillId="0" borderId="3" xfId="2" applyNumberFormat="1" applyFont="1" applyFill="1" applyBorder="1" applyAlignment="1">
      <alignment horizontal="center" vertical="center"/>
    </xf>
    <xf numFmtId="0" fontId="2" fillId="0" borderId="24" xfId="2" applyFont="1" applyFill="1" applyBorder="1" applyAlignment="1">
      <alignment horizontal="left" vertical="top"/>
    </xf>
    <xf numFmtId="0" fontId="2" fillId="0" borderId="16" xfId="2" applyFont="1" applyFill="1" applyBorder="1" applyAlignment="1">
      <alignment horizontal="left" vertical="top"/>
    </xf>
    <xf numFmtId="0" fontId="2" fillId="0" borderId="25" xfId="2" applyFont="1" applyFill="1" applyBorder="1" applyAlignment="1">
      <alignment horizontal="left" vertical="top"/>
    </xf>
    <xf numFmtId="0" fontId="2" fillId="0" borderId="0" xfId="2" applyFont="1" applyFill="1" applyBorder="1" applyAlignment="1">
      <alignment horizontal="left" vertical="top"/>
    </xf>
    <xf numFmtId="3" fontId="7" fillId="0" borderId="4" xfId="2" applyNumberFormat="1" applyFont="1" applyFill="1" applyBorder="1" applyAlignment="1">
      <alignment horizontal="center" vertical="center"/>
    </xf>
    <xf numFmtId="0" fontId="2" fillId="0" borderId="11" xfId="2" applyFont="1" applyFill="1" applyBorder="1" applyAlignment="1">
      <alignment horizontal="center" vertical="center" wrapText="1"/>
    </xf>
    <xf numFmtId="0" fontId="2" fillId="0" borderId="12" xfId="2" applyFont="1" applyFill="1" applyBorder="1" applyAlignment="1">
      <alignment horizontal="center" vertical="center" wrapText="1"/>
    </xf>
    <xf numFmtId="164" fontId="7" fillId="0" borderId="3" xfId="8" applyFont="1" applyFill="1" applyBorder="1" applyAlignment="1">
      <alignment horizontal="center" vertical="center"/>
    </xf>
    <xf numFmtId="0" fontId="2" fillId="0" borderId="26" xfId="2" applyFont="1" applyFill="1" applyBorder="1" applyAlignment="1">
      <alignment horizontal="left" vertical="center"/>
    </xf>
    <xf numFmtId="0" fontId="7" fillId="0" borderId="17" xfId="2" applyFont="1" applyFill="1" applyBorder="1" applyAlignment="1">
      <alignment horizontal="center" vertical="center"/>
    </xf>
    <xf numFmtId="3" fontId="7" fillId="0" borderId="9" xfId="2" applyNumberFormat="1" applyFont="1" applyFill="1" applyBorder="1" applyAlignment="1">
      <alignment horizontal="center" vertical="center"/>
    </xf>
    <xf numFmtId="0" fontId="2" fillId="0" borderId="22" xfId="2" applyFont="1" applyFill="1" applyBorder="1" applyAlignment="1">
      <alignment horizontal="left" vertical="top"/>
    </xf>
    <xf numFmtId="0" fontId="4" fillId="0" borderId="11" xfId="2" applyFont="1" applyFill="1" applyBorder="1" applyAlignment="1">
      <alignment horizontal="center" vertical="center" wrapText="1"/>
    </xf>
    <xf numFmtId="0" fontId="6" fillId="0" borderId="11" xfId="2" applyFont="1" applyFill="1" applyBorder="1" applyAlignment="1">
      <alignment horizontal="center" vertical="center"/>
    </xf>
    <xf numFmtId="0" fontId="2" fillId="0" borderId="5" xfId="2" applyFont="1" applyFill="1" applyBorder="1" applyAlignment="1">
      <alignment horizontal="left" vertical="top"/>
    </xf>
    <xf numFmtId="0" fontId="2" fillId="0" borderId="5" xfId="2" applyFont="1" applyFill="1" applyBorder="1" applyAlignment="1">
      <alignment horizontal="left" vertical="center"/>
    </xf>
    <xf numFmtId="0" fontId="3" fillId="0" borderId="11" xfId="2" applyFont="1" applyFill="1" applyBorder="1" applyAlignment="1">
      <alignment horizontal="center" vertical="center" wrapText="1"/>
    </xf>
    <xf numFmtId="3" fontId="5" fillId="0" borderId="18" xfId="2" applyNumberFormat="1" applyFont="1" applyFill="1" applyBorder="1" applyAlignment="1">
      <alignment horizontal="center" vertical="center" wrapText="1"/>
    </xf>
    <xf numFmtId="0" fontId="2" fillId="0" borderId="14" xfId="2" applyFont="1" applyFill="1" applyBorder="1" applyAlignment="1">
      <alignment horizontal="center" vertical="center" wrapText="1"/>
    </xf>
    <xf numFmtId="0" fontId="2" fillId="0" borderId="2" xfId="2" applyFont="1" applyFill="1" applyBorder="1" applyAlignment="1">
      <alignment horizontal="center" vertical="center" wrapText="1"/>
    </xf>
    <xf numFmtId="0" fontId="2" fillId="0" borderId="15" xfId="2" applyFont="1" applyFill="1" applyBorder="1" applyAlignment="1">
      <alignment horizontal="center" vertical="center" wrapText="1"/>
    </xf>
    <xf numFmtId="2" fontId="5" fillId="0" borderId="20" xfId="2" applyNumberFormat="1" applyFont="1" applyFill="1" applyBorder="1" applyAlignment="1">
      <alignment horizontal="center" vertical="center" wrapText="1"/>
    </xf>
    <xf numFmtId="0" fontId="8" fillId="0" borderId="3" xfId="2" applyFont="1" applyFill="1" applyBorder="1" applyAlignment="1">
      <alignment wrapText="1"/>
    </xf>
    <xf numFmtId="0" fontId="5" fillId="0" borderId="13" xfId="2" applyFont="1" applyFill="1" applyBorder="1" applyAlignment="1">
      <alignment vertical="center" wrapText="1"/>
    </xf>
    <xf numFmtId="0" fontId="2" fillId="0" borderId="3" xfId="2" applyFont="1" applyFill="1" applyBorder="1" applyAlignment="1">
      <alignment vertical="center" wrapText="1"/>
    </xf>
    <xf numFmtId="0" fontId="2" fillId="0" borderId="9" xfId="2" applyFont="1" applyFill="1" applyBorder="1" applyAlignment="1">
      <alignment horizontal="center" vertical="center" wrapText="1"/>
    </xf>
    <xf numFmtId="0" fontId="2" fillId="0" borderId="3" xfId="2" applyFont="1" applyFill="1" applyBorder="1" applyAlignment="1">
      <alignment horizontal="center" vertical="center" wrapText="1"/>
    </xf>
    <xf numFmtId="0" fontId="8" fillId="0" borderId="13" xfId="2" applyFont="1" applyFill="1" applyBorder="1" applyAlignment="1">
      <alignment wrapText="1"/>
    </xf>
    <xf numFmtId="0" fontId="7" fillId="0" borderId="3" xfId="2" applyFont="1" applyFill="1" applyBorder="1" applyAlignment="1">
      <alignment horizontal="justify" vertical="justify"/>
    </xf>
    <xf numFmtId="0" fontId="2" fillId="0" borderId="15" xfId="2" applyFont="1" applyFill="1" applyBorder="1" applyAlignment="1">
      <alignment horizontal="left" vertical="center" wrapText="1"/>
    </xf>
    <xf numFmtId="0" fontId="6" fillId="0" borderId="4" xfId="2" applyFont="1" applyFill="1" applyBorder="1" applyAlignment="1">
      <alignment horizontal="center" vertical="center" wrapText="1"/>
    </xf>
    <xf numFmtId="166" fontId="7" fillId="0" borderId="3" xfId="8" applyNumberFormat="1" applyFont="1" applyFill="1" applyBorder="1" applyAlignment="1">
      <alignment vertical="center" wrapText="1"/>
    </xf>
    <xf numFmtId="0" fontId="2" fillId="0" borderId="13" xfId="2" applyFont="1" applyFill="1" applyBorder="1" applyAlignment="1">
      <alignment vertical="center" wrapText="1"/>
    </xf>
    <xf numFmtId="166" fontId="7" fillId="0" borderId="3" xfId="8" applyNumberFormat="1" applyFont="1" applyFill="1" applyBorder="1" applyAlignment="1">
      <alignment horizontal="center" vertical="center" wrapText="1"/>
    </xf>
    <xf numFmtId="0" fontId="6" fillId="0" borderId="9" xfId="2" applyFont="1" applyFill="1" applyBorder="1" applyAlignment="1">
      <alignment horizontal="center" vertical="center" wrapText="1"/>
    </xf>
    <xf numFmtId="0" fontId="4" fillId="0" borderId="5" xfId="2" applyFont="1" applyFill="1" applyBorder="1" applyAlignment="1">
      <alignment vertical="center" wrapText="1"/>
    </xf>
    <xf numFmtId="0" fontId="7" fillId="0" borderId="3" xfId="2" applyFont="1" applyFill="1" applyBorder="1" applyAlignment="1">
      <alignment wrapText="1"/>
    </xf>
    <xf numFmtId="0" fontId="7" fillId="0" borderId="4" xfId="2" applyFont="1" applyFill="1" applyBorder="1" applyAlignment="1">
      <alignment vertical="center" wrapText="1"/>
    </xf>
    <xf numFmtId="0" fontId="7" fillId="0" borderId="9" xfId="2" applyFont="1" applyFill="1" applyBorder="1" applyAlignment="1">
      <alignment vertical="center" wrapText="1"/>
    </xf>
    <xf numFmtId="0" fontId="7" fillId="0" borderId="6" xfId="2" applyFont="1" applyFill="1" applyBorder="1" applyAlignment="1">
      <alignment horizontal="center" vertical="center"/>
    </xf>
    <xf numFmtId="0" fontId="7" fillId="0" borderId="6" xfId="2" applyFont="1" applyFill="1" applyBorder="1" applyAlignment="1">
      <alignment horizontal="center" vertical="center" wrapText="1"/>
    </xf>
    <xf numFmtId="3" fontId="7" fillId="0" borderId="6" xfId="2" applyNumberFormat="1" applyFont="1" applyFill="1" applyBorder="1" applyAlignment="1">
      <alignment horizontal="center" vertical="center"/>
    </xf>
    <xf numFmtId="0" fontId="7" fillId="0" borderId="6" xfId="2" applyFont="1" applyFill="1" applyBorder="1" applyAlignment="1">
      <alignment wrapText="1"/>
    </xf>
    <xf numFmtId="0" fontId="7" fillId="0" borderId="12"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13" fillId="0" borderId="3" xfId="2" applyFont="1" applyFill="1" applyBorder="1" applyAlignment="1">
      <alignment horizontal="center" vertical="center" wrapText="1"/>
    </xf>
    <xf numFmtId="0" fontId="4" fillId="0" borderId="3" xfId="2" applyFont="1" applyFill="1" applyBorder="1" applyAlignment="1">
      <alignment horizontal="justify" vertical="center" wrapText="1"/>
    </xf>
    <xf numFmtId="0" fontId="2" fillId="0" borderId="3" xfId="2" applyFont="1" applyFill="1" applyBorder="1" applyAlignment="1">
      <alignment horizontal="justify" vertical="center"/>
    </xf>
    <xf numFmtId="0" fontId="2" fillId="0" borderId="5" xfId="2" applyFont="1" applyFill="1" applyBorder="1" applyAlignment="1">
      <alignment horizontal="justify" vertical="center"/>
    </xf>
    <xf numFmtId="0" fontId="2" fillId="0" borderId="3" xfId="2" applyFont="1" applyFill="1" applyBorder="1" applyAlignment="1">
      <alignment horizontal="center" vertical="center"/>
    </xf>
    <xf numFmtId="0" fontId="2" fillId="0" borderId="27" xfId="2" applyFont="1" applyFill="1" applyBorder="1" applyAlignment="1">
      <alignment horizontal="left" vertical="center" wrapText="1"/>
    </xf>
    <xf numFmtId="0" fontId="7" fillId="0" borderId="28" xfId="2" applyFont="1" applyFill="1" applyBorder="1" applyAlignment="1">
      <alignment horizontal="center" vertical="center"/>
    </xf>
    <xf numFmtId="166" fontId="7" fillId="0" borderId="9" xfId="8" applyNumberFormat="1" applyFont="1" applyFill="1" applyBorder="1" applyAlignment="1">
      <alignment vertical="center"/>
    </xf>
    <xf numFmtId="166" fontId="7" fillId="0" borderId="28" xfId="2" applyNumberFormat="1" applyFont="1" applyFill="1" applyBorder="1" applyAlignment="1">
      <alignment horizontal="right" vertical="center"/>
    </xf>
    <xf numFmtId="0" fontId="2" fillId="0" borderId="29" xfId="2" applyFont="1" applyFill="1" applyBorder="1" applyAlignment="1">
      <alignment horizontal="left" vertical="center" wrapText="1"/>
    </xf>
    <xf numFmtId="0" fontId="7" fillId="0" borderId="30" xfId="2" applyFont="1" applyFill="1" applyBorder="1" applyAlignment="1">
      <alignment horizontal="center" vertical="center"/>
    </xf>
    <xf numFmtId="166" fontId="7" fillId="0" borderId="3" xfId="8" applyNumberFormat="1" applyFont="1" applyFill="1" applyBorder="1" applyAlignment="1">
      <alignment vertical="center"/>
    </xf>
    <xf numFmtId="166" fontId="7" fillId="0" borderId="30" xfId="2" applyNumberFormat="1" applyFont="1" applyFill="1" applyBorder="1" applyAlignment="1">
      <alignment horizontal="right" vertical="center"/>
    </xf>
    <xf numFmtId="0" fontId="2" fillId="0" borderId="27" xfId="2" applyFont="1" applyFill="1" applyBorder="1" applyAlignment="1">
      <alignment horizontal="left" vertical="top" wrapText="1"/>
    </xf>
    <xf numFmtId="0" fontId="7" fillId="0" borderId="31" xfId="2" applyFont="1" applyFill="1" applyBorder="1" applyAlignment="1">
      <alignment horizontal="center" vertical="center"/>
    </xf>
    <xf numFmtId="166" fontId="7" fillId="0" borderId="32" xfId="2" applyNumberFormat="1" applyFont="1" applyFill="1" applyBorder="1" applyAlignment="1">
      <alignment horizontal="right" vertical="center"/>
    </xf>
    <xf numFmtId="0" fontId="7" fillId="0" borderId="1" xfId="2" applyFont="1" applyFill="1" applyBorder="1" applyAlignment="1">
      <alignment horizontal="center" vertical="center"/>
    </xf>
    <xf numFmtId="166" fontId="7" fillId="0" borderId="33" xfId="2" applyNumberFormat="1" applyFont="1" applyFill="1" applyBorder="1" applyAlignment="1">
      <alignment horizontal="right" vertical="center"/>
    </xf>
    <xf numFmtId="166" fontId="7" fillId="0" borderId="31" xfId="2" applyNumberFormat="1" applyFont="1" applyFill="1" applyBorder="1" applyAlignment="1">
      <alignment horizontal="right" vertical="center"/>
    </xf>
    <xf numFmtId="0" fontId="6" fillId="0" borderId="3" xfId="2" applyFont="1" applyFill="1" applyBorder="1" applyAlignment="1">
      <alignment horizontal="center" vertical="center" wrapText="1"/>
    </xf>
    <xf numFmtId="0" fontId="2" fillId="0" borderId="34" xfId="2" applyFont="1" applyFill="1" applyBorder="1" applyAlignment="1">
      <alignment horizontal="left" vertical="center" wrapText="1"/>
    </xf>
    <xf numFmtId="0" fontId="7" fillId="0" borderId="35" xfId="2" applyFont="1" applyFill="1" applyBorder="1" applyAlignment="1">
      <alignment horizontal="center" vertical="center"/>
    </xf>
    <xf numFmtId="166" fontId="7" fillId="0" borderId="35" xfId="2" applyNumberFormat="1" applyFont="1" applyFill="1" applyBorder="1" applyAlignment="1">
      <alignment horizontal="right" vertical="center"/>
    </xf>
    <xf numFmtId="166" fontId="7" fillId="0" borderId="36" xfId="2" applyNumberFormat="1" applyFont="1" applyFill="1" applyBorder="1" applyAlignment="1">
      <alignment horizontal="right" vertical="center"/>
    </xf>
    <xf numFmtId="0" fontId="2" fillId="0" borderId="3" xfId="2" applyFont="1" applyFill="1" applyBorder="1" applyAlignment="1">
      <alignment horizontal="left" vertical="center" wrapText="1"/>
    </xf>
    <xf numFmtId="0" fontId="2" fillId="0" borderId="8" xfId="2" applyFont="1" applyFill="1" applyBorder="1" applyAlignment="1">
      <alignment horizontal="left" vertical="center" wrapText="1"/>
    </xf>
    <xf numFmtId="0" fontId="15" fillId="0" borderId="3" xfId="2" applyFont="1" applyFill="1" applyBorder="1" applyAlignment="1">
      <alignment vertical="center" wrapText="1"/>
    </xf>
    <xf numFmtId="0" fontId="7" fillId="0" borderId="24" xfId="2" applyFont="1" applyFill="1" applyBorder="1" applyAlignment="1">
      <alignment horizontal="left" vertical="top" wrapText="1"/>
    </xf>
    <xf numFmtId="0" fontId="8" fillId="0" borderId="38" xfId="2" applyFont="1" applyFill="1" applyBorder="1" applyAlignment="1"/>
    <xf numFmtId="0" fontId="8" fillId="0" borderId="3" xfId="2" applyFont="1" applyFill="1" applyBorder="1" applyAlignment="1"/>
    <xf numFmtId="3" fontId="2" fillId="0" borderId="3" xfId="2" applyNumberFormat="1" applyFont="1" applyFill="1" applyBorder="1" applyAlignment="1">
      <alignment horizontal="right" vertical="center" wrapText="1"/>
    </xf>
    <xf numFmtId="0" fontId="8" fillId="0" borderId="33" xfId="2" applyFont="1" applyFill="1" applyBorder="1" applyAlignment="1"/>
    <xf numFmtId="0" fontId="8" fillId="0" borderId="41" xfId="2" applyFont="1" applyFill="1" applyBorder="1" applyAlignment="1"/>
    <xf numFmtId="0" fontId="8" fillId="0" borderId="4" xfId="2" applyFont="1" applyFill="1" applyBorder="1" applyAlignment="1"/>
    <xf numFmtId="0" fontId="4" fillId="0" borderId="10" xfId="2" applyFont="1" applyFill="1" applyBorder="1" applyAlignment="1">
      <alignment vertical="center" wrapText="1"/>
    </xf>
    <xf numFmtId="0" fontId="4" fillId="0" borderId="3" xfId="2" applyFont="1" applyFill="1" applyBorder="1" applyAlignment="1">
      <alignment vertical="center" wrapText="1"/>
    </xf>
    <xf numFmtId="166" fontId="7" fillId="0" borderId="3" xfId="8" applyNumberFormat="1" applyFont="1" applyFill="1" applyBorder="1" applyAlignment="1">
      <alignment horizontal="center" vertical="center"/>
    </xf>
    <xf numFmtId="0" fontId="7" fillId="0" borderId="25" xfId="2" applyFont="1" applyFill="1" applyBorder="1" applyAlignment="1">
      <alignment horizontal="left" vertical="top" wrapText="1"/>
    </xf>
    <xf numFmtId="0" fontId="7" fillId="0" borderId="3" xfId="2" applyFont="1" applyFill="1" applyBorder="1" applyAlignment="1">
      <alignment horizontal="left" vertical="top" wrapText="1"/>
    </xf>
    <xf numFmtId="0" fontId="2" fillId="0" borderId="4" xfId="2" applyFont="1" applyFill="1" applyBorder="1" applyAlignment="1">
      <alignment horizontal="center" vertical="center"/>
    </xf>
    <xf numFmtId="166" fontId="7" fillId="0" borderId="4" xfId="8" applyNumberFormat="1" applyFont="1" applyFill="1" applyBorder="1" applyAlignment="1">
      <alignment vertical="center"/>
    </xf>
    <xf numFmtId="166" fontId="2" fillId="0" borderId="5" xfId="8" applyNumberFormat="1" applyFont="1" applyFill="1" applyBorder="1" applyAlignment="1">
      <alignment vertical="center" wrapText="1"/>
    </xf>
    <xf numFmtId="0" fontId="2" fillId="0" borderId="0" xfId="2" applyFont="1" applyFill="1" applyBorder="1" applyAlignment="1">
      <alignment horizontal="left" vertical="center" wrapText="1"/>
    </xf>
    <xf numFmtId="166" fontId="2" fillId="0" borderId="3" xfId="8" applyNumberFormat="1" applyFont="1" applyFill="1" applyBorder="1" applyAlignment="1">
      <alignment horizontal="center" vertical="center" wrapText="1"/>
    </xf>
    <xf numFmtId="0" fontId="7" fillId="0" borderId="26" xfId="2" applyFont="1" applyFill="1" applyBorder="1" applyAlignment="1">
      <alignment horizontal="left" vertical="center" wrapText="1"/>
    </xf>
    <xf numFmtId="166" fontId="7" fillId="0" borderId="42" xfId="8" applyNumberFormat="1" applyFont="1" applyFill="1" applyBorder="1" applyAlignment="1">
      <alignment horizontal="center" vertical="center" wrapText="1"/>
    </xf>
    <xf numFmtId="0" fontId="8" fillId="0" borderId="7" xfId="2" applyFont="1" applyFill="1" applyBorder="1" applyAlignment="1"/>
    <xf numFmtId="0" fontId="8" fillId="0" borderId="8" xfId="2" applyFont="1" applyFill="1" applyBorder="1" applyAlignment="1"/>
    <xf numFmtId="0" fontId="7" fillId="0" borderId="24" xfId="2" applyFont="1" applyFill="1" applyBorder="1" applyAlignment="1">
      <alignment horizontal="left" vertical="center" wrapText="1"/>
    </xf>
    <xf numFmtId="166" fontId="7" fillId="0" borderId="43" xfId="8" applyNumberFormat="1" applyFont="1" applyFill="1" applyBorder="1" applyAlignment="1">
      <alignment horizontal="center" vertical="center" wrapText="1"/>
    </xf>
    <xf numFmtId="166" fontId="7" fillId="0" borderId="44" xfId="8" applyNumberFormat="1" applyFont="1" applyFill="1" applyBorder="1" applyAlignment="1">
      <alignment horizontal="center" vertical="center" wrapText="1"/>
    </xf>
    <xf numFmtId="0" fontId="8" fillId="0" borderId="10" xfId="2" applyFont="1" applyFill="1" applyBorder="1" applyAlignment="1"/>
    <xf numFmtId="0" fontId="8" fillId="0" borderId="0" xfId="2" applyFont="1" applyFill="1" applyBorder="1" applyAlignment="1"/>
    <xf numFmtId="166" fontId="7" fillId="0" borderId="45" xfId="8" applyNumberFormat="1" applyFont="1" applyFill="1" applyBorder="1" applyAlignment="1">
      <alignment horizontal="center" vertical="center" wrapText="1"/>
    </xf>
    <xf numFmtId="166" fontId="7" fillId="0" borderId="14" xfId="8" applyNumberFormat="1" applyFont="1" applyFill="1" applyBorder="1" applyAlignment="1">
      <alignment horizontal="center" vertical="center" wrapText="1"/>
    </xf>
    <xf numFmtId="166" fontId="7" fillId="0" borderId="15" xfId="8" applyNumberFormat="1" applyFont="1" applyFill="1" applyBorder="1" applyAlignment="1">
      <alignment horizontal="center" vertical="center" wrapText="1"/>
    </xf>
    <xf numFmtId="166" fontId="2" fillId="0" borderId="6" xfId="8" applyNumberFormat="1" applyFont="1" applyFill="1" applyBorder="1" applyAlignment="1">
      <alignment horizontal="center" vertical="center" wrapText="1"/>
    </xf>
    <xf numFmtId="166" fontId="2" fillId="0" borderId="6" xfId="8" applyNumberFormat="1" applyFont="1" applyFill="1" applyBorder="1" applyAlignment="1">
      <alignment vertical="center" wrapText="1"/>
    </xf>
    <xf numFmtId="166" fontId="2" fillId="0" borderId="3" xfId="8" applyNumberFormat="1" applyFont="1" applyFill="1" applyBorder="1" applyAlignment="1">
      <alignment vertical="center" wrapText="1"/>
    </xf>
    <xf numFmtId="166" fontId="2" fillId="0" borderId="8" xfId="8" applyNumberFormat="1" applyFont="1" applyFill="1" applyBorder="1" applyAlignment="1">
      <alignment vertical="center" wrapText="1"/>
    </xf>
    <xf numFmtId="166" fontId="7" fillId="0" borderId="8" xfId="8" applyNumberFormat="1" applyFont="1" applyFill="1" applyBorder="1" applyAlignment="1">
      <alignment vertical="center" wrapText="1"/>
    </xf>
    <xf numFmtId="166" fontId="7" fillId="0" borderId="0" xfId="8" applyNumberFormat="1" applyFont="1" applyFill="1" applyBorder="1" applyAlignment="1">
      <alignment horizontal="center" vertical="center" wrapText="1"/>
    </xf>
    <xf numFmtId="166" fontId="7" fillId="0" borderId="0" xfId="8" applyNumberFormat="1" applyFont="1" applyFill="1" applyBorder="1" applyAlignment="1">
      <alignment vertical="center" wrapText="1"/>
    </xf>
    <xf numFmtId="0" fontId="7" fillId="0" borderId="6" xfId="2" applyFont="1" applyFill="1" applyBorder="1" applyAlignment="1">
      <alignment horizontal="center" wrapText="1"/>
    </xf>
    <xf numFmtId="0" fontId="7" fillId="0" borderId="13" xfId="2" applyFont="1" applyFill="1" applyBorder="1" applyAlignment="1">
      <alignment horizontal="center" wrapText="1"/>
    </xf>
    <xf numFmtId="0" fontId="7" fillId="0" borderId="3" xfId="2" applyFont="1" applyFill="1" applyBorder="1" applyAlignment="1">
      <alignment horizontal="center" wrapText="1"/>
    </xf>
    <xf numFmtId="166" fontId="7" fillId="0" borderId="6" xfId="8" applyNumberFormat="1" applyFont="1" applyFill="1" applyBorder="1" applyAlignment="1">
      <alignment horizontal="center" vertical="center" wrapText="1"/>
    </xf>
    <xf numFmtId="0" fontId="7" fillId="0" borderId="9" xfId="2" applyFont="1" applyFill="1" applyBorder="1" applyAlignment="1">
      <alignment horizontal="center" wrapText="1"/>
    </xf>
    <xf numFmtId="0" fontId="29" fillId="0" borderId="3" xfId="2" applyFont="1" applyFill="1" applyBorder="1" applyAlignment="1">
      <alignment wrapText="1"/>
    </xf>
    <xf numFmtId="0" fontId="28" fillId="0" borderId="14" xfId="2" applyFont="1" applyFill="1" applyBorder="1" applyAlignment="1">
      <alignment vertical="justify" wrapText="1"/>
    </xf>
    <xf numFmtId="0" fontId="2" fillId="0" borderId="4" xfId="2" applyFont="1" applyFill="1" applyBorder="1" applyAlignment="1">
      <alignment vertical="center" wrapText="1"/>
    </xf>
    <xf numFmtId="0" fontId="2" fillId="0" borderId="17" xfId="2" applyFont="1" applyFill="1" applyBorder="1" applyAlignment="1">
      <alignment vertical="center" wrapText="1"/>
    </xf>
    <xf numFmtId="0" fontId="6" fillId="0" borderId="3" xfId="2" applyFont="1" applyFill="1" applyBorder="1" applyAlignment="1">
      <alignment horizontal="left" vertical="justify" wrapText="1"/>
    </xf>
    <xf numFmtId="0" fontId="6" fillId="0" borderId="13" xfId="2" applyFont="1" applyFill="1" applyBorder="1" applyAlignment="1">
      <alignment horizontal="justify" vertical="justify" wrapText="1"/>
    </xf>
    <xf numFmtId="0" fontId="2" fillId="0" borderId="14" xfId="2" applyFont="1" applyFill="1" applyBorder="1" applyAlignment="1">
      <alignment horizontal="left" vertical="center" wrapText="1"/>
    </xf>
    <xf numFmtId="166" fontId="2" fillId="0" borderId="13" xfId="8" applyNumberFormat="1" applyFont="1" applyFill="1" applyBorder="1" applyAlignment="1">
      <alignment vertical="center" wrapText="1"/>
    </xf>
    <xf numFmtId="166" fontId="2" fillId="0" borderId="13" xfId="8" applyNumberFormat="1" applyFont="1" applyFill="1" applyBorder="1" applyAlignment="1">
      <alignment horizontal="center" vertical="center" wrapText="1"/>
    </xf>
    <xf numFmtId="166" fontId="2" fillId="0" borderId="14" xfId="8" applyNumberFormat="1" applyFont="1" applyFill="1" applyBorder="1" applyAlignment="1">
      <alignment vertical="center" wrapText="1"/>
    </xf>
    <xf numFmtId="0" fontId="30" fillId="0" borderId="3" xfId="2" applyFont="1" applyFill="1" applyBorder="1" applyAlignment="1">
      <alignment horizontal="center" vertical="center" wrapText="1"/>
    </xf>
    <xf numFmtId="0" fontId="6" fillId="0" borderId="9" xfId="2" applyFont="1" applyFill="1" applyBorder="1" applyAlignment="1">
      <alignment vertical="justify" wrapText="1"/>
    </xf>
    <xf numFmtId="166" fontId="7" fillId="0" borderId="14" xfId="8" applyNumberFormat="1" applyFont="1" applyFill="1" applyBorder="1" applyAlignment="1">
      <alignment vertical="center" wrapText="1"/>
    </xf>
    <xf numFmtId="166" fontId="7" fillId="0" borderId="2" xfId="8" applyNumberFormat="1" applyFont="1" applyFill="1" applyBorder="1" applyAlignment="1">
      <alignment vertical="center" wrapText="1"/>
    </xf>
    <xf numFmtId="166" fontId="7" fillId="0" borderId="46" xfId="8" applyNumberFormat="1" applyFont="1" applyFill="1" applyBorder="1" applyAlignment="1">
      <alignment horizontal="center" vertical="center" wrapText="1"/>
    </xf>
    <xf numFmtId="166" fontId="7" fillId="0" borderId="47" xfId="8" applyNumberFormat="1" applyFont="1" applyFill="1" applyBorder="1" applyAlignment="1">
      <alignment horizontal="center" vertical="center" wrapText="1"/>
    </xf>
    <xf numFmtId="166" fontId="7" fillId="0" borderId="5" xfId="8" applyNumberFormat="1" applyFont="1" applyFill="1" applyBorder="1" applyAlignment="1">
      <alignment horizontal="center" vertical="center" wrapText="1"/>
    </xf>
    <xf numFmtId="166" fontId="7" fillId="0" borderId="17" xfId="8" applyNumberFormat="1" applyFont="1" applyFill="1" applyBorder="1" applyAlignment="1">
      <alignment horizontal="center" vertical="center" wrapText="1"/>
    </xf>
    <xf numFmtId="166" fontId="7" fillId="0" borderId="10" xfId="8" applyNumberFormat="1" applyFont="1" applyFill="1" applyBorder="1" applyAlignment="1">
      <alignment horizontal="center" vertical="center" wrapText="1"/>
    </xf>
    <xf numFmtId="166" fontId="7" fillId="0" borderId="48" xfId="8" applyNumberFormat="1" applyFont="1" applyFill="1" applyBorder="1" applyAlignment="1">
      <alignment horizontal="center" vertical="center" wrapText="1"/>
    </xf>
    <xf numFmtId="0" fontId="7" fillId="0" borderId="49" xfId="2" applyFont="1" applyFill="1" applyBorder="1" applyAlignment="1">
      <alignment horizontal="left" vertical="center" wrapText="1"/>
    </xf>
    <xf numFmtId="166" fontId="7" fillId="0" borderId="50" xfId="8" applyNumberFormat="1" applyFont="1" applyFill="1" applyBorder="1" applyAlignment="1">
      <alignment horizontal="center" vertical="center" wrapText="1"/>
    </xf>
    <xf numFmtId="0" fontId="8" fillId="0" borderId="11" xfId="2" applyFont="1" applyFill="1" applyBorder="1" applyAlignment="1"/>
    <xf numFmtId="0" fontId="8" fillId="0" borderId="12" xfId="2" applyFont="1" applyFill="1" applyBorder="1" applyAlignment="1"/>
    <xf numFmtId="0" fontId="8" fillId="0" borderId="0" xfId="2" applyFont="1" applyFill="1" applyBorder="1" applyAlignment="1">
      <alignment horizontal="center"/>
    </xf>
    <xf numFmtId="0" fontId="7" fillId="0" borderId="19" xfId="2" applyFont="1" applyFill="1" applyBorder="1" applyAlignment="1">
      <alignment horizontal="left" vertical="center" wrapText="1"/>
    </xf>
    <xf numFmtId="166" fontId="7" fillId="0" borderId="4" xfId="8" applyNumberFormat="1" applyFont="1" applyFill="1" applyBorder="1" applyAlignment="1">
      <alignment horizontal="center" vertical="center" wrapText="1"/>
    </xf>
    <xf numFmtId="0" fontId="17" fillId="0" borderId="51" xfId="2" applyFont="1" applyFill="1" applyBorder="1" applyAlignment="1">
      <alignment horizontal="center" vertical="center"/>
    </xf>
    <xf numFmtId="0" fontId="7" fillId="0" borderId="52" xfId="2" applyFont="1" applyFill="1" applyBorder="1" applyAlignment="1">
      <alignment horizontal="center" vertical="center"/>
    </xf>
    <xf numFmtId="0" fontId="7" fillId="0" borderId="8" xfId="2" applyFont="1" applyFill="1" applyBorder="1" applyAlignment="1">
      <alignment horizontal="center" vertical="center"/>
    </xf>
    <xf numFmtId="0" fontId="18" fillId="0" borderId="3" xfId="2" applyFont="1" applyFill="1" applyBorder="1" applyAlignment="1">
      <alignment wrapText="1"/>
    </xf>
    <xf numFmtId="0" fontId="7" fillId="0" borderId="29" xfId="2" applyFont="1" applyFill="1" applyBorder="1" applyAlignment="1">
      <alignment horizontal="left" vertical="center" wrapText="1"/>
    </xf>
    <xf numFmtId="3" fontId="7" fillId="0" borderId="3" xfId="2" applyNumberFormat="1" applyFont="1" applyFill="1" applyBorder="1" applyAlignment="1">
      <alignment horizontal="right" vertical="center" wrapText="1"/>
    </xf>
    <xf numFmtId="3" fontId="5" fillId="0" borderId="3" xfId="2" applyNumberFormat="1" applyFont="1" applyFill="1" applyBorder="1" applyAlignment="1">
      <alignment horizontal="right" vertical="center" wrapText="1"/>
    </xf>
    <xf numFmtId="0" fontId="7" fillId="0" borderId="34" xfId="2" applyFont="1" applyFill="1" applyBorder="1" applyAlignment="1">
      <alignment horizontal="left" vertical="center" wrapText="1"/>
    </xf>
    <xf numFmtId="0" fontId="13" fillId="0" borderId="5" xfId="2" applyFont="1" applyFill="1" applyBorder="1" applyAlignment="1">
      <alignment horizontal="center" vertical="center" wrapText="1"/>
    </xf>
    <xf numFmtId="0" fontId="7" fillId="0" borderId="26" xfId="2" applyFont="1" applyFill="1" applyBorder="1" applyAlignment="1">
      <alignment horizontal="center" vertical="center" wrapText="1"/>
    </xf>
    <xf numFmtId="3" fontId="7" fillId="0" borderId="9" xfId="2" applyNumberFormat="1" applyFont="1" applyFill="1" applyBorder="1" applyAlignment="1">
      <alignment horizontal="right" vertical="center" wrapText="1"/>
    </xf>
    <xf numFmtId="0" fontId="7" fillId="0" borderId="24" xfId="2" applyFont="1" applyFill="1" applyBorder="1" applyAlignment="1">
      <alignment horizontal="center" vertical="center" wrapText="1"/>
    </xf>
    <xf numFmtId="0" fontId="4" fillId="0" borderId="24" xfId="2" applyFont="1" applyFill="1" applyBorder="1" applyAlignment="1">
      <alignment horizontal="center" vertical="center" wrapText="1"/>
    </xf>
    <xf numFmtId="0" fontId="2" fillId="0" borderId="30" xfId="2" applyFont="1" applyFill="1" applyBorder="1" applyAlignment="1">
      <alignment horizontal="center" vertical="center" wrapText="1"/>
    </xf>
    <xf numFmtId="0" fontId="7" fillId="0" borderId="24" xfId="2" applyFont="1" applyFill="1" applyBorder="1" applyAlignment="1">
      <alignment horizontal="center" vertical="top" wrapText="1"/>
    </xf>
    <xf numFmtId="3" fontId="7" fillId="0" borderId="4" xfId="2" applyNumberFormat="1" applyFont="1" applyFill="1" applyBorder="1" applyAlignment="1">
      <alignment horizontal="right" vertical="center" wrapText="1"/>
    </xf>
    <xf numFmtId="0" fontId="7" fillId="0" borderId="34" xfId="2" applyFont="1" applyFill="1" applyBorder="1" applyAlignment="1">
      <alignment horizontal="center" vertical="center" wrapText="1"/>
    </xf>
    <xf numFmtId="0" fontId="7" fillId="0" borderId="53" xfId="2" applyFont="1" applyFill="1" applyBorder="1" applyAlignment="1">
      <alignment horizontal="center" wrapText="1"/>
    </xf>
    <xf numFmtId="0" fontId="7" fillId="0" borderId="53" xfId="2" applyFont="1" applyFill="1" applyBorder="1" applyAlignment="1">
      <alignment horizontal="center" vertical="center" wrapText="1"/>
    </xf>
    <xf numFmtId="166" fontId="7" fillId="0" borderId="12" xfId="8" applyNumberFormat="1" applyFont="1" applyFill="1" applyBorder="1" applyAlignment="1">
      <alignment vertical="center" wrapText="1"/>
    </xf>
    <xf numFmtId="0" fontId="4" fillId="0" borderId="4" xfId="2" applyFont="1" applyFill="1" applyBorder="1" applyAlignment="1">
      <alignment vertical="center" wrapText="1"/>
    </xf>
    <xf numFmtId="0" fontId="6" fillId="0" borderId="3" xfId="2" applyFont="1" applyFill="1" applyBorder="1" applyAlignment="1">
      <alignment horizontal="justify" vertical="justify" wrapText="1"/>
    </xf>
    <xf numFmtId="0" fontId="7" fillId="0" borderId="3" xfId="2" applyFont="1" applyFill="1" applyBorder="1" applyAlignment="1">
      <alignment horizontal="justify" vertical="justify" wrapText="1"/>
    </xf>
    <xf numFmtId="0" fontId="31" fillId="2" borderId="0" xfId="5" applyFont="1" applyFill="1" applyAlignment="1">
      <alignment vertical="center"/>
    </xf>
    <xf numFmtId="0" fontId="31" fillId="2" borderId="0" xfId="5" applyFont="1" applyFill="1" applyAlignment="1"/>
    <xf numFmtId="0" fontId="33" fillId="0" borderId="0" xfId="5" applyFont="1" applyFill="1" applyBorder="1" applyAlignment="1">
      <alignment horizontal="center" vertical="center" wrapText="1"/>
    </xf>
    <xf numFmtId="0" fontId="34" fillId="0" borderId="0" xfId="5" applyFont="1" applyFill="1" applyBorder="1" applyAlignment="1">
      <alignment horizontal="center" vertical="justify" wrapText="1"/>
    </xf>
    <xf numFmtId="0" fontId="33" fillId="0" borderId="3" xfId="5" applyFont="1" applyFill="1" applyBorder="1" applyAlignment="1">
      <alignment horizontal="center" vertical="center" wrapText="1"/>
    </xf>
    <xf numFmtId="166" fontId="35" fillId="0" borderId="18" xfId="5" applyNumberFormat="1" applyFont="1" applyFill="1" applyBorder="1" applyAlignment="1">
      <alignment horizontal="center" vertical="center" wrapText="1"/>
    </xf>
    <xf numFmtId="166" fontId="36" fillId="0" borderId="18" xfId="5" applyNumberFormat="1" applyFont="1" applyFill="1" applyBorder="1" applyAlignment="1">
      <alignment horizontal="center" vertical="center" wrapText="1"/>
    </xf>
    <xf numFmtId="2" fontId="36" fillId="0" borderId="4" xfId="5" applyNumberFormat="1" applyFont="1" applyFill="1" applyBorder="1" applyAlignment="1">
      <alignment horizontal="center" vertical="center" wrapText="1"/>
    </xf>
    <xf numFmtId="0" fontId="35" fillId="0" borderId="11" xfId="5" applyFont="1" applyFill="1" applyBorder="1" applyAlignment="1">
      <alignment horizontal="left" vertical="center" wrapText="1"/>
    </xf>
    <xf numFmtId="0" fontId="37" fillId="0" borderId="3" xfId="5" applyFont="1" applyFill="1" applyBorder="1" applyAlignment="1">
      <alignment wrapText="1"/>
    </xf>
    <xf numFmtId="0" fontId="36" fillId="0" borderId="5" xfId="5" applyFont="1" applyFill="1" applyBorder="1" applyAlignment="1">
      <alignment vertical="center" wrapText="1"/>
    </xf>
    <xf numFmtId="0" fontId="36" fillId="0" borderId="6" xfId="5" applyFont="1" applyFill="1" applyBorder="1" applyAlignment="1">
      <alignment vertical="center" wrapText="1"/>
    </xf>
    <xf numFmtId="0" fontId="35" fillId="0" borderId="3" xfId="5" applyFont="1" applyFill="1" applyBorder="1" applyAlignment="1">
      <alignment horizontal="center" vertical="center" wrapText="1"/>
    </xf>
    <xf numFmtId="0" fontId="1" fillId="0" borderId="6" xfId="5" applyFont="1" applyFill="1" applyBorder="1" applyAlignment="1">
      <alignment horizontal="left" vertical="center" wrapText="1"/>
    </xf>
    <xf numFmtId="0" fontId="38" fillId="0" borderId="15" xfId="5" applyFont="1" applyFill="1" applyBorder="1" applyAlignment="1">
      <alignment horizontal="justify" vertical="center" wrapText="1"/>
    </xf>
    <xf numFmtId="0" fontId="38" fillId="0" borderId="9" xfId="5" applyFont="1" applyFill="1" applyBorder="1" applyAlignment="1">
      <alignment horizontal="center" vertical="center"/>
    </xf>
    <xf numFmtId="0" fontId="38" fillId="0" borderId="4" xfId="5" applyFont="1" applyFill="1" applyBorder="1" applyAlignment="1">
      <alignment horizontal="center" vertical="center" wrapText="1"/>
    </xf>
    <xf numFmtId="166" fontId="38" fillId="0" borderId="19" xfId="5" applyNumberFormat="1" applyFont="1" applyFill="1" applyBorder="1" applyAlignment="1">
      <alignment horizontal="center" vertical="center"/>
    </xf>
    <xf numFmtId="0" fontId="35" fillId="0" borderId="3" xfId="5" applyFont="1" applyFill="1" applyBorder="1" applyAlignment="1">
      <alignment horizontal="left" vertical="center" wrapText="1"/>
    </xf>
    <xf numFmtId="166" fontId="38" fillId="0" borderId="3" xfId="5" applyNumberFormat="1" applyFont="1" applyFill="1" applyBorder="1" applyAlignment="1">
      <alignment horizontal="center" vertical="center"/>
    </xf>
    <xf numFmtId="0" fontId="37" fillId="0" borderId="3" xfId="5" applyFont="1" applyFill="1" applyBorder="1" applyAlignment="1">
      <alignment horizontal="center" vertical="center"/>
    </xf>
    <xf numFmtId="166" fontId="38" fillId="0" borderId="20" xfId="5" applyNumberFormat="1" applyFont="1" applyFill="1" applyBorder="1" applyAlignment="1">
      <alignment horizontal="right" vertical="center"/>
    </xf>
    <xf numFmtId="0" fontId="38" fillId="0" borderId="13" xfId="5" applyFont="1" applyFill="1" applyBorder="1" applyAlignment="1">
      <alignment horizontal="justify" vertical="center" wrapText="1"/>
    </xf>
    <xf numFmtId="166" fontId="38" fillId="0" borderId="0" xfId="5" applyNumberFormat="1" applyFont="1" applyFill="1" applyBorder="1" applyAlignment="1">
      <alignment horizontal="right" vertical="center"/>
    </xf>
    <xf numFmtId="0" fontId="38" fillId="0" borderId="3" xfId="5" applyFont="1" applyFill="1" applyBorder="1" applyAlignment="1">
      <alignment horizontal="center" vertical="center"/>
    </xf>
    <xf numFmtId="166" fontId="38" fillId="0" borderId="21" xfId="5" applyNumberFormat="1" applyFont="1" applyFill="1" applyBorder="1" applyAlignment="1">
      <alignment horizontal="right" vertical="center"/>
    </xf>
    <xf numFmtId="166" fontId="38" fillId="0" borderId="16" xfId="5" applyNumberFormat="1" applyFont="1" applyFill="1" applyBorder="1" applyAlignment="1">
      <alignment horizontal="right" vertical="center"/>
    </xf>
    <xf numFmtId="166" fontId="38" fillId="0" borderId="22" xfId="5" applyNumberFormat="1" applyFont="1" applyFill="1" applyBorder="1" applyAlignment="1">
      <alignment horizontal="center" vertical="center"/>
    </xf>
    <xf numFmtId="166" fontId="38" fillId="0" borderId="6" xfId="5" applyNumberFormat="1" applyFont="1" applyFill="1" applyBorder="1" applyAlignment="1">
      <alignment horizontal="right" vertical="center"/>
    </xf>
    <xf numFmtId="166" fontId="38" fillId="0" borderId="3" xfId="5" applyNumberFormat="1" applyFont="1" applyFill="1" applyBorder="1" applyAlignment="1">
      <alignment horizontal="right" vertical="center"/>
    </xf>
    <xf numFmtId="0" fontId="38" fillId="0" borderId="3" xfId="5" applyFont="1" applyFill="1" applyBorder="1" applyAlignment="1">
      <alignment horizontal="justify" vertical="center" wrapText="1"/>
    </xf>
    <xf numFmtId="0" fontId="31" fillId="0" borderId="6" xfId="5" applyFont="1" applyFill="1" applyBorder="1" applyAlignment="1">
      <alignment wrapText="1"/>
    </xf>
    <xf numFmtId="0" fontId="37" fillId="0" borderId="3" xfId="5" applyFont="1" applyFill="1" applyBorder="1" applyAlignment="1">
      <alignment horizontal="center"/>
    </xf>
    <xf numFmtId="0" fontId="1" fillId="0" borderId="23" xfId="5" applyFont="1" applyFill="1" applyBorder="1" applyAlignment="1">
      <alignment vertical="center"/>
    </xf>
    <xf numFmtId="0" fontId="38" fillId="0" borderId="4" xfId="5" applyFont="1" applyFill="1" applyBorder="1" applyAlignment="1">
      <alignment horizontal="center" vertical="center"/>
    </xf>
    <xf numFmtId="3" fontId="38" fillId="0" borderId="3" xfId="5" applyNumberFormat="1" applyFont="1" applyFill="1" applyBorder="1" applyAlignment="1">
      <alignment horizontal="center" vertical="center"/>
    </xf>
    <xf numFmtId="0" fontId="1" fillId="0" borderId="0" xfId="5" applyFont="1" applyFill="1" applyBorder="1" applyAlignment="1">
      <alignment vertical="center"/>
    </xf>
    <xf numFmtId="0" fontId="1" fillId="0" borderId="16" xfId="5" applyFont="1" applyFill="1" applyBorder="1" applyAlignment="1">
      <alignment horizontal="left" vertical="center"/>
    </xf>
    <xf numFmtId="0" fontId="1" fillId="0" borderId="3" xfId="5" applyFont="1" applyFill="1" applyBorder="1" applyAlignment="1">
      <alignment horizontal="left" vertical="center"/>
    </xf>
    <xf numFmtId="0" fontId="1" fillId="0" borderId="13" xfId="5" applyFont="1" applyFill="1" applyBorder="1" applyAlignment="1">
      <alignment vertical="center"/>
    </xf>
    <xf numFmtId="0" fontId="35" fillId="0" borderId="9" xfId="5" applyFont="1" applyFill="1" applyBorder="1" applyAlignment="1">
      <alignment horizontal="center" vertical="center"/>
    </xf>
    <xf numFmtId="0" fontId="37" fillId="0" borderId="9" xfId="5" applyFont="1" applyFill="1" applyBorder="1" applyAlignment="1">
      <alignment horizontal="center" vertical="center"/>
    </xf>
    <xf numFmtId="0" fontId="35" fillId="0" borderId="3" xfId="5" applyFont="1" applyFill="1" applyBorder="1" applyAlignment="1">
      <alignment horizontal="left" vertical="center"/>
    </xf>
    <xf numFmtId="0" fontId="1" fillId="0" borderId="12" xfId="5" applyFont="1" applyFill="1" applyBorder="1" applyAlignment="1">
      <alignment horizontal="left" vertical="center" wrapText="1"/>
    </xf>
    <xf numFmtId="0" fontId="1" fillId="0" borderId="3" xfId="5" applyFont="1" applyFill="1" applyBorder="1" applyAlignment="1">
      <alignment horizontal="left" vertical="top"/>
    </xf>
    <xf numFmtId="0" fontId="1" fillId="0" borderId="24" xfId="5" applyFont="1" applyFill="1" applyBorder="1" applyAlignment="1">
      <alignment horizontal="left" vertical="top"/>
    </xf>
    <xf numFmtId="0" fontId="1" fillId="0" borderId="16" xfId="5" applyFont="1" applyFill="1" applyBorder="1" applyAlignment="1">
      <alignment horizontal="left" vertical="top"/>
    </xf>
    <xf numFmtId="0" fontId="1" fillId="0" borderId="25" xfId="5" applyFont="1" applyFill="1" applyBorder="1" applyAlignment="1">
      <alignment horizontal="left" vertical="top"/>
    </xf>
    <xf numFmtId="0" fontId="1" fillId="0" borderId="0" xfId="5" applyFont="1" applyFill="1" applyBorder="1" applyAlignment="1">
      <alignment horizontal="left" vertical="top"/>
    </xf>
    <xf numFmtId="3" fontId="38" fillId="0" borderId="4" xfId="5" applyNumberFormat="1" applyFont="1" applyFill="1" applyBorder="1" applyAlignment="1">
      <alignment horizontal="center" vertical="center"/>
    </xf>
    <xf numFmtId="0" fontId="1" fillId="0" borderId="11" xfId="5" applyFont="1" applyFill="1" applyBorder="1" applyAlignment="1">
      <alignment horizontal="center" vertical="center" wrapText="1"/>
    </xf>
    <xf numFmtId="0" fontId="1" fillId="0" borderId="12" xfId="5" applyFont="1" applyFill="1" applyBorder="1" applyAlignment="1">
      <alignment horizontal="center" vertical="center" wrapText="1"/>
    </xf>
    <xf numFmtId="0" fontId="1" fillId="0" borderId="26" xfId="5" applyFont="1" applyFill="1" applyBorder="1" applyAlignment="1">
      <alignment horizontal="left" vertical="center"/>
    </xf>
    <xf numFmtId="0" fontId="38" fillId="0" borderId="17" xfId="5" applyFont="1" applyFill="1" applyBorder="1" applyAlignment="1">
      <alignment horizontal="center" vertical="center"/>
    </xf>
    <xf numFmtId="3" fontId="38" fillId="0" borderId="9" xfId="5" applyNumberFormat="1" applyFont="1" applyFill="1" applyBorder="1" applyAlignment="1">
      <alignment horizontal="center" vertical="center"/>
    </xf>
    <xf numFmtId="0" fontId="1" fillId="0" borderId="22" xfId="5" applyFont="1" applyFill="1" applyBorder="1" applyAlignment="1">
      <alignment horizontal="left" vertical="top"/>
    </xf>
    <xf numFmtId="0" fontId="35" fillId="0" borderId="11" xfId="5" applyFont="1" applyFill="1" applyBorder="1" applyAlignment="1">
      <alignment horizontal="center" vertical="center" wrapText="1"/>
    </xf>
    <xf numFmtId="0" fontId="37" fillId="0" borderId="11" xfId="5" applyFont="1" applyFill="1" applyBorder="1" applyAlignment="1">
      <alignment horizontal="center" vertical="center"/>
    </xf>
    <xf numFmtId="0" fontId="1" fillId="0" borderId="5" xfId="5" applyFont="1" applyFill="1" applyBorder="1" applyAlignment="1">
      <alignment horizontal="left" vertical="top"/>
    </xf>
    <xf numFmtId="0" fontId="1" fillId="0" borderId="5" xfId="5" applyFont="1" applyFill="1" applyBorder="1" applyAlignment="1">
      <alignment horizontal="left" vertical="center"/>
    </xf>
    <xf numFmtId="0" fontId="33" fillId="0" borderId="11" xfId="5" applyFont="1" applyFill="1" applyBorder="1" applyAlignment="1">
      <alignment horizontal="center" vertical="center" wrapText="1"/>
    </xf>
    <xf numFmtId="3" fontId="36" fillId="0" borderId="18" xfId="5" applyNumberFormat="1" applyFont="1" applyFill="1" applyBorder="1" applyAlignment="1">
      <alignment horizontal="center" vertical="center" wrapText="1"/>
    </xf>
    <xf numFmtId="0" fontId="1" fillId="0" borderId="14" xfId="5" applyFont="1" applyFill="1" applyBorder="1" applyAlignment="1">
      <alignment horizontal="center" vertical="center" wrapText="1"/>
    </xf>
    <xf numFmtId="0" fontId="1" fillId="0" borderId="2" xfId="5" applyFont="1" applyFill="1" applyBorder="1" applyAlignment="1">
      <alignment horizontal="center" vertical="center" wrapText="1"/>
    </xf>
    <xf numFmtId="0" fontId="1" fillId="0" borderId="15" xfId="5" applyFont="1" applyFill="1" applyBorder="1" applyAlignment="1">
      <alignment horizontal="center" vertical="center" wrapText="1"/>
    </xf>
    <xf numFmtId="2" fontId="36" fillId="0" borderId="20" xfId="5" applyNumberFormat="1" applyFont="1" applyFill="1" applyBorder="1" applyAlignment="1">
      <alignment horizontal="center" vertical="center" wrapText="1"/>
    </xf>
    <xf numFmtId="0" fontId="31" fillId="0" borderId="3" xfId="5" applyFont="1" applyFill="1" applyBorder="1" applyAlignment="1">
      <alignment wrapText="1"/>
    </xf>
    <xf numFmtId="0" fontId="36" fillId="0" borderId="13" xfId="5" applyFont="1" applyFill="1" applyBorder="1" applyAlignment="1">
      <alignment vertical="center" wrapText="1"/>
    </xf>
    <xf numFmtId="0" fontId="1" fillId="0" borderId="3" xfId="5" applyFont="1" applyFill="1" applyBorder="1" applyAlignment="1">
      <alignment vertical="center" wrapText="1"/>
    </xf>
    <xf numFmtId="0" fontId="1" fillId="0" borderId="9" xfId="5" applyFont="1" applyFill="1" applyBorder="1" applyAlignment="1">
      <alignment horizontal="center" vertical="center" wrapText="1"/>
    </xf>
    <xf numFmtId="0" fontId="1" fillId="0" borderId="3" xfId="5" applyFont="1" applyFill="1" applyBorder="1" applyAlignment="1">
      <alignment horizontal="center" vertical="center" wrapText="1"/>
    </xf>
    <xf numFmtId="0" fontId="31" fillId="0" borderId="13" xfId="5" applyFont="1" applyFill="1" applyBorder="1" applyAlignment="1">
      <alignment wrapText="1"/>
    </xf>
    <xf numFmtId="0" fontId="38" fillId="0" borderId="3" xfId="5" applyFont="1" applyFill="1" applyBorder="1" applyAlignment="1">
      <alignment horizontal="justify" vertical="justify"/>
    </xf>
    <xf numFmtId="0" fontId="1" fillId="0" borderId="15" xfId="5" applyFont="1" applyFill="1" applyBorder="1" applyAlignment="1">
      <alignment horizontal="left" vertical="center" wrapText="1"/>
    </xf>
    <xf numFmtId="0" fontId="37" fillId="0" borderId="4" xfId="5" applyFont="1" applyFill="1" applyBorder="1" applyAlignment="1">
      <alignment horizontal="center" vertical="center" wrapText="1"/>
    </xf>
    <xf numFmtId="166" fontId="38" fillId="0" borderId="3" xfId="7" applyNumberFormat="1" applyFont="1" applyFill="1" applyBorder="1" applyAlignment="1">
      <alignment vertical="center" wrapText="1"/>
    </xf>
    <xf numFmtId="0" fontId="1" fillId="0" borderId="13" xfId="5" applyFont="1" applyFill="1" applyBorder="1" applyAlignment="1">
      <alignment vertical="center" wrapText="1"/>
    </xf>
    <xf numFmtId="166" fontId="38" fillId="0" borderId="3" xfId="7" applyNumberFormat="1" applyFont="1" applyFill="1" applyBorder="1" applyAlignment="1">
      <alignment horizontal="center" vertical="center" wrapText="1"/>
    </xf>
    <xf numFmtId="0" fontId="37" fillId="0" borderId="9" xfId="5" applyFont="1" applyFill="1" applyBorder="1" applyAlignment="1">
      <alignment horizontal="center" vertical="center" wrapText="1"/>
    </xf>
    <xf numFmtId="0" fontId="35" fillId="0" borderId="5" xfId="5" applyFont="1" applyFill="1" applyBorder="1" applyAlignment="1">
      <alignment vertical="center" wrapText="1"/>
    </xf>
    <xf numFmtId="0" fontId="38" fillId="0" borderId="3" xfId="5" applyFont="1" applyFill="1" applyBorder="1" applyAlignment="1">
      <alignment wrapText="1"/>
    </xf>
    <xf numFmtId="0" fontId="38" fillId="0" borderId="4" xfId="5" applyFont="1" applyFill="1" applyBorder="1" applyAlignment="1">
      <alignment vertical="center" wrapText="1"/>
    </xf>
    <xf numFmtId="0" fontId="38" fillId="0" borderId="9" xfId="5" applyFont="1" applyFill="1" applyBorder="1" applyAlignment="1">
      <alignment vertical="center" wrapText="1"/>
    </xf>
    <xf numFmtId="0" fontId="38" fillId="0" borderId="6" xfId="5" applyFont="1" applyFill="1" applyBorder="1" applyAlignment="1">
      <alignment horizontal="center" vertical="center"/>
    </xf>
    <xf numFmtId="0" fontId="38" fillId="0" borderId="6" xfId="5" applyFont="1" applyFill="1" applyBorder="1" applyAlignment="1">
      <alignment horizontal="center" vertical="center" wrapText="1"/>
    </xf>
    <xf numFmtId="3" fontId="38" fillId="0" borderId="6" xfId="5" applyNumberFormat="1" applyFont="1" applyFill="1" applyBorder="1" applyAlignment="1">
      <alignment horizontal="center" vertical="center"/>
    </xf>
    <xf numFmtId="0" fontId="38" fillId="0" borderId="6" xfId="5" applyFont="1" applyFill="1" applyBorder="1" applyAlignment="1">
      <alignment wrapText="1"/>
    </xf>
    <xf numFmtId="0" fontId="38" fillId="0" borderId="12" xfId="5" applyFont="1" applyFill="1" applyBorder="1" applyAlignment="1">
      <alignment horizontal="center" vertical="center" wrapText="1"/>
    </xf>
    <xf numFmtId="0" fontId="38" fillId="0" borderId="3" xfId="5" applyFont="1" applyFill="1" applyBorder="1" applyAlignment="1">
      <alignment horizontal="center" vertical="center" wrapText="1"/>
    </xf>
    <xf numFmtId="0" fontId="32" fillId="0" borderId="3" xfId="5" applyFont="1" applyFill="1" applyBorder="1" applyAlignment="1">
      <alignment horizontal="center" vertical="center" wrapText="1"/>
    </xf>
    <xf numFmtId="0" fontId="35" fillId="0" borderId="3" xfId="5" applyFont="1" applyFill="1" applyBorder="1" applyAlignment="1">
      <alignment horizontal="justify" vertical="center" wrapText="1"/>
    </xf>
    <xf numFmtId="0" fontId="1" fillId="0" borderId="3" xfId="5" applyFont="1" applyFill="1" applyBorder="1" applyAlignment="1">
      <alignment horizontal="justify" vertical="center"/>
    </xf>
    <xf numFmtId="0" fontId="1" fillId="0" borderId="5" xfId="5" applyFont="1" applyFill="1" applyBorder="1" applyAlignment="1">
      <alignment horizontal="justify" vertical="center"/>
    </xf>
    <xf numFmtId="0" fontId="1" fillId="0" borderId="3" xfId="5" applyFont="1" applyFill="1" applyBorder="1" applyAlignment="1">
      <alignment horizontal="center" vertical="center"/>
    </xf>
    <xf numFmtId="0" fontId="1" fillId="0" borderId="27" xfId="5" applyFont="1" applyFill="1" applyBorder="1" applyAlignment="1">
      <alignment horizontal="left" vertical="center" wrapText="1"/>
    </xf>
    <xf numFmtId="0" fontId="38" fillId="0" borderId="28" xfId="5" applyFont="1" applyFill="1" applyBorder="1" applyAlignment="1">
      <alignment horizontal="center" vertical="center"/>
    </xf>
    <xf numFmtId="166" fontId="38" fillId="0" borderId="9" xfId="7" applyNumberFormat="1" applyFont="1" applyFill="1" applyBorder="1" applyAlignment="1">
      <alignment vertical="center"/>
    </xf>
    <xf numFmtId="166" fontId="38" fillId="0" borderId="28" xfId="5" applyNumberFormat="1" applyFont="1" applyFill="1" applyBorder="1" applyAlignment="1">
      <alignment horizontal="right" vertical="center"/>
    </xf>
    <xf numFmtId="0" fontId="1" fillId="0" borderId="29" xfId="5" applyFont="1" applyFill="1" applyBorder="1" applyAlignment="1">
      <alignment horizontal="left" vertical="center" wrapText="1"/>
    </xf>
    <xf numFmtId="0" fontId="38" fillId="0" borderId="30" xfId="5" applyFont="1" applyFill="1" applyBorder="1" applyAlignment="1">
      <alignment horizontal="center" vertical="center"/>
    </xf>
    <xf numFmtId="166" fontId="38" fillId="0" borderId="3" xfId="7" applyNumberFormat="1" applyFont="1" applyFill="1" applyBorder="1" applyAlignment="1">
      <alignment vertical="center"/>
    </xf>
    <xf numFmtId="166" fontId="38" fillId="0" borderId="30" xfId="5" applyNumberFormat="1" applyFont="1" applyFill="1" applyBorder="1" applyAlignment="1">
      <alignment horizontal="right" vertical="center"/>
    </xf>
    <xf numFmtId="0" fontId="1" fillId="0" borderId="27" xfId="5" applyFont="1" applyFill="1" applyBorder="1" applyAlignment="1">
      <alignment horizontal="left" vertical="top" wrapText="1"/>
    </xf>
    <xf numFmtId="0" fontId="38" fillId="0" borderId="31" xfId="5" applyFont="1" applyFill="1" applyBorder="1" applyAlignment="1">
      <alignment horizontal="center" vertical="center"/>
    </xf>
    <xf numFmtId="166" fontId="38" fillId="0" borderId="32" xfId="5" applyNumberFormat="1" applyFont="1" applyFill="1" applyBorder="1" applyAlignment="1">
      <alignment horizontal="right" vertical="center"/>
    </xf>
    <xf numFmtId="0" fontId="38" fillId="0" borderId="1" xfId="5" applyFont="1" applyFill="1" applyBorder="1" applyAlignment="1">
      <alignment horizontal="center" vertical="center"/>
    </xf>
    <xf numFmtId="166" fontId="38" fillId="0" borderId="33" xfId="5" applyNumberFormat="1" applyFont="1" applyFill="1" applyBorder="1" applyAlignment="1">
      <alignment horizontal="right" vertical="center"/>
    </xf>
    <xf numFmtId="166" fontId="38" fillId="0" borderId="31" xfId="5" applyNumberFormat="1" applyFont="1" applyFill="1" applyBorder="1" applyAlignment="1">
      <alignment horizontal="right" vertical="center"/>
    </xf>
    <xf numFmtId="0" fontId="37" fillId="0" borderId="3" xfId="5" applyFont="1" applyFill="1" applyBorder="1" applyAlignment="1">
      <alignment horizontal="center" vertical="center" wrapText="1"/>
    </xf>
    <xf numFmtId="0" fontId="1" fillId="0" borderId="34" xfId="5" applyFont="1" applyFill="1" applyBorder="1" applyAlignment="1">
      <alignment horizontal="left" vertical="center" wrapText="1"/>
    </xf>
    <xf numFmtId="0" fontId="38" fillId="0" borderId="35" xfId="5" applyFont="1" applyFill="1" applyBorder="1" applyAlignment="1">
      <alignment horizontal="center" vertical="center"/>
    </xf>
    <xf numFmtId="166" fontId="38" fillId="0" borderId="35" xfId="5" applyNumberFormat="1" applyFont="1" applyFill="1" applyBorder="1" applyAlignment="1">
      <alignment horizontal="right" vertical="center"/>
    </xf>
    <xf numFmtId="166" fontId="38" fillId="0" borderId="36" xfId="5" applyNumberFormat="1" applyFont="1" applyFill="1" applyBorder="1" applyAlignment="1">
      <alignment horizontal="right" vertical="center"/>
    </xf>
    <xf numFmtId="0" fontId="1" fillId="0" borderId="3" xfId="5" applyFont="1" applyFill="1" applyBorder="1" applyAlignment="1">
      <alignment horizontal="left" vertical="center" wrapText="1"/>
    </xf>
    <xf numFmtId="0" fontId="1" fillId="0" borderId="8" xfId="5" applyFont="1" applyFill="1" applyBorder="1" applyAlignment="1">
      <alignment horizontal="left" vertical="center" wrapText="1"/>
    </xf>
    <xf numFmtId="0" fontId="40" fillId="0" borderId="3" xfId="5" applyFont="1" applyFill="1" applyBorder="1" applyAlignment="1">
      <alignment vertical="center" wrapText="1"/>
    </xf>
    <xf numFmtId="0" fontId="38" fillId="0" borderId="24" xfId="5" applyFont="1" applyFill="1" applyBorder="1" applyAlignment="1">
      <alignment horizontal="left" vertical="top" wrapText="1"/>
    </xf>
    <xf numFmtId="0" fontId="31" fillId="0" borderId="38" xfId="5" applyFont="1" applyFill="1" applyBorder="1" applyAlignment="1"/>
    <xf numFmtId="0" fontId="31" fillId="0" borderId="3" xfId="5" applyFont="1" applyFill="1" applyBorder="1" applyAlignment="1"/>
    <xf numFmtId="3" fontId="1" fillId="0" borderId="3" xfId="5" applyNumberFormat="1" applyFont="1" applyFill="1" applyBorder="1" applyAlignment="1">
      <alignment horizontal="right" vertical="center" wrapText="1"/>
    </xf>
    <xf numFmtId="0" fontId="31" fillId="0" borderId="33" xfId="5" applyFont="1" applyFill="1" applyBorder="1" applyAlignment="1"/>
    <xf numFmtId="0" fontId="31" fillId="0" borderId="41" xfId="5" applyFont="1" applyFill="1" applyBorder="1" applyAlignment="1"/>
    <xf numFmtId="0" fontId="31" fillId="0" borderId="4" xfId="5" applyFont="1" applyFill="1" applyBorder="1" applyAlignment="1"/>
    <xf numFmtId="0" fontId="35" fillId="0" borderId="10" xfId="5" applyFont="1" applyFill="1" applyBorder="1" applyAlignment="1">
      <alignment vertical="center" wrapText="1"/>
    </xf>
    <xf numFmtId="0" fontId="35" fillId="0" borderId="3" xfId="5" applyFont="1" applyFill="1" applyBorder="1" applyAlignment="1">
      <alignment vertical="center" wrapText="1"/>
    </xf>
    <xf numFmtId="166" fontId="38" fillId="0" borderId="3" xfId="7" applyNumberFormat="1" applyFont="1" applyFill="1" applyBorder="1" applyAlignment="1">
      <alignment horizontal="center" vertical="center"/>
    </xf>
    <xf numFmtId="0" fontId="38" fillId="0" borderId="25" xfId="5" applyFont="1" applyFill="1" applyBorder="1" applyAlignment="1">
      <alignment horizontal="left" vertical="top" wrapText="1"/>
    </xf>
    <xf numFmtId="0" fontId="38" fillId="0" borderId="3" xfId="5" applyFont="1" applyFill="1" applyBorder="1" applyAlignment="1">
      <alignment horizontal="left" vertical="top" wrapText="1"/>
    </xf>
    <xf numFmtId="0" fontId="1" fillId="0" borderId="4" xfId="5" applyFont="1" applyFill="1" applyBorder="1" applyAlignment="1">
      <alignment horizontal="center" vertical="center"/>
    </xf>
    <xf numFmtId="166" fontId="38" fillId="0" borderId="4" xfId="7" applyNumberFormat="1" applyFont="1" applyFill="1" applyBorder="1" applyAlignment="1">
      <alignment vertical="center"/>
    </xf>
    <xf numFmtId="166" fontId="1" fillId="0" borderId="5" xfId="7" applyNumberFormat="1" applyFont="1" applyFill="1" applyBorder="1" applyAlignment="1">
      <alignment vertical="center" wrapText="1"/>
    </xf>
    <xf numFmtId="0" fontId="1" fillId="0" borderId="0" xfId="5" applyFont="1" applyFill="1" applyBorder="1" applyAlignment="1">
      <alignment horizontal="left" vertical="center" wrapText="1"/>
    </xf>
    <xf numFmtId="166" fontId="1" fillId="0" borderId="3" xfId="7" applyNumberFormat="1" applyFont="1" applyFill="1" applyBorder="1" applyAlignment="1">
      <alignment horizontal="center" vertical="center" wrapText="1"/>
    </xf>
    <xf numFmtId="0" fontId="38" fillId="0" borderId="26" xfId="5" applyFont="1" applyFill="1" applyBorder="1" applyAlignment="1">
      <alignment horizontal="left" vertical="center" wrapText="1"/>
    </xf>
    <xf numFmtId="166" fontId="38" fillId="0" borderId="42" xfId="7" applyNumberFormat="1" applyFont="1" applyFill="1" applyBorder="1" applyAlignment="1">
      <alignment horizontal="center" vertical="center" wrapText="1"/>
    </xf>
    <xf numFmtId="0" fontId="31" fillId="0" borderId="7" xfId="5" applyFont="1" applyFill="1" applyBorder="1" applyAlignment="1"/>
    <xf numFmtId="0" fontId="31" fillId="0" borderId="8" xfId="5" applyFont="1" applyFill="1" applyBorder="1" applyAlignment="1"/>
    <xf numFmtId="0" fontId="38" fillId="0" borderId="24" xfId="5" applyFont="1" applyFill="1" applyBorder="1" applyAlignment="1">
      <alignment horizontal="left" vertical="center" wrapText="1"/>
    </xf>
    <xf numFmtId="166" fontId="38" fillId="0" borderId="43" xfId="7" applyNumberFormat="1" applyFont="1" applyFill="1" applyBorder="1" applyAlignment="1">
      <alignment horizontal="center" vertical="center" wrapText="1"/>
    </xf>
    <xf numFmtId="166" fontId="38" fillId="0" borderId="44" xfId="7" applyNumberFormat="1" applyFont="1" applyFill="1" applyBorder="1" applyAlignment="1">
      <alignment horizontal="center" vertical="center" wrapText="1"/>
    </xf>
    <xf numFmtId="0" fontId="31" fillId="0" borderId="10" xfId="5" applyFont="1" applyFill="1" applyBorder="1" applyAlignment="1"/>
    <xf numFmtId="0" fontId="31" fillId="0" borderId="0" xfId="5" applyFont="1" applyFill="1" applyBorder="1" applyAlignment="1"/>
    <xf numFmtId="166" fontId="38" fillId="0" borderId="45" xfId="7" applyNumberFormat="1" applyFont="1" applyFill="1" applyBorder="1" applyAlignment="1">
      <alignment horizontal="center" vertical="center" wrapText="1"/>
    </xf>
    <xf numFmtId="166" fontId="38" fillId="0" borderId="14" xfId="7" applyNumberFormat="1" applyFont="1" applyFill="1" applyBorder="1" applyAlignment="1">
      <alignment horizontal="center" vertical="center" wrapText="1"/>
    </xf>
    <xf numFmtId="166" fontId="38" fillId="0" borderId="15" xfId="7" applyNumberFormat="1" applyFont="1" applyFill="1" applyBorder="1" applyAlignment="1">
      <alignment horizontal="center" vertical="center" wrapText="1"/>
    </xf>
    <xf numFmtId="166" fontId="1" fillId="0" borderId="6" xfId="7" applyNumberFormat="1" applyFont="1" applyFill="1" applyBorder="1" applyAlignment="1">
      <alignment horizontal="center" vertical="center" wrapText="1"/>
    </xf>
    <xf numFmtId="166" fontId="1" fillId="0" borderId="6" xfId="7" applyNumberFormat="1" applyFont="1" applyFill="1" applyBorder="1" applyAlignment="1">
      <alignment vertical="center" wrapText="1"/>
    </xf>
    <xf numFmtId="166" fontId="1" fillId="0" borderId="3" xfId="7" applyNumberFormat="1" applyFont="1" applyFill="1" applyBorder="1" applyAlignment="1">
      <alignment vertical="center" wrapText="1"/>
    </xf>
    <xf numFmtId="166" fontId="1" fillId="0" borderId="8" xfId="7" applyNumberFormat="1" applyFont="1" applyFill="1" applyBorder="1" applyAlignment="1">
      <alignment vertical="center" wrapText="1"/>
    </xf>
    <xf numFmtId="166" fontId="38" fillId="0" borderId="8" xfId="7" applyNumberFormat="1" applyFont="1" applyFill="1" applyBorder="1" applyAlignment="1">
      <alignment vertical="center" wrapText="1"/>
    </xf>
    <xf numFmtId="166" fontId="38" fillId="0" borderId="0" xfId="7" applyNumberFormat="1" applyFont="1" applyFill="1" applyBorder="1" applyAlignment="1">
      <alignment horizontal="center" vertical="center" wrapText="1"/>
    </xf>
    <xf numFmtId="166" fontId="38" fillId="0" borderId="0" xfId="7" applyNumberFormat="1" applyFont="1" applyFill="1" applyBorder="1" applyAlignment="1">
      <alignment vertical="center" wrapText="1"/>
    </xf>
    <xf numFmtId="0" fontId="38" fillId="0" borderId="6" xfId="5" applyFont="1" applyFill="1" applyBorder="1" applyAlignment="1">
      <alignment horizontal="center" wrapText="1"/>
    </xf>
    <xf numFmtId="0" fontId="38" fillId="0" borderId="13" xfId="5" applyFont="1" applyFill="1" applyBorder="1" applyAlignment="1">
      <alignment horizontal="center" wrapText="1"/>
    </xf>
    <xf numFmtId="0" fontId="38" fillId="0" borderId="3" xfId="5" applyFont="1" applyFill="1" applyBorder="1" applyAlignment="1">
      <alignment horizontal="center" wrapText="1"/>
    </xf>
    <xf numFmtId="166" fontId="38" fillId="0" borderId="6" xfId="7" applyNumberFormat="1" applyFont="1" applyFill="1" applyBorder="1" applyAlignment="1">
      <alignment horizontal="center" vertical="center" wrapText="1"/>
    </xf>
    <xf numFmtId="0" fontId="38" fillId="0" borderId="9" xfId="5" applyFont="1" applyFill="1" applyBorder="1" applyAlignment="1">
      <alignment horizontal="center" wrapText="1"/>
    </xf>
    <xf numFmtId="0" fontId="43" fillId="0" borderId="3" xfId="5" applyFont="1" applyFill="1" applyBorder="1" applyAlignment="1">
      <alignment wrapText="1"/>
    </xf>
    <xf numFmtId="0" fontId="42" fillId="0" borderId="14" xfId="5" applyFont="1" applyFill="1" applyBorder="1" applyAlignment="1">
      <alignment vertical="justify" wrapText="1"/>
    </xf>
    <xf numFmtId="0" fontId="1" fillId="0" borderId="4" xfId="5" applyFont="1" applyFill="1" applyBorder="1" applyAlignment="1">
      <alignment vertical="center" wrapText="1"/>
    </xf>
    <xf numFmtId="0" fontId="1" fillId="0" borderId="17" xfId="5" applyFont="1" applyFill="1" applyBorder="1" applyAlignment="1">
      <alignment vertical="center" wrapText="1"/>
    </xf>
    <xf numFmtId="0" fontId="37" fillId="0" borderId="3" xfId="5" applyFont="1" applyFill="1" applyBorder="1" applyAlignment="1">
      <alignment horizontal="left" vertical="justify" wrapText="1"/>
    </xf>
    <xf numFmtId="0" fontId="37" fillId="0" borderId="13" xfId="5" applyFont="1" applyFill="1" applyBorder="1" applyAlignment="1">
      <alignment horizontal="justify" vertical="justify" wrapText="1"/>
    </xf>
    <xf numFmtId="0" fontId="1" fillId="0" borderId="14" xfId="5" applyFont="1" applyFill="1" applyBorder="1" applyAlignment="1">
      <alignment horizontal="left" vertical="center" wrapText="1"/>
    </xf>
    <xf numFmtId="166" fontId="1" fillId="0" borderId="13" xfId="7" applyNumberFormat="1" applyFont="1" applyFill="1" applyBorder="1" applyAlignment="1">
      <alignment vertical="center" wrapText="1"/>
    </xf>
    <xf numFmtId="166" fontId="1" fillId="0" borderId="13" xfId="7" applyNumberFormat="1" applyFont="1" applyFill="1" applyBorder="1" applyAlignment="1">
      <alignment horizontal="center" vertical="center" wrapText="1"/>
    </xf>
    <xf numFmtId="166" fontId="1" fillId="0" borderId="14" xfId="7" applyNumberFormat="1" applyFont="1" applyFill="1" applyBorder="1" applyAlignment="1">
      <alignment vertical="center" wrapText="1"/>
    </xf>
    <xf numFmtId="0" fontId="44" fillId="0" borderId="3" xfId="5" applyFont="1" applyFill="1" applyBorder="1" applyAlignment="1">
      <alignment horizontal="center" vertical="center" wrapText="1"/>
    </xf>
    <xf numFmtId="0" fontId="37" fillId="0" borderId="9" xfId="5" applyFont="1" applyFill="1" applyBorder="1" applyAlignment="1">
      <alignment vertical="justify" wrapText="1"/>
    </xf>
    <xf numFmtId="166" fontId="38" fillId="0" borderId="14" xfId="7" applyNumberFormat="1" applyFont="1" applyFill="1" applyBorder="1" applyAlignment="1">
      <alignment vertical="center" wrapText="1"/>
    </xf>
    <xf numFmtId="166" fontId="38" fillId="0" borderId="2" xfId="7" applyNumberFormat="1" applyFont="1" applyFill="1" applyBorder="1" applyAlignment="1">
      <alignment vertical="center" wrapText="1"/>
    </xf>
    <xf numFmtId="166" fontId="38" fillId="0" borderId="46" xfId="7" applyNumberFormat="1" applyFont="1" applyFill="1" applyBorder="1" applyAlignment="1">
      <alignment horizontal="center" vertical="center" wrapText="1"/>
    </xf>
    <xf numFmtId="166" fontId="38" fillId="0" borderId="47" xfId="7" applyNumberFormat="1" applyFont="1" applyFill="1" applyBorder="1" applyAlignment="1">
      <alignment horizontal="center" vertical="center" wrapText="1"/>
    </xf>
    <xf numFmtId="166" fontId="38" fillId="0" borderId="5" xfId="7" applyNumberFormat="1" applyFont="1" applyFill="1" applyBorder="1" applyAlignment="1">
      <alignment horizontal="center" vertical="center" wrapText="1"/>
    </xf>
    <xf numFmtId="166" fontId="38" fillId="0" borderId="17" xfId="7" applyNumberFormat="1" applyFont="1" applyFill="1" applyBorder="1" applyAlignment="1">
      <alignment horizontal="center" vertical="center" wrapText="1"/>
    </xf>
    <xf numFmtId="166" fontId="38" fillId="0" borderId="10" xfId="7" applyNumberFormat="1" applyFont="1" applyFill="1" applyBorder="1" applyAlignment="1">
      <alignment horizontal="center" vertical="center" wrapText="1"/>
    </xf>
    <xf numFmtId="166" fontId="38" fillId="0" borderId="48" xfId="7" applyNumberFormat="1" applyFont="1" applyFill="1" applyBorder="1" applyAlignment="1">
      <alignment horizontal="center" vertical="center" wrapText="1"/>
    </xf>
    <xf numFmtId="0" fontId="38" fillId="0" borderId="49" xfId="5" applyFont="1" applyFill="1" applyBorder="1" applyAlignment="1">
      <alignment horizontal="left" vertical="center" wrapText="1"/>
    </xf>
    <xf numFmtId="166" fontId="38" fillId="0" borderId="50" xfId="7" applyNumberFormat="1" applyFont="1" applyFill="1" applyBorder="1" applyAlignment="1">
      <alignment horizontal="center" vertical="center" wrapText="1"/>
    </xf>
    <xf numFmtId="0" fontId="31" fillId="0" borderId="11" xfId="5" applyFont="1" applyFill="1" applyBorder="1" applyAlignment="1"/>
    <xf numFmtId="0" fontId="31" fillId="0" borderId="12" xfId="5" applyFont="1" applyFill="1" applyBorder="1" applyAlignment="1"/>
    <xf numFmtId="0" fontId="31" fillId="0" borderId="0" xfId="5" applyFont="1" applyFill="1" applyBorder="1" applyAlignment="1">
      <alignment horizontal="center"/>
    </xf>
    <xf numFmtId="0" fontId="38" fillId="0" borderId="19" xfId="5" applyFont="1" applyFill="1" applyBorder="1" applyAlignment="1">
      <alignment horizontal="left" vertical="center" wrapText="1"/>
    </xf>
    <xf numFmtId="166" fontId="38" fillId="0" borderId="4" xfId="7" applyNumberFormat="1" applyFont="1" applyFill="1" applyBorder="1" applyAlignment="1">
      <alignment horizontal="center" vertical="center" wrapText="1"/>
    </xf>
    <xf numFmtId="0" fontId="45" fillId="0" borderId="51" xfId="5" applyFont="1" applyFill="1" applyBorder="1" applyAlignment="1">
      <alignment horizontal="center" vertical="center"/>
    </xf>
    <xf numFmtId="0" fontId="38" fillId="0" borderId="52" xfId="5" applyFont="1" applyFill="1" applyBorder="1" applyAlignment="1">
      <alignment horizontal="center" vertical="center"/>
    </xf>
    <xf numFmtId="0" fontId="38" fillId="0" borderId="8" xfId="5" applyFont="1" applyFill="1" applyBorder="1" applyAlignment="1">
      <alignment horizontal="center" vertical="center"/>
    </xf>
    <xf numFmtId="0" fontId="46" fillId="0" borderId="3" xfId="5" applyFont="1" applyFill="1" applyBorder="1" applyAlignment="1">
      <alignment wrapText="1"/>
    </xf>
    <xf numFmtId="0" fontId="38" fillId="0" borderId="29" xfId="5" applyFont="1" applyFill="1" applyBorder="1" applyAlignment="1">
      <alignment horizontal="left" vertical="center" wrapText="1"/>
    </xf>
    <xf numFmtId="3" fontId="38" fillId="0" borderId="3" xfId="5" applyNumberFormat="1" applyFont="1" applyFill="1" applyBorder="1" applyAlignment="1">
      <alignment horizontal="right" vertical="center" wrapText="1"/>
    </xf>
    <xf numFmtId="3" fontId="36" fillId="0" borderId="3" xfId="5" applyNumberFormat="1" applyFont="1" applyFill="1" applyBorder="1" applyAlignment="1">
      <alignment horizontal="right" vertical="center" wrapText="1"/>
    </xf>
    <xf numFmtId="0" fontId="38" fillId="0" borderId="34" xfId="5" applyFont="1" applyFill="1" applyBorder="1" applyAlignment="1">
      <alignment horizontal="left" vertical="center" wrapText="1"/>
    </xf>
    <xf numFmtId="0" fontId="32" fillId="0" borderId="5" xfId="5" applyFont="1" applyFill="1" applyBorder="1" applyAlignment="1">
      <alignment horizontal="center" vertical="center" wrapText="1"/>
    </xf>
    <xf numFmtId="0" fontId="38" fillId="0" borderId="26" xfId="5" applyFont="1" applyFill="1" applyBorder="1" applyAlignment="1">
      <alignment horizontal="center" vertical="center" wrapText="1"/>
    </xf>
    <xf numFmtId="3" fontId="38" fillId="0" borderId="9" xfId="5" applyNumberFormat="1" applyFont="1" applyFill="1" applyBorder="1" applyAlignment="1">
      <alignment horizontal="right" vertical="center" wrapText="1"/>
    </xf>
    <xf numFmtId="0" fontId="38" fillId="0" borderId="24" xfId="5" applyFont="1" applyFill="1" applyBorder="1" applyAlignment="1">
      <alignment horizontal="center" vertical="center" wrapText="1"/>
    </xf>
    <xf numFmtId="0" fontId="35" fillId="0" borderId="24" xfId="5" applyFont="1" applyFill="1" applyBorder="1" applyAlignment="1">
      <alignment horizontal="center" vertical="center" wrapText="1"/>
    </xf>
    <xf numFmtId="0" fontId="1" fillId="0" borderId="30" xfId="5" applyFont="1" applyFill="1" applyBorder="1" applyAlignment="1">
      <alignment horizontal="center" vertical="center" wrapText="1"/>
    </xf>
    <xf numFmtId="0" fontId="38" fillId="0" borderId="24" xfId="5" applyFont="1" applyFill="1" applyBorder="1" applyAlignment="1">
      <alignment horizontal="center" vertical="top" wrapText="1"/>
    </xf>
    <xf numFmtId="3" fontId="38" fillId="0" borderId="4" xfId="5" applyNumberFormat="1" applyFont="1" applyFill="1" applyBorder="1" applyAlignment="1">
      <alignment horizontal="right" vertical="center" wrapText="1"/>
    </xf>
    <xf numFmtId="0" fontId="38" fillId="0" borderId="34" xfId="5" applyFont="1" applyFill="1" applyBorder="1" applyAlignment="1">
      <alignment horizontal="center" vertical="center" wrapText="1"/>
    </xf>
    <xf numFmtId="0" fontId="38" fillId="0" borderId="53" xfId="5" applyFont="1" applyFill="1" applyBorder="1" applyAlignment="1">
      <alignment horizontal="center" wrapText="1"/>
    </xf>
    <xf numFmtId="0" fontId="38" fillId="0" borderId="53" xfId="5" applyFont="1" applyFill="1" applyBorder="1" applyAlignment="1">
      <alignment horizontal="center" vertical="center" wrapText="1"/>
    </xf>
    <xf numFmtId="166" fontId="38" fillId="0" borderId="12" xfId="7" applyNumberFormat="1" applyFont="1" applyFill="1" applyBorder="1" applyAlignment="1">
      <alignment vertical="center" wrapText="1"/>
    </xf>
    <xf numFmtId="0" fontId="35" fillId="0" borderId="4" xfId="5" applyFont="1" applyFill="1" applyBorder="1" applyAlignment="1">
      <alignment vertical="center" wrapText="1"/>
    </xf>
    <xf numFmtId="0" fontId="37" fillId="0" borderId="3" xfId="5" applyFont="1" applyFill="1" applyBorder="1" applyAlignment="1">
      <alignment horizontal="justify" vertical="justify" wrapText="1"/>
    </xf>
    <xf numFmtId="0" fontId="38" fillId="0" borderId="3" xfId="5" applyFont="1" applyFill="1" applyBorder="1" applyAlignment="1">
      <alignment horizontal="justify" vertical="justify" wrapText="1"/>
    </xf>
    <xf numFmtId="0" fontId="8" fillId="2" borderId="0" xfId="0" applyFont="1" applyFill="1" applyAlignment="1">
      <alignment vertical="center"/>
    </xf>
    <xf numFmtId="0" fontId="8" fillId="2" borderId="0" xfId="0" applyFont="1" applyFill="1" applyAlignment="1"/>
    <xf numFmtId="0" fontId="3" fillId="0" borderId="0" xfId="0" applyFont="1" applyFill="1" applyBorder="1" applyAlignment="1">
      <alignment horizontal="center" vertical="center" wrapText="1"/>
    </xf>
    <xf numFmtId="0" fontId="26" fillId="0" borderId="0" xfId="0" applyFont="1" applyFill="1" applyBorder="1" applyAlignment="1">
      <alignment horizontal="center" vertical="justify" wrapText="1"/>
    </xf>
    <xf numFmtId="0" fontId="3" fillId="0" borderId="3" xfId="0" applyFont="1" applyFill="1" applyBorder="1" applyAlignment="1">
      <alignment horizontal="center" vertical="center" wrapText="1"/>
    </xf>
    <xf numFmtId="166" fontId="4" fillId="0" borderId="18" xfId="0" applyNumberFormat="1" applyFont="1" applyFill="1" applyBorder="1" applyAlignment="1">
      <alignment horizontal="center" vertical="center" wrapText="1"/>
    </xf>
    <xf numFmtId="166" fontId="5" fillId="0" borderId="18" xfId="0" applyNumberFormat="1" applyFont="1" applyFill="1" applyBorder="1" applyAlignment="1">
      <alignment horizontal="center" vertical="center" wrapText="1"/>
    </xf>
    <xf numFmtId="2" fontId="5" fillId="0" borderId="4" xfId="0" applyNumberFormat="1" applyFont="1" applyFill="1" applyBorder="1" applyAlignment="1">
      <alignment horizontal="center" vertical="center" wrapText="1"/>
    </xf>
    <xf numFmtId="0" fontId="4" fillId="0" borderId="11" xfId="0" applyFont="1" applyFill="1" applyBorder="1" applyAlignment="1">
      <alignment horizontal="left" vertical="center" wrapText="1"/>
    </xf>
    <xf numFmtId="0" fontId="6" fillId="0" borderId="3" xfId="0" applyFont="1" applyFill="1" applyBorder="1" applyAlignment="1">
      <alignment wrapText="1"/>
    </xf>
    <xf numFmtId="0" fontId="5" fillId="0" borderId="5" xfId="0" applyFont="1" applyFill="1" applyBorder="1" applyAlignment="1">
      <alignment vertical="center" wrapText="1"/>
    </xf>
    <xf numFmtId="0" fontId="5" fillId="0" borderId="6" xfId="0" applyFont="1" applyFill="1" applyBorder="1" applyAlignment="1">
      <alignment vertical="center" wrapText="1"/>
    </xf>
    <xf numFmtId="0" fontId="4" fillId="0" borderId="3"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7" fillId="0" borderId="15" xfId="0" applyFont="1" applyFill="1" applyBorder="1" applyAlignment="1">
      <alignment horizontal="justify" vertical="center" wrapText="1"/>
    </xf>
    <xf numFmtId="0" fontId="7" fillId="0" borderId="9" xfId="0" applyFont="1" applyFill="1" applyBorder="1" applyAlignment="1">
      <alignment horizontal="center" vertical="center"/>
    </xf>
    <xf numFmtId="0" fontId="7" fillId="0" borderId="4" xfId="0" applyFont="1" applyFill="1" applyBorder="1" applyAlignment="1">
      <alignment horizontal="center" vertical="center" wrapText="1"/>
    </xf>
    <xf numFmtId="166" fontId="7" fillId="0" borderId="19" xfId="0" applyNumberFormat="1" applyFont="1" applyFill="1" applyBorder="1" applyAlignment="1">
      <alignment horizontal="center" vertical="center"/>
    </xf>
    <xf numFmtId="166" fontId="7" fillId="0" borderId="3" xfId="0" applyNumberFormat="1" applyFont="1" applyFill="1" applyBorder="1" applyAlignment="1">
      <alignment horizontal="center" vertical="center"/>
    </xf>
    <xf numFmtId="0" fontId="6" fillId="0" borderId="3" xfId="0" applyFont="1" applyFill="1" applyBorder="1" applyAlignment="1">
      <alignment horizontal="center" vertical="center"/>
    </xf>
    <xf numFmtId="166" fontId="7" fillId="0" borderId="20" xfId="0" applyNumberFormat="1" applyFont="1" applyFill="1" applyBorder="1" applyAlignment="1">
      <alignment horizontal="right" vertical="center"/>
    </xf>
    <xf numFmtId="0" fontId="7" fillId="0" borderId="13" xfId="0" applyFont="1" applyFill="1" applyBorder="1" applyAlignment="1">
      <alignment horizontal="justify" vertical="center" wrapText="1"/>
    </xf>
    <xf numFmtId="166" fontId="7" fillId="0" borderId="0" xfId="0" applyNumberFormat="1" applyFont="1" applyFill="1" applyBorder="1" applyAlignment="1">
      <alignment horizontal="right" vertical="center"/>
    </xf>
    <xf numFmtId="0" fontId="7" fillId="0" borderId="3" xfId="0" applyFont="1" applyFill="1" applyBorder="1" applyAlignment="1">
      <alignment horizontal="center" vertical="center"/>
    </xf>
    <xf numFmtId="166" fontId="7" fillId="0" borderId="21" xfId="0" applyNumberFormat="1" applyFont="1" applyFill="1" applyBorder="1" applyAlignment="1">
      <alignment horizontal="right" vertical="center"/>
    </xf>
    <xf numFmtId="166" fontId="7" fillId="0" borderId="16" xfId="0" applyNumberFormat="1" applyFont="1" applyFill="1" applyBorder="1" applyAlignment="1">
      <alignment horizontal="right" vertical="center"/>
    </xf>
    <xf numFmtId="166" fontId="7" fillId="0" borderId="22" xfId="0" applyNumberFormat="1" applyFont="1" applyFill="1" applyBorder="1" applyAlignment="1">
      <alignment horizontal="center" vertical="center"/>
    </xf>
    <xf numFmtId="166" fontId="7" fillId="0" borderId="6" xfId="0" applyNumberFormat="1" applyFont="1" applyFill="1" applyBorder="1" applyAlignment="1">
      <alignment horizontal="right" vertical="center"/>
    </xf>
    <xf numFmtId="166" fontId="7" fillId="0" borderId="3" xfId="0" applyNumberFormat="1" applyFont="1" applyFill="1" applyBorder="1" applyAlignment="1">
      <alignment horizontal="right" vertical="center"/>
    </xf>
    <xf numFmtId="0" fontId="7" fillId="0" borderId="3" xfId="0" applyFont="1" applyFill="1" applyBorder="1" applyAlignment="1">
      <alignment horizontal="justify" vertical="center" wrapText="1"/>
    </xf>
    <xf numFmtId="0" fontId="8" fillId="0" borderId="6" xfId="0" applyFont="1" applyFill="1" applyBorder="1" applyAlignment="1">
      <alignment wrapText="1"/>
    </xf>
    <xf numFmtId="0" fontId="6" fillId="0" borderId="3" xfId="0" applyFont="1" applyFill="1" applyBorder="1" applyAlignment="1">
      <alignment horizontal="center"/>
    </xf>
    <xf numFmtId="0" fontId="2" fillId="0" borderId="23" xfId="0" applyFont="1" applyFill="1" applyBorder="1" applyAlignment="1">
      <alignment vertical="center"/>
    </xf>
    <xf numFmtId="0" fontId="7" fillId="0" borderId="4" xfId="0" applyFont="1" applyFill="1" applyBorder="1" applyAlignment="1">
      <alignment horizontal="center" vertical="center"/>
    </xf>
    <xf numFmtId="3" fontId="7" fillId="0" borderId="3" xfId="0" applyNumberFormat="1" applyFont="1" applyFill="1" applyBorder="1" applyAlignment="1">
      <alignment horizontal="center" vertical="center"/>
    </xf>
    <xf numFmtId="0" fontId="2" fillId="0" borderId="0" xfId="0" applyFont="1" applyFill="1" applyBorder="1" applyAlignment="1">
      <alignment vertical="center"/>
    </xf>
    <xf numFmtId="0" fontId="2" fillId="0" borderId="16" xfId="0" applyFont="1" applyFill="1" applyBorder="1" applyAlignment="1">
      <alignment horizontal="left" vertical="center"/>
    </xf>
    <xf numFmtId="0" fontId="2" fillId="0" borderId="3" xfId="0" applyFont="1" applyFill="1" applyBorder="1" applyAlignment="1">
      <alignment horizontal="left" vertical="center"/>
    </xf>
    <xf numFmtId="0" fontId="2" fillId="0" borderId="13" xfId="0" applyFont="1" applyFill="1" applyBorder="1" applyAlignment="1">
      <alignment vertical="center"/>
    </xf>
    <xf numFmtId="0" fontId="4" fillId="0" borderId="9" xfId="0" applyFont="1" applyFill="1" applyBorder="1" applyAlignment="1">
      <alignment horizontal="center" vertical="center"/>
    </xf>
    <xf numFmtId="0" fontId="6" fillId="0" borderId="9" xfId="0" applyFont="1" applyFill="1" applyBorder="1" applyAlignment="1">
      <alignment horizontal="center" vertical="center"/>
    </xf>
    <xf numFmtId="0" fontId="4" fillId="0" borderId="3" xfId="0" applyFont="1" applyFill="1" applyBorder="1" applyAlignment="1">
      <alignment horizontal="left" vertical="center"/>
    </xf>
    <xf numFmtId="0" fontId="2" fillId="0" borderId="12" xfId="0" applyFont="1" applyFill="1" applyBorder="1" applyAlignment="1">
      <alignment horizontal="left" vertical="center" wrapText="1"/>
    </xf>
    <xf numFmtId="0" fontId="2" fillId="0" borderId="3" xfId="0" applyFont="1" applyFill="1" applyBorder="1" applyAlignment="1">
      <alignment horizontal="left" vertical="top"/>
    </xf>
    <xf numFmtId="0" fontId="2" fillId="0" borderId="24" xfId="0" applyFont="1" applyFill="1" applyBorder="1" applyAlignment="1">
      <alignment horizontal="left" vertical="top"/>
    </xf>
    <xf numFmtId="0" fontId="2" fillId="0" borderId="16" xfId="0" applyFont="1" applyFill="1" applyBorder="1" applyAlignment="1">
      <alignment horizontal="left" vertical="top"/>
    </xf>
    <xf numFmtId="0" fontId="2" fillId="0" borderId="25" xfId="0" applyFont="1" applyFill="1" applyBorder="1" applyAlignment="1">
      <alignment horizontal="left" vertical="top"/>
    </xf>
    <xf numFmtId="0" fontId="2" fillId="0" borderId="0" xfId="0" applyFont="1" applyFill="1" applyBorder="1" applyAlignment="1">
      <alignment horizontal="left" vertical="top"/>
    </xf>
    <xf numFmtId="3" fontId="7" fillId="0" borderId="4" xfId="0" applyNumberFormat="1" applyFont="1" applyFill="1" applyBorder="1" applyAlignment="1">
      <alignment horizontal="center" vertical="center"/>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43" fontId="7" fillId="0" borderId="3" xfId="1" applyFont="1" applyFill="1" applyBorder="1" applyAlignment="1">
      <alignment horizontal="center" vertical="center"/>
    </xf>
    <xf numFmtId="0" fontId="2" fillId="0" borderId="26" xfId="0" applyFont="1" applyFill="1" applyBorder="1" applyAlignment="1">
      <alignment horizontal="left" vertical="center"/>
    </xf>
    <xf numFmtId="0" fontId="7" fillId="0" borderId="17" xfId="0" applyFont="1" applyFill="1" applyBorder="1" applyAlignment="1">
      <alignment horizontal="center" vertical="center"/>
    </xf>
    <xf numFmtId="3" fontId="7" fillId="0" borderId="9" xfId="0" applyNumberFormat="1" applyFont="1" applyFill="1" applyBorder="1" applyAlignment="1">
      <alignment horizontal="center" vertical="center"/>
    </xf>
    <xf numFmtId="0" fontId="2" fillId="0" borderId="22" xfId="0" applyFont="1" applyFill="1" applyBorder="1" applyAlignment="1">
      <alignment horizontal="left" vertical="top"/>
    </xf>
    <xf numFmtId="0" fontId="4" fillId="0" borderId="11" xfId="0" applyFont="1" applyFill="1" applyBorder="1" applyAlignment="1">
      <alignment horizontal="center" vertical="center" wrapText="1"/>
    </xf>
    <xf numFmtId="0" fontId="6" fillId="0" borderId="11" xfId="0" applyFont="1" applyFill="1" applyBorder="1" applyAlignment="1">
      <alignment horizontal="center" vertical="center"/>
    </xf>
    <xf numFmtId="0" fontId="2" fillId="0" borderId="5" xfId="0" applyFont="1" applyFill="1" applyBorder="1" applyAlignment="1">
      <alignment horizontal="left" vertical="top"/>
    </xf>
    <xf numFmtId="0" fontId="2" fillId="0" borderId="5" xfId="0" applyFont="1" applyFill="1" applyBorder="1" applyAlignment="1">
      <alignment horizontal="left" vertical="center"/>
    </xf>
    <xf numFmtId="0" fontId="3" fillId="0" borderId="11" xfId="0" applyFont="1" applyFill="1" applyBorder="1" applyAlignment="1">
      <alignment horizontal="center" vertical="center" wrapText="1"/>
    </xf>
    <xf numFmtId="3" fontId="5" fillId="0" borderId="18" xfId="0" applyNumberFormat="1"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5" xfId="0" applyFont="1" applyFill="1" applyBorder="1" applyAlignment="1">
      <alignment horizontal="center" vertical="center" wrapText="1"/>
    </xf>
    <xf numFmtId="2" fontId="5" fillId="0" borderId="20" xfId="0" applyNumberFormat="1" applyFont="1" applyFill="1" applyBorder="1" applyAlignment="1">
      <alignment horizontal="center" vertical="center" wrapText="1"/>
    </xf>
    <xf numFmtId="0" fontId="8" fillId="0" borderId="3" xfId="0" applyFont="1" applyFill="1" applyBorder="1" applyAlignment="1">
      <alignment wrapText="1"/>
    </xf>
    <xf numFmtId="0" fontId="5" fillId="0" borderId="13" xfId="0" applyFont="1" applyFill="1" applyBorder="1" applyAlignment="1">
      <alignment vertical="center" wrapText="1"/>
    </xf>
    <xf numFmtId="0" fontId="2" fillId="0" borderId="3" xfId="0" applyFont="1" applyFill="1" applyBorder="1" applyAlignment="1">
      <alignment vertical="center" wrapText="1"/>
    </xf>
    <xf numFmtId="0" fontId="2" fillId="0" borderId="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13" xfId="0" applyFont="1" applyFill="1" applyBorder="1" applyAlignment="1">
      <alignment wrapText="1"/>
    </xf>
    <xf numFmtId="0" fontId="7" fillId="0" borderId="3" xfId="0" applyFont="1" applyFill="1" applyBorder="1" applyAlignment="1">
      <alignment horizontal="justify" vertical="justify"/>
    </xf>
    <xf numFmtId="0" fontId="2" fillId="0" borderId="15" xfId="0" applyFont="1" applyFill="1" applyBorder="1" applyAlignment="1">
      <alignment horizontal="left" vertical="center" wrapText="1"/>
    </xf>
    <xf numFmtId="0" fontId="6" fillId="0" borderId="4" xfId="0" applyFont="1" applyFill="1" applyBorder="1" applyAlignment="1">
      <alignment horizontal="center" vertical="center" wrapText="1"/>
    </xf>
    <xf numFmtId="166" fontId="7" fillId="0" borderId="3" xfId="1" applyNumberFormat="1" applyFont="1" applyFill="1" applyBorder="1" applyAlignment="1">
      <alignment vertical="center" wrapText="1"/>
    </xf>
    <xf numFmtId="0" fontId="2" fillId="0" borderId="13" xfId="0" applyFont="1" applyFill="1" applyBorder="1" applyAlignment="1">
      <alignment vertical="center" wrapText="1"/>
    </xf>
    <xf numFmtId="166" fontId="7" fillId="0" borderId="3" xfId="1"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0" fontId="4" fillId="0" borderId="5" xfId="0" applyFont="1" applyFill="1" applyBorder="1" applyAlignment="1">
      <alignment vertical="center" wrapText="1"/>
    </xf>
    <xf numFmtId="0" fontId="7" fillId="0" borderId="3" xfId="0" applyFont="1" applyFill="1" applyBorder="1" applyAlignment="1">
      <alignment wrapText="1"/>
    </xf>
    <xf numFmtId="0" fontId="7" fillId="0" borderId="4" xfId="0" applyFont="1" applyFill="1" applyBorder="1" applyAlignment="1">
      <alignment vertical="center" wrapText="1"/>
    </xf>
    <xf numFmtId="0" fontId="7" fillId="0" borderId="9" xfId="0" applyFont="1" applyFill="1" applyBorder="1" applyAlignment="1">
      <alignment vertical="center" wrapText="1"/>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3" fontId="7" fillId="0" borderId="6" xfId="0" applyNumberFormat="1" applyFont="1" applyFill="1" applyBorder="1" applyAlignment="1">
      <alignment horizontal="center" vertical="center"/>
    </xf>
    <xf numFmtId="0" fontId="7" fillId="0" borderId="6" xfId="0" applyFont="1" applyFill="1" applyBorder="1" applyAlignment="1">
      <alignment wrapText="1"/>
    </xf>
    <xf numFmtId="0" fontId="7" fillId="0" borderId="1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4" fillId="0" borderId="3" xfId="0" applyFont="1" applyFill="1" applyBorder="1" applyAlignment="1">
      <alignment horizontal="justify" vertical="center" wrapText="1"/>
    </xf>
    <xf numFmtId="0" fontId="2" fillId="0" borderId="3" xfId="0" applyFont="1" applyFill="1" applyBorder="1" applyAlignment="1">
      <alignment horizontal="justify" vertical="center"/>
    </xf>
    <xf numFmtId="0" fontId="2" fillId="0" borderId="5" xfId="0" applyFont="1" applyFill="1" applyBorder="1" applyAlignment="1">
      <alignment horizontal="justify" vertical="center"/>
    </xf>
    <xf numFmtId="0" fontId="2" fillId="0" borderId="3" xfId="0" applyFont="1" applyFill="1" applyBorder="1" applyAlignment="1">
      <alignment horizontal="center" vertical="center"/>
    </xf>
    <xf numFmtId="0" fontId="2" fillId="0" borderId="27" xfId="0" applyFont="1" applyFill="1" applyBorder="1" applyAlignment="1">
      <alignment horizontal="left" vertical="center" wrapText="1"/>
    </xf>
    <xf numFmtId="0" fontId="7" fillId="0" borderId="28" xfId="0" applyFont="1" applyFill="1" applyBorder="1" applyAlignment="1">
      <alignment horizontal="center" vertical="center"/>
    </xf>
    <xf numFmtId="166" fontId="7" fillId="0" borderId="9" xfId="1" applyNumberFormat="1" applyFont="1" applyFill="1" applyBorder="1" applyAlignment="1">
      <alignment vertical="center"/>
    </xf>
    <xf numFmtId="166" fontId="7" fillId="0" borderId="28" xfId="0" applyNumberFormat="1" applyFont="1" applyFill="1" applyBorder="1" applyAlignment="1">
      <alignment horizontal="right" vertical="center"/>
    </xf>
    <xf numFmtId="0" fontId="2" fillId="0" borderId="29" xfId="0" applyFont="1" applyFill="1" applyBorder="1" applyAlignment="1">
      <alignment horizontal="left" vertical="center" wrapText="1"/>
    </xf>
    <xf numFmtId="0" fontId="7" fillId="0" borderId="30" xfId="0" applyFont="1" applyFill="1" applyBorder="1" applyAlignment="1">
      <alignment horizontal="center" vertical="center"/>
    </xf>
    <xf numFmtId="166" fontId="7" fillId="0" borderId="3" xfId="1" applyNumberFormat="1" applyFont="1" applyFill="1" applyBorder="1" applyAlignment="1">
      <alignment vertical="center"/>
    </xf>
    <xf numFmtId="166" fontId="7" fillId="0" borderId="30" xfId="0" applyNumberFormat="1" applyFont="1" applyFill="1" applyBorder="1" applyAlignment="1">
      <alignment horizontal="right" vertical="center"/>
    </xf>
    <xf numFmtId="0" fontId="2" fillId="0" borderId="27" xfId="0" applyFont="1" applyFill="1" applyBorder="1" applyAlignment="1">
      <alignment horizontal="left" vertical="top" wrapText="1"/>
    </xf>
    <xf numFmtId="0" fontId="7" fillId="0" borderId="31" xfId="0" applyFont="1" applyFill="1" applyBorder="1" applyAlignment="1">
      <alignment horizontal="center" vertical="center"/>
    </xf>
    <xf numFmtId="166" fontId="7" fillId="0" borderId="32" xfId="0" applyNumberFormat="1" applyFont="1" applyFill="1" applyBorder="1" applyAlignment="1">
      <alignment horizontal="right" vertical="center"/>
    </xf>
    <xf numFmtId="0" fontId="7" fillId="0" borderId="1" xfId="0" applyFont="1" applyFill="1" applyBorder="1" applyAlignment="1">
      <alignment horizontal="center" vertical="center"/>
    </xf>
    <xf numFmtId="166" fontId="7" fillId="0" borderId="33" xfId="0" applyNumberFormat="1" applyFont="1" applyFill="1" applyBorder="1" applyAlignment="1">
      <alignment horizontal="right" vertical="center"/>
    </xf>
    <xf numFmtId="166" fontId="7" fillId="0" borderId="31" xfId="0" applyNumberFormat="1" applyFont="1" applyFill="1" applyBorder="1" applyAlignment="1">
      <alignment horizontal="right" vertical="center"/>
    </xf>
    <xf numFmtId="0" fontId="6" fillId="0" borderId="3" xfId="0" applyFont="1" applyFill="1" applyBorder="1" applyAlignment="1">
      <alignment horizontal="center" vertical="center" wrapText="1"/>
    </xf>
    <xf numFmtId="0" fontId="2" fillId="0" borderId="34" xfId="0" applyFont="1" applyFill="1" applyBorder="1" applyAlignment="1">
      <alignment horizontal="left" vertical="center" wrapText="1"/>
    </xf>
    <xf numFmtId="0" fontId="7" fillId="0" borderId="35" xfId="0" applyFont="1" applyFill="1" applyBorder="1" applyAlignment="1">
      <alignment horizontal="center" vertical="center"/>
    </xf>
    <xf numFmtId="166" fontId="7" fillId="0" borderId="35" xfId="0" applyNumberFormat="1" applyFont="1" applyFill="1" applyBorder="1" applyAlignment="1">
      <alignment horizontal="right" vertical="center"/>
    </xf>
    <xf numFmtId="166" fontId="7" fillId="0" borderId="36" xfId="0" applyNumberFormat="1" applyFont="1" applyFill="1" applyBorder="1" applyAlignment="1">
      <alignment horizontal="right" vertical="center"/>
    </xf>
    <xf numFmtId="0" fontId="2" fillId="0" borderId="8" xfId="0" applyFont="1" applyFill="1" applyBorder="1" applyAlignment="1">
      <alignment horizontal="left" vertical="center" wrapText="1"/>
    </xf>
    <xf numFmtId="0" fontId="15" fillId="0" borderId="3" xfId="0" applyFont="1" applyFill="1" applyBorder="1" applyAlignment="1">
      <alignment vertical="center" wrapText="1"/>
    </xf>
    <xf numFmtId="0" fontId="7" fillId="0" borderId="24" xfId="0" applyFont="1" applyFill="1" applyBorder="1" applyAlignment="1">
      <alignment horizontal="left" vertical="top" wrapText="1"/>
    </xf>
    <xf numFmtId="0" fontId="8" fillId="0" borderId="38" xfId="0" applyFont="1" applyFill="1" applyBorder="1" applyAlignment="1"/>
    <xf numFmtId="0" fontId="8" fillId="0" borderId="3" xfId="0" applyFont="1" applyFill="1" applyBorder="1" applyAlignment="1"/>
    <xf numFmtId="3" fontId="2" fillId="0" borderId="3" xfId="0" applyNumberFormat="1" applyFont="1" applyFill="1" applyBorder="1" applyAlignment="1">
      <alignment horizontal="right" vertical="center" wrapText="1"/>
    </xf>
    <xf numFmtId="0" fontId="8" fillId="0" borderId="33" xfId="0" applyFont="1" applyFill="1" applyBorder="1" applyAlignment="1"/>
    <xf numFmtId="0" fontId="8" fillId="0" borderId="41" xfId="0" applyFont="1" applyFill="1" applyBorder="1" applyAlignment="1"/>
    <xf numFmtId="0" fontId="8" fillId="0" borderId="4" xfId="0" applyFont="1" applyFill="1" applyBorder="1" applyAlignment="1"/>
    <xf numFmtId="0" fontId="4" fillId="0" borderId="10" xfId="0" applyFont="1" applyFill="1" applyBorder="1" applyAlignment="1">
      <alignment vertical="center" wrapText="1"/>
    </xf>
    <xf numFmtId="0" fontId="4" fillId="0" borderId="3" xfId="0" applyFont="1" applyFill="1" applyBorder="1" applyAlignment="1">
      <alignment vertical="center" wrapText="1"/>
    </xf>
    <xf numFmtId="166" fontId="7" fillId="0" borderId="3" xfId="1" applyNumberFormat="1" applyFont="1" applyFill="1" applyBorder="1" applyAlignment="1">
      <alignment horizontal="center" vertical="center"/>
    </xf>
    <xf numFmtId="0" fontId="7" fillId="0" borderId="25" xfId="0" applyFont="1" applyFill="1" applyBorder="1" applyAlignment="1">
      <alignment horizontal="left" vertical="top" wrapText="1"/>
    </xf>
    <xf numFmtId="0" fontId="7" fillId="0" borderId="3" xfId="0" applyFont="1" applyFill="1" applyBorder="1" applyAlignment="1">
      <alignment horizontal="left" vertical="top" wrapText="1"/>
    </xf>
    <xf numFmtId="0" fontId="2" fillId="0" borderId="4" xfId="0" applyFont="1" applyFill="1" applyBorder="1" applyAlignment="1">
      <alignment horizontal="center" vertical="center"/>
    </xf>
    <xf numFmtId="166" fontId="7" fillId="0" borderId="4" xfId="1" applyNumberFormat="1" applyFont="1" applyFill="1" applyBorder="1" applyAlignment="1">
      <alignment vertical="center"/>
    </xf>
    <xf numFmtId="166" fontId="2" fillId="0" borderId="5" xfId="1" applyNumberFormat="1" applyFont="1" applyFill="1" applyBorder="1" applyAlignment="1">
      <alignment vertical="center" wrapText="1"/>
    </xf>
    <xf numFmtId="0" fontId="2" fillId="0" borderId="0" xfId="0" applyFont="1" applyFill="1" applyBorder="1" applyAlignment="1">
      <alignment horizontal="left" vertical="center" wrapText="1"/>
    </xf>
    <xf numFmtId="166" fontId="2" fillId="0" borderId="3" xfId="1" applyNumberFormat="1" applyFont="1" applyFill="1" applyBorder="1" applyAlignment="1">
      <alignment horizontal="center" vertical="center" wrapText="1"/>
    </xf>
    <xf numFmtId="0" fontId="7" fillId="0" borderId="26" xfId="0" applyFont="1" applyFill="1" applyBorder="1" applyAlignment="1">
      <alignment horizontal="left" vertical="center" wrapText="1"/>
    </xf>
    <xf numFmtId="166" fontId="7" fillId="0" borderId="42" xfId="1" applyNumberFormat="1" applyFont="1" applyFill="1" applyBorder="1" applyAlignment="1">
      <alignment horizontal="center" vertical="center" wrapText="1"/>
    </xf>
    <xf numFmtId="0" fontId="8" fillId="0" borderId="7" xfId="0" applyFont="1" applyFill="1" applyBorder="1" applyAlignment="1"/>
    <xf numFmtId="0" fontId="8" fillId="0" borderId="8" xfId="0" applyFont="1" applyFill="1" applyBorder="1" applyAlignment="1"/>
    <xf numFmtId="0" fontId="7" fillId="0" borderId="24" xfId="0" applyFont="1" applyFill="1" applyBorder="1" applyAlignment="1">
      <alignment horizontal="left" vertical="center" wrapText="1"/>
    </xf>
    <xf numFmtId="166" fontId="7" fillId="0" borderId="43" xfId="1" applyNumberFormat="1" applyFont="1" applyFill="1" applyBorder="1" applyAlignment="1">
      <alignment horizontal="center" vertical="center" wrapText="1"/>
    </xf>
    <xf numFmtId="166" fontId="7" fillId="0" borderId="44" xfId="1" applyNumberFormat="1" applyFont="1" applyFill="1" applyBorder="1" applyAlignment="1">
      <alignment horizontal="center" vertical="center" wrapText="1"/>
    </xf>
    <xf numFmtId="0" fontId="8" fillId="0" borderId="10" xfId="0" applyFont="1" applyFill="1" applyBorder="1" applyAlignment="1"/>
    <xf numFmtId="0" fontId="8" fillId="0" borderId="0" xfId="0" applyFont="1" applyFill="1" applyBorder="1" applyAlignment="1"/>
    <xf numFmtId="166" fontId="7" fillId="0" borderId="45" xfId="1" applyNumberFormat="1" applyFont="1" applyFill="1" applyBorder="1" applyAlignment="1">
      <alignment horizontal="center" vertical="center" wrapText="1"/>
    </xf>
    <xf numFmtId="166" fontId="7" fillId="0" borderId="14" xfId="1" applyNumberFormat="1" applyFont="1" applyFill="1" applyBorder="1" applyAlignment="1">
      <alignment horizontal="center" vertical="center" wrapText="1"/>
    </xf>
    <xf numFmtId="166" fontId="7" fillId="0" borderId="15" xfId="1" applyNumberFormat="1" applyFont="1" applyFill="1" applyBorder="1" applyAlignment="1">
      <alignment horizontal="center" vertical="center" wrapText="1"/>
    </xf>
    <xf numFmtId="166" fontId="2" fillId="0" borderId="6" xfId="1" applyNumberFormat="1" applyFont="1" applyFill="1" applyBorder="1" applyAlignment="1">
      <alignment horizontal="center" vertical="center" wrapText="1"/>
    </xf>
    <xf numFmtId="166" fontId="2" fillId="0" borderId="6" xfId="1" applyNumberFormat="1" applyFont="1" applyFill="1" applyBorder="1" applyAlignment="1">
      <alignment vertical="center" wrapText="1"/>
    </xf>
    <xf numFmtId="166" fontId="2" fillId="0" borderId="3" xfId="1" applyNumberFormat="1" applyFont="1" applyFill="1" applyBorder="1" applyAlignment="1">
      <alignment vertical="center" wrapText="1"/>
    </xf>
    <xf numFmtId="166" fontId="2" fillId="0" borderId="8" xfId="1" applyNumberFormat="1" applyFont="1" applyFill="1" applyBorder="1" applyAlignment="1">
      <alignment vertical="center" wrapText="1"/>
    </xf>
    <xf numFmtId="166" fontId="7" fillId="0" borderId="8" xfId="1" applyNumberFormat="1" applyFont="1" applyFill="1" applyBorder="1" applyAlignment="1">
      <alignment vertical="center" wrapText="1"/>
    </xf>
    <xf numFmtId="166" fontId="7" fillId="0" borderId="0" xfId="1" applyNumberFormat="1" applyFont="1" applyFill="1" applyBorder="1" applyAlignment="1">
      <alignment horizontal="center" vertical="center" wrapText="1"/>
    </xf>
    <xf numFmtId="166" fontId="7" fillId="0" borderId="0" xfId="1" applyNumberFormat="1" applyFont="1" applyFill="1" applyBorder="1" applyAlignment="1">
      <alignment vertical="center" wrapText="1"/>
    </xf>
    <xf numFmtId="0" fontId="7" fillId="0" borderId="6" xfId="0" applyFont="1" applyFill="1" applyBorder="1" applyAlignment="1">
      <alignment horizontal="center" wrapText="1"/>
    </xf>
    <xf numFmtId="0" fontId="7" fillId="0" borderId="13" xfId="0" applyFont="1" applyFill="1" applyBorder="1" applyAlignment="1">
      <alignment horizontal="center" wrapText="1"/>
    </xf>
    <xf numFmtId="0" fontId="7" fillId="0" borderId="3" xfId="0" applyFont="1" applyFill="1" applyBorder="1" applyAlignment="1">
      <alignment horizontal="center" wrapText="1"/>
    </xf>
    <xf numFmtId="166" fontId="7" fillId="0" borderId="6" xfId="1" applyNumberFormat="1" applyFont="1" applyFill="1" applyBorder="1" applyAlignment="1">
      <alignment horizontal="center" vertical="center" wrapText="1"/>
    </xf>
    <xf numFmtId="0" fontId="7" fillId="0" borderId="9" xfId="0" applyFont="1" applyFill="1" applyBorder="1" applyAlignment="1">
      <alignment horizontal="center" wrapText="1"/>
    </xf>
    <xf numFmtId="0" fontId="29" fillId="0" borderId="3" xfId="0" applyFont="1" applyFill="1" applyBorder="1" applyAlignment="1">
      <alignment wrapText="1"/>
    </xf>
    <xf numFmtId="0" fontId="28" fillId="0" borderId="14" xfId="0" applyFont="1" applyFill="1" applyBorder="1" applyAlignment="1">
      <alignment vertical="justify" wrapText="1"/>
    </xf>
    <xf numFmtId="0" fontId="2" fillId="0" borderId="4" xfId="0" applyFont="1" applyFill="1" applyBorder="1" applyAlignment="1">
      <alignment vertical="center" wrapText="1"/>
    </xf>
    <xf numFmtId="0" fontId="2" fillId="0" borderId="17" xfId="0" applyFont="1" applyFill="1" applyBorder="1" applyAlignment="1">
      <alignment vertical="center" wrapText="1"/>
    </xf>
    <xf numFmtId="0" fontId="6" fillId="0" borderId="3" xfId="0" applyFont="1" applyFill="1" applyBorder="1" applyAlignment="1">
      <alignment horizontal="left" vertical="justify" wrapText="1"/>
    </xf>
    <xf numFmtId="0" fontId="6" fillId="0" borderId="13" xfId="0" applyFont="1" applyFill="1" applyBorder="1" applyAlignment="1">
      <alignment horizontal="justify" vertical="justify" wrapText="1"/>
    </xf>
    <xf numFmtId="0" fontId="2" fillId="0" borderId="14" xfId="0" applyFont="1" applyFill="1" applyBorder="1" applyAlignment="1">
      <alignment horizontal="left" vertical="center" wrapText="1"/>
    </xf>
    <xf numFmtId="166" fontId="2" fillId="0" borderId="13" xfId="1" applyNumberFormat="1" applyFont="1" applyFill="1" applyBorder="1" applyAlignment="1">
      <alignment vertical="center" wrapText="1"/>
    </xf>
    <xf numFmtId="166" fontId="2" fillId="0" borderId="13" xfId="1" applyNumberFormat="1" applyFont="1" applyFill="1" applyBorder="1" applyAlignment="1">
      <alignment horizontal="center" vertical="center" wrapText="1"/>
    </xf>
    <xf numFmtId="166" fontId="2" fillId="0" borderId="14" xfId="1" applyNumberFormat="1" applyFont="1" applyFill="1" applyBorder="1" applyAlignment="1">
      <alignment vertical="center" wrapText="1"/>
    </xf>
    <xf numFmtId="0" fontId="30" fillId="0" borderId="3" xfId="0" applyFont="1" applyFill="1" applyBorder="1" applyAlignment="1">
      <alignment horizontal="center" vertical="center" wrapText="1"/>
    </xf>
    <xf numFmtId="0" fontId="6" fillId="0" borderId="9" xfId="0" applyFont="1" applyFill="1" applyBorder="1" applyAlignment="1">
      <alignment vertical="justify" wrapText="1"/>
    </xf>
    <xf numFmtId="166" fontId="7" fillId="0" borderId="14" xfId="1" applyNumberFormat="1" applyFont="1" applyFill="1" applyBorder="1" applyAlignment="1">
      <alignment vertical="center" wrapText="1"/>
    </xf>
    <xf numFmtId="166" fontId="7" fillId="0" borderId="2" xfId="1" applyNumberFormat="1" applyFont="1" applyFill="1" applyBorder="1" applyAlignment="1">
      <alignment vertical="center" wrapText="1"/>
    </xf>
    <xf numFmtId="166" fontId="7" fillId="0" borderId="46" xfId="1" applyNumberFormat="1" applyFont="1" applyFill="1" applyBorder="1" applyAlignment="1">
      <alignment horizontal="center" vertical="center" wrapText="1"/>
    </xf>
    <xf numFmtId="166" fontId="7" fillId="0" borderId="47" xfId="1" applyNumberFormat="1" applyFont="1" applyFill="1" applyBorder="1" applyAlignment="1">
      <alignment horizontal="center" vertical="center" wrapText="1"/>
    </xf>
    <xf numFmtId="166" fontId="7" fillId="0" borderId="5" xfId="1" applyNumberFormat="1" applyFont="1" applyFill="1" applyBorder="1" applyAlignment="1">
      <alignment horizontal="center" vertical="center" wrapText="1"/>
    </xf>
    <xf numFmtId="166" fontId="7" fillId="0" borderId="17" xfId="1" applyNumberFormat="1" applyFont="1" applyFill="1" applyBorder="1" applyAlignment="1">
      <alignment horizontal="center" vertical="center" wrapText="1"/>
    </xf>
    <xf numFmtId="166" fontId="7" fillId="0" borderId="10" xfId="1" applyNumberFormat="1" applyFont="1" applyFill="1" applyBorder="1" applyAlignment="1">
      <alignment horizontal="center" vertical="center" wrapText="1"/>
    </xf>
    <xf numFmtId="166" fontId="7" fillId="0" borderId="48" xfId="1" applyNumberFormat="1" applyFont="1" applyFill="1" applyBorder="1" applyAlignment="1">
      <alignment horizontal="center" vertical="center" wrapText="1"/>
    </xf>
    <xf numFmtId="0" fontId="7" fillId="0" borderId="49" xfId="0" applyFont="1" applyFill="1" applyBorder="1" applyAlignment="1">
      <alignment horizontal="left" vertical="center" wrapText="1"/>
    </xf>
    <xf numFmtId="166" fontId="7" fillId="0" borderId="50" xfId="1" applyNumberFormat="1" applyFont="1" applyFill="1" applyBorder="1" applyAlignment="1">
      <alignment horizontal="center" vertical="center" wrapText="1"/>
    </xf>
    <xf numFmtId="0" fontId="8" fillId="0" borderId="11" xfId="0" applyFont="1" applyFill="1" applyBorder="1" applyAlignment="1"/>
    <xf numFmtId="0" fontId="8" fillId="0" borderId="12" xfId="0" applyFont="1" applyFill="1" applyBorder="1" applyAlignment="1"/>
    <xf numFmtId="0" fontId="8" fillId="0" borderId="0" xfId="0" applyFont="1" applyFill="1" applyBorder="1" applyAlignment="1">
      <alignment horizontal="center"/>
    </xf>
    <xf numFmtId="0" fontId="7" fillId="0" borderId="19" xfId="0" applyFont="1" applyFill="1" applyBorder="1" applyAlignment="1">
      <alignment horizontal="left" vertical="center" wrapText="1"/>
    </xf>
    <xf numFmtId="166" fontId="7" fillId="0" borderId="4" xfId="1" applyNumberFormat="1" applyFont="1" applyFill="1" applyBorder="1" applyAlignment="1">
      <alignment horizontal="center" vertical="center" wrapText="1"/>
    </xf>
    <xf numFmtId="0" fontId="17" fillId="0" borderId="51" xfId="0" applyFont="1" applyFill="1" applyBorder="1" applyAlignment="1">
      <alignment horizontal="center" vertical="center"/>
    </xf>
    <xf numFmtId="0" fontId="7" fillId="0" borderId="52" xfId="0" applyFont="1" applyFill="1" applyBorder="1" applyAlignment="1">
      <alignment horizontal="center" vertical="center"/>
    </xf>
    <xf numFmtId="0" fontId="7" fillId="0" borderId="8" xfId="0" applyFont="1" applyFill="1" applyBorder="1" applyAlignment="1">
      <alignment horizontal="center" vertical="center"/>
    </xf>
    <xf numFmtId="0" fontId="18" fillId="0" borderId="3" xfId="0" applyFont="1" applyFill="1" applyBorder="1" applyAlignment="1">
      <alignment wrapText="1"/>
    </xf>
    <xf numFmtId="0" fontId="7" fillId="0" borderId="29" xfId="0" applyFont="1" applyFill="1" applyBorder="1" applyAlignment="1">
      <alignment horizontal="left" vertical="center" wrapText="1"/>
    </xf>
    <xf numFmtId="3" fontId="7" fillId="0" borderId="3" xfId="0" applyNumberFormat="1" applyFont="1" applyFill="1" applyBorder="1" applyAlignment="1">
      <alignment horizontal="right" vertical="center" wrapText="1"/>
    </xf>
    <xf numFmtId="3" fontId="5" fillId="0" borderId="3" xfId="0" applyNumberFormat="1" applyFont="1" applyFill="1" applyBorder="1" applyAlignment="1">
      <alignment horizontal="right" vertical="center" wrapText="1"/>
    </xf>
    <xf numFmtId="0" fontId="7" fillId="0" borderId="34" xfId="0" applyFont="1" applyFill="1" applyBorder="1" applyAlignment="1">
      <alignment horizontal="left" vertical="center" wrapText="1"/>
    </xf>
    <xf numFmtId="0" fontId="7" fillId="0" borderId="26" xfId="0" applyFont="1" applyFill="1" applyBorder="1" applyAlignment="1">
      <alignment horizontal="center" vertical="center" wrapText="1"/>
    </xf>
    <xf numFmtId="3" fontId="7" fillId="0" borderId="9" xfId="0" applyNumberFormat="1" applyFont="1" applyFill="1" applyBorder="1" applyAlignment="1">
      <alignment horizontal="right" vertical="center" wrapText="1"/>
    </xf>
    <xf numFmtId="0" fontId="7" fillId="0" borderId="24"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7" fillId="0" borderId="24" xfId="0" applyFont="1" applyFill="1" applyBorder="1" applyAlignment="1">
      <alignment horizontal="center" vertical="top" wrapText="1"/>
    </xf>
    <xf numFmtId="3" fontId="7" fillId="0" borderId="4" xfId="0" applyNumberFormat="1" applyFont="1" applyFill="1" applyBorder="1" applyAlignment="1">
      <alignment horizontal="right" vertical="center" wrapText="1"/>
    </xf>
    <xf numFmtId="0" fontId="7" fillId="0" borderId="34" xfId="0" applyFont="1" applyFill="1" applyBorder="1" applyAlignment="1">
      <alignment horizontal="center" vertical="center" wrapText="1"/>
    </xf>
    <xf numFmtId="0" fontId="7" fillId="0" borderId="53" xfId="0" applyFont="1" applyFill="1" applyBorder="1" applyAlignment="1">
      <alignment horizontal="center" wrapText="1"/>
    </xf>
    <xf numFmtId="0" fontId="7" fillId="0" borderId="53" xfId="0" applyFont="1" applyFill="1" applyBorder="1" applyAlignment="1">
      <alignment horizontal="center" vertical="center" wrapText="1"/>
    </xf>
    <xf numFmtId="166" fontId="7" fillId="0" borderId="12" xfId="1" applyNumberFormat="1" applyFont="1" applyFill="1" applyBorder="1" applyAlignment="1">
      <alignment vertical="center" wrapText="1"/>
    </xf>
    <xf numFmtId="0" fontId="4" fillId="0" borderId="4" xfId="0" applyFont="1" applyFill="1" applyBorder="1" applyAlignment="1">
      <alignment vertical="center" wrapText="1"/>
    </xf>
    <xf numFmtId="0" fontId="6" fillId="0" borderId="3" xfId="0" applyFont="1" applyFill="1" applyBorder="1" applyAlignment="1">
      <alignment horizontal="justify" vertical="justify" wrapText="1"/>
    </xf>
    <xf numFmtId="0" fontId="7" fillId="0" borderId="3" xfId="0" applyFont="1" applyFill="1" applyBorder="1" applyAlignment="1">
      <alignment horizontal="justify" vertical="justify" wrapText="1"/>
    </xf>
    <xf numFmtId="0" fontId="3" fillId="2" borderId="0" xfId="0" applyFont="1" applyFill="1" applyBorder="1" applyAlignment="1">
      <alignment horizontal="center" vertical="center" wrapText="1"/>
    </xf>
    <xf numFmtId="0" fontId="26" fillId="2" borderId="0" xfId="0" applyFont="1" applyFill="1" applyBorder="1" applyAlignment="1">
      <alignment horizontal="center" vertical="justify" wrapText="1"/>
    </xf>
    <xf numFmtId="166" fontId="4" fillId="2" borderId="18" xfId="0" applyNumberFormat="1" applyFont="1" applyFill="1" applyBorder="1" applyAlignment="1">
      <alignment horizontal="center" vertical="center" wrapText="1"/>
    </xf>
    <xf numFmtId="166" fontId="5" fillId="2" borderId="18" xfId="0" applyNumberFormat="1" applyFont="1" applyFill="1" applyBorder="1" applyAlignment="1">
      <alignment horizontal="center" vertical="center" wrapText="1"/>
    </xf>
    <xf numFmtId="2" fontId="5" fillId="2" borderId="4" xfId="0" applyNumberFormat="1" applyFont="1" applyFill="1" applyBorder="1" applyAlignment="1">
      <alignment horizontal="center" vertical="center" wrapText="1"/>
    </xf>
    <xf numFmtId="0" fontId="4" fillId="2" borderId="11" xfId="0" applyFont="1" applyFill="1" applyBorder="1" applyAlignment="1">
      <alignment horizontal="lef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7" fillId="2" borderId="15" xfId="0" applyFont="1" applyFill="1" applyBorder="1" applyAlignment="1">
      <alignment horizontal="justify" vertical="center" wrapText="1"/>
    </xf>
    <xf numFmtId="0" fontId="7" fillId="2" borderId="9" xfId="0" applyFont="1" applyFill="1" applyBorder="1" applyAlignment="1">
      <alignment horizontal="center" vertical="center"/>
    </xf>
    <xf numFmtId="0" fontId="7" fillId="2" borderId="4" xfId="0" applyFont="1" applyFill="1" applyBorder="1" applyAlignment="1">
      <alignment horizontal="center" vertical="center" wrapText="1"/>
    </xf>
    <xf numFmtId="166" fontId="9" fillId="4" borderId="19" xfId="0" applyNumberFormat="1" applyFont="1" applyFill="1" applyBorder="1" applyAlignment="1">
      <alignment horizontal="center" vertical="center"/>
    </xf>
    <xf numFmtId="166" fontId="9" fillId="4" borderId="3" xfId="0" applyNumberFormat="1" applyFont="1" applyFill="1" applyBorder="1" applyAlignment="1">
      <alignment horizontal="center" vertical="center"/>
    </xf>
    <xf numFmtId="166" fontId="7" fillId="4" borderId="20" xfId="0" applyNumberFormat="1" applyFont="1" applyFill="1" applyBorder="1" applyAlignment="1">
      <alignment horizontal="right" vertical="center"/>
    </xf>
    <xf numFmtId="0" fontId="7" fillId="2" borderId="13" xfId="0" applyFont="1" applyFill="1" applyBorder="1" applyAlignment="1">
      <alignment horizontal="justify" vertical="center" wrapText="1"/>
    </xf>
    <xf numFmtId="166" fontId="7" fillId="4" borderId="0" xfId="0" applyNumberFormat="1" applyFont="1" applyFill="1" applyBorder="1" applyAlignment="1">
      <alignment horizontal="right" vertical="center"/>
    </xf>
    <xf numFmtId="166" fontId="7" fillId="4" borderId="21" xfId="0" applyNumberFormat="1" applyFont="1" applyFill="1" applyBorder="1" applyAlignment="1">
      <alignment horizontal="right" vertical="center"/>
    </xf>
    <xf numFmtId="166" fontId="7" fillId="4" borderId="16" xfId="0" applyNumberFormat="1" applyFont="1" applyFill="1" applyBorder="1" applyAlignment="1">
      <alignment horizontal="right" vertical="center"/>
    </xf>
    <xf numFmtId="166" fontId="9" fillId="4" borderId="22" xfId="0" applyNumberFormat="1" applyFont="1" applyFill="1" applyBorder="1" applyAlignment="1">
      <alignment horizontal="center" vertical="center"/>
    </xf>
    <xf numFmtId="166" fontId="7" fillId="4" borderId="6" xfId="0" applyNumberFormat="1" applyFont="1" applyFill="1" applyBorder="1" applyAlignment="1">
      <alignment horizontal="right" vertical="center"/>
    </xf>
    <xf numFmtId="0" fontId="8" fillId="2" borderId="6" xfId="0" applyFont="1" applyFill="1" applyBorder="1" applyAlignment="1">
      <alignment wrapText="1"/>
    </xf>
    <xf numFmtId="0" fontId="14" fillId="4" borderId="6" xfId="0" applyFont="1" applyFill="1" applyBorder="1" applyAlignment="1">
      <alignment horizontal="left" vertical="center" wrapText="1"/>
    </xf>
    <xf numFmtId="0" fontId="2" fillId="2" borderId="23" xfId="0" applyFont="1" applyFill="1" applyBorder="1" applyAlignment="1">
      <alignment vertical="center"/>
    </xf>
    <xf numFmtId="0" fontId="7" fillId="2" borderId="4" xfId="0" applyFont="1" applyFill="1" applyBorder="1" applyAlignment="1">
      <alignment horizontal="center" vertical="center"/>
    </xf>
    <xf numFmtId="3" fontId="9" fillId="2" borderId="3" xfId="0" applyNumberFormat="1" applyFont="1" applyFill="1" applyBorder="1" applyAlignment="1">
      <alignment horizontal="center" vertical="center"/>
    </xf>
    <xf numFmtId="0" fontId="2" fillId="2" borderId="0" xfId="0" applyFont="1" applyFill="1" applyBorder="1" applyAlignment="1">
      <alignment vertical="center"/>
    </xf>
    <xf numFmtId="0" fontId="2" fillId="2" borderId="13" xfId="0" applyFont="1" applyFill="1" applyBorder="1" applyAlignment="1">
      <alignment vertical="top"/>
    </xf>
    <xf numFmtId="0" fontId="4" fillId="2" borderId="9" xfId="0" applyFont="1" applyFill="1" applyBorder="1" applyAlignment="1">
      <alignment horizontal="center" vertical="center"/>
    </xf>
    <xf numFmtId="0" fontId="6" fillId="2" borderId="9" xfId="0" applyFont="1" applyFill="1" applyBorder="1" applyAlignment="1">
      <alignment horizontal="center" vertical="center"/>
    </xf>
    <xf numFmtId="0" fontId="2" fillId="2" borderId="12" xfId="0" applyFont="1" applyFill="1" applyBorder="1" applyAlignment="1">
      <alignment horizontal="left" vertical="center" wrapText="1"/>
    </xf>
    <xf numFmtId="0" fontId="2" fillId="2" borderId="24" xfId="0" applyFont="1" applyFill="1" applyBorder="1" applyAlignment="1">
      <alignment horizontal="left" vertical="top"/>
    </xf>
    <xf numFmtId="0" fontId="2" fillId="2" borderId="16" xfId="0" applyFont="1" applyFill="1" applyBorder="1" applyAlignment="1">
      <alignment horizontal="left" vertical="top"/>
    </xf>
    <xf numFmtId="0" fontId="2" fillId="2" borderId="25" xfId="0" applyFont="1" applyFill="1" applyBorder="1" applyAlignment="1">
      <alignment horizontal="left" vertical="top"/>
    </xf>
    <xf numFmtId="0" fontId="2" fillId="2" borderId="0" xfId="0" applyFont="1" applyFill="1" applyBorder="1" applyAlignment="1">
      <alignment horizontal="left" vertical="top"/>
    </xf>
    <xf numFmtId="3" fontId="7" fillId="2" borderId="4" xfId="0" applyNumberFormat="1"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10" fillId="2" borderId="9" xfId="0" applyFont="1" applyFill="1" applyBorder="1" applyAlignment="1">
      <alignment horizontal="center" vertical="center"/>
    </xf>
    <xf numFmtId="43" fontId="7" fillId="2" borderId="3" xfId="1" applyFont="1" applyFill="1" applyBorder="1" applyAlignment="1">
      <alignment horizontal="center" vertical="center"/>
    </xf>
    <xf numFmtId="0" fontId="2" fillId="2" borderId="26" xfId="0" applyFont="1" applyFill="1" applyBorder="1" applyAlignment="1">
      <alignment horizontal="left" vertical="center"/>
    </xf>
    <xf numFmtId="0" fontId="7" fillId="2" borderId="17" xfId="0" applyFont="1" applyFill="1" applyBorder="1" applyAlignment="1">
      <alignment horizontal="center" vertical="center"/>
    </xf>
    <xf numFmtId="3" fontId="7" fillId="2" borderId="9" xfId="0" applyNumberFormat="1" applyFont="1" applyFill="1" applyBorder="1" applyAlignment="1">
      <alignment horizontal="center" vertical="center"/>
    </xf>
    <xf numFmtId="0" fontId="2" fillId="2" borderId="22" xfId="0" applyFont="1" applyFill="1" applyBorder="1" applyAlignment="1">
      <alignment horizontal="left" vertical="top"/>
    </xf>
    <xf numFmtId="0" fontId="4"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2" fillId="2" borderId="5" xfId="0" applyFont="1" applyFill="1" applyBorder="1" applyAlignment="1">
      <alignment horizontal="left" vertical="top"/>
    </xf>
    <xf numFmtId="0" fontId="2" fillId="2" borderId="5" xfId="0" applyFont="1" applyFill="1" applyBorder="1" applyAlignment="1">
      <alignment horizontal="left" vertical="center"/>
    </xf>
    <xf numFmtId="0" fontId="3" fillId="2" borderId="11" xfId="0" applyFont="1" applyFill="1" applyBorder="1" applyAlignment="1">
      <alignment horizontal="center" vertical="center" wrapText="1"/>
    </xf>
    <xf numFmtId="3" fontId="5" fillId="2" borderId="18" xfId="0" applyNumberFormat="1"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5" xfId="0" applyFont="1" applyFill="1" applyBorder="1" applyAlignment="1">
      <alignment horizontal="center" vertical="center" wrapText="1"/>
    </xf>
    <xf numFmtId="2" fontId="5" fillId="2" borderId="20" xfId="0" applyNumberFormat="1" applyFont="1" applyFill="1" applyBorder="1" applyAlignment="1">
      <alignment horizontal="center" vertical="center" wrapText="1"/>
    </xf>
    <xf numFmtId="0" fontId="5" fillId="2" borderId="13" xfId="0" applyFont="1" applyFill="1" applyBorder="1" applyAlignment="1">
      <alignment vertical="center" wrapText="1"/>
    </xf>
    <xf numFmtId="0" fontId="2" fillId="4" borderId="3" xfId="0" applyFont="1" applyFill="1" applyBorder="1" applyAlignment="1">
      <alignment vertical="center" wrapText="1"/>
    </xf>
    <xf numFmtId="0" fontId="2" fillId="4" borderId="3" xfId="0" applyFont="1" applyFill="1" applyBorder="1" applyAlignment="1">
      <alignment horizontal="center" vertical="center" wrapText="1"/>
    </xf>
    <xf numFmtId="0" fontId="8" fillId="2" borderId="13" xfId="0" applyFont="1" applyFill="1" applyBorder="1" applyAlignment="1">
      <alignment wrapText="1"/>
    </xf>
    <xf numFmtId="0" fontId="7" fillId="2" borderId="3" xfId="0" applyFont="1" applyFill="1" applyBorder="1" applyAlignment="1">
      <alignment horizontal="justify" vertical="justify"/>
    </xf>
    <xf numFmtId="0" fontId="2" fillId="2" borderId="15" xfId="0" applyFont="1" applyFill="1" applyBorder="1" applyAlignment="1">
      <alignment horizontal="left" vertical="center" wrapText="1"/>
    </xf>
    <xf numFmtId="0" fontId="2" fillId="2" borderId="9" xfId="0" applyFont="1" applyFill="1" applyBorder="1" applyAlignment="1">
      <alignment horizontal="center" vertical="center" wrapText="1"/>
    </xf>
    <xf numFmtId="166" fontId="9" fillId="2" borderId="3" xfId="1" applyNumberFormat="1" applyFont="1" applyFill="1" applyBorder="1" applyAlignment="1">
      <alignment vertical="center" wrapText="1"/>
    </xf>
    <xf numFmtId="0" fontId="2" fillId="2" borderId="13" xfId="0" applyFont="1" applyFill="1" applyBorder="1" applyAlignment="1">
      <alignment vertical="center" wrapText="1"/>
    </xf>
    <xf numFmtId="0" fontId="6" fillId="2" borderId="9" xfId="0" applyFont="1" applyFill="1" applyBorder="1" applyAlignment="1">
      <alignment horizontal="center" vertical="center" wrapText="1"/>
    </xf>
    <xf numFmtId="0" fontId="4" fillId="2" borderId="5" xfId="0" applyFont="1" applyFill="1" applyBorder="1" applyAlignment="1">
      <alignment vertical="center" wrapText="1"/>
    </xf>
    <xf numFmtId="0" fontId="7" fillId="2" borderId="4" xfId="0" applyFont="1" applyFill="1" applyBorder="1" applyAlignment="1">
      <alignment vertical="center" wrapText="1"/>
    </xf>
    <xf numFmtId="0" fontId="7" fillId="2" borderId="9" xfId="0" applyFont="1" applyFill="1" applyBorder="1" applyAlignment="1">
      <alignment vertical="center" wrapText="1"/>
    </xf>
    <xf numFmtId="0" fontId="7" fillId="2" borderId="6" xfId="0" applyFont="1" applyFill="1" applyBorder="1" applyAlignment="1">
      <alignment horizontal="center" vertical="center"/>
    </xf>
    <xf numFmtId="0" fontId="7" fillId="2" borderId="6" xfId="0" applyFont="1" applyFill="1" applyBorder="1" applyAlignment="1">
      <alignment horizontal="center" vertical="center" wrapText="1"/>
    </xf>
    <xf numFmtId="3" fontId="7" fillId="2" borderId="6" xfId="0" applyNumberFormat="1" applyFont="1" applyFill="1" applyBorder="1" applyAlignment="1">
      <alignment horizontal="center" vertical="center"/>
    </xf>
    <xf numFmtId="0" fontId="7" fillId="2" borderId="6" xfId="0" applyFont="1" applyFill="1" applyBorder="1" applyAlignment="1">
      <alignment wrapText="1"/>
    </xf>
    <xf numFmtId="0" fontId="7" fillId="2" borderId="12"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2" fillId="2" borderId="5" xfId="0" applyFont="1" applyFill="1" applyBorder="1" applyAlignment="1">
      <alignment horizontal="justify" vertical="center"/>
    </xf>
    <xf numFmtId="0" fontId="2" fillId="2" borderId="27" xfId="0" applyFont="1" applyFill="1" applyBorder="1" applyAlignment="1">
      <alignment horizontal="left" vertical="center" wrapText="1"/>
    </xf>
    <xf numFmtId="0" fontId="7" fillId="2" borderId="28" xfId="0" applyFont="1" applyFill="1" applyBorder="1" applyAlignment="1">
      <alignment horizontal="center" vertical="center"/>
    </xf>
    <xf numFmtId="166" fontId="7" fillId="2" borderId="9" xfId="1" applyNumberFormat="1" applyFont="1" applyFill="1" applyBorder="1" applyAlignment="1">
      <alignment vertical="center"/>
    </xf>
    <xf numFmtId="166" fontId="7" fillId="2" borderId="28" xfId="0" applyNumberFormat="1" applyFont="1" applyFill="1" applyBorder="1" applyAlignment="1">
      <alignment horizontal="right" vertical="center"/>
    </xf>
    <xf numFmtId="0" fontId="2" fillId="2" borderId="29" xfId="0" applyFont="1" applyFill="1" applyBorder="1" applyAlignment="1">
      <alignment horizontal="left" vertical="center" wrapText="1"/>
    </xf>
    <xf numFmtId="0" fontId="7" fillId="2" borderId="30" xfId="0" applyFont="1" applyFill="1" applyBorder="1" applyAlignment="1">
      <alignment horizontal="center" vertical="center"/>
    </xf>
    <xf numFmtId="166" fontId="7" fillId="2" borderId="3" xfId="1" applyNumberFormat="1" applyFont="1" applyFill="1" applyBorder="1" applyAlignment="1">
      <alignment vertical="center"/>
    </xf>
    <xf numFmtId="166" fontId="7" fillId="2" borderId="30" xfId="0" applyNumberFormat="1" applyFont="1" applyFill="1" applyBorder="1" applyAlignment="1">
      <alignment horizontal="right" vertical="center"/>
    </xf>
    <xf numFmtId="0" fontId="2" fillId="2" borderId="27" xfId="0" applyFont="1" applyFill="1" applyBorder="1" applyAlignment="1">
      <alignment horizontal="left" vertical="top" wrapText="1"/>
    </xf>
    <xf numFmtId="0" fontId="7" fillId="2" borderId="31" xfId="0" applyFont="1" applyFill="1" applyBorder="1" applyAlignment="1">
      <alignment horizontal="center" vertical="center"/>
    </xf>
    <xf numFmtId="166" fontId="7" fillId="2" borderId="32" xfId="0" applyNumberFormat="1" applyFont="1" applyFill="1" applyBorder="1" applyAlignment="1">
      <alignment horizontal="right" vertical="center"/>
    </xf>
    <xf numFmtId="0" fontId="7" fillId="2" borderId="1" xfId="0" applyFont="1" applyFill="1" applyBorder="1" applyAlignment="1">
      <alignment horizontal="center" vertical="center"/>
    </xf>
    <xf numFmtId="166" fontId="7" fillId="2" borderId="33" xfId="0" applyNumberFormat="1" applyFont="1" applyFill="1" applyBorder="1" applyAlignment="1">
      <alignment horizontal="right" vertical="center"/>
    </xf>
    <xf numFmtId="166" fontId="7" fillId="2" borderId="31" xfId="0" applyNumberFormat="1" applyFont="1" applyFill="1" applyBorder="1" applyAlignment="1">
      <alignment horizontal="right" vertical="center"/>
    </xf>
    <xf numFmtId="0" fontId="2" fillId="2" borderId="34" xfId="0" applyFont="1" applyFill="1" applyBorder="1" applyAlignment="1">
      <alignment horizontal="left" vertical="center" wrapText="1"/>
    </xf>
    <xf numFmtId="0" fontId="7" fillId="2" borderId="35" xfId="0" applyFont="1" applyFill="1" applyBorder="1" applyAlignment="1">
      <alignment horizontal="center" vertical="center"/>
    </xf>
    <xf numFmtId="166" fontId="7" fillId="2" borderId="35" xfId="0" applyNumberFormat="1" applyFont="1" applyFill="1" applyBorder="1" applyAlignment="1">
      <alignment horizontal="right" vertical="center"/>
    </xf>
    <xf numFmtId="166" fontId="7" fillId="2" borderId="36" xfId="0" applyNumberFormat="1" applyFont="1" applyFill="1" applyBorder="1" applyAlignment="1">
      <alignment horizontal="right" vertical="center"/>
    </xf>
    <xf numFmtId="0" fontId="14" fillId="4" borderId="8" xfId="0" applyFont="1" applyFill="1" applyBorder="1" applyAlignment="1">
      <alignment horizontal="left" vertical="center" wrapText="1"/>
    </xf>
    <xf numFmtId="0" fontId="7" fillId="2" borderId="24" xfId="0" applyFont="1" applyFill="1" applyBorder="1" applyAlignment="1">
      <alignment horizontal="left" vertical="top" wrapText="1"/>
    </xf>
    <xf numFmtId="0" fontId="8" fillId="2" borderId="38" xfId="0" applyFont="1" applyFill="1" applyBorder="1" applyAlignment="1"/>
    <xf numFmtId="0" fontId="8" fillId="2" borderId="33" xfId="0" applyFont="1" applyFill="1" applyBorder="1" applyAlignment="1"/>
    <xf numFmtId="0" fontId="8" fillId="2" borderId="41" xfId="0" applyFont="1" applyFill="1" applyBorder="1" applyAlignment="1"/>
    <xf numFmtId="166" fontId="2" fillId="2" borderId="5" xfId="1" applyNumberFormat="1" applyFont="1" applyFill="1" applyBorder="1" applyAlignment="1">
      <alignment horizontal="center" vertical="center" wrapText="1"/>
    </xf>
    <xf numFmtId="0" fontId="2" fillId="2" borderId="0" xfId="0" applyFont="1" applyFill="1" applyBorder="1" applyAlignment="1">
      <alignment horizontal="left" vertical="center" wrapText="1"/>
    </xf>
    <xf numFmtId="0" fontId="7" fillId="2" borderId="26" xfId="0" applyFont="1" applyFill="1" applyBorder="1" applyAlignment="1">
      <alignment horizontal="left" vertical="center" wrapText="1"/>
    </xf>
    <xf numFmtId="166" fontId="7" fillId="2" borderId="42" xfId="1" applyNumberFormat="1" applyFont="1" applyFill="1" applyBorder="1" applyAlignment="1">
      <alignment horizontal="center" vertical="center" wrapText="1"/>
    </xf>
    <xf numFmtId="0" fontId="8" fillId="2" borderId="7" xfId="0" applyFont="1" applyFill="1" applyBorder="1" applyAlignment="1"/>
    <xf numFmtId="0" fontId="8" fillId="2" borderId="8" xfId="0" applyFont="1" applyFill="1" applyBorder="1" applyAlignment="1"/>
    <xf numFmtId="0" fontId="7" fillId="2" borderId="24" xfId="0" applyFont="1" applyFill="1" applyBorder="1" applyAlignment="1">
      <alignment horizontal="left" vertical="center" wrapText="1"/>
    </xf>
    <xf numFmtId="166" fontId="7" fillId="2" borderId="43" xfId="1" applyNumberFormat="1" applyFont="1" applyFill="1" applyBorder="1" applyAlignment="1">
      <alignment horizontal="center" vertical="center" wrapText="1"/>
    </xf>
    <xf numFmtId="166" fontId="7" fillId="2" borderId="44" xfId="1" applyNumberFormat="1" applyFont="1" applyFill="1" applyBorder="1" applyAlignment="1">
      <alignment horizontal="center" vertical="center" wrapText="1"/>
    </xf>
    <xf numFmtId="0" fontId="8" fillId="2" borderId="10" xfId="0" applyFont="1" applyFill="1" applyBorder="1" applyAlignment="1"/>
    <xf numFmtId="0" fontId="8" fillId="2" borderId="0" xfId="0" applyFont="1" applyFill="1" applyBorder="1" applyAlignment="1"/>
    <xf numFmtId="166" fontId="7" fillId="2" borderId="45" xfId="1" applyNumberFormat="1" applyFont="1" applyFill="1" applyBorder="1" applyAlignment="1">
      <alignment horizontal="center" vertical="center" wrapText="1"/>
    </xf>
    <xf numFmtId="166" fontId="7" fillId="2" borderId="46" xfId="1" applyNumberFormat="1" applyFont="1" applyFill="1" applyBorder="1" applyAlignment="1">
      <alignment horizontal="center" vertical="center" wrapText="1"/>
    </xf>
    <xf numFmtId="166" fontId="7" fillId="2" borderId="47" xfId="1" applyNumberFormat="1" applyFont="1" applyFill="1" applyBorder="1" applyAlignment="1">
      <alignment horizontal="center" vertical="center" wrapText="1"/>
    </xf>
    <xf numFmtId="166" fontId="7" fillId="2" borderId="5" xfId="1" applyNumberFormat="1" applyFont="1" applyFill="1" applyBorder="1" applyAlignment="1">
      <alignment horizontal="center" vertical="center" wrapText="1"/>
    </xf>
    <xf numFmtId="166" fontId="7" fillId="2" borderId="17" xfId="1" applyNumberFormat="1" applyFont="1" applyFill="1" applyBorder="1" applyAlignment="1">
      <alignment horizontal="center" vertical="center" wrapText="1"/>
    </xf>
    <xf numFmtId="166" fontId="7" fillId="2" borderId="10" xfId="1" applyNumberFormat="1" applyFont="1" applyFill="1" applyBorder="1" applyAlignment="1">
      <alignment horizontal="center" vertical="center" wrapText="1"/>
    </xf>
    <xf numFmtId="166" fontId="7" fillId="2" borderId="14" xfId="1" applyNumberFormat="1" applyFont="1" applyFill="1" applyBorder="1" applyAlignment="1">
      <alignment horizontal="center" vertical="center" wrapText="1"/>
    </xf>
    <xf numFmtId="166" fontId="7" fillId="2" borderId="15" xfId="1" applyNumberFormat="1" applyFont="1" applyFill="1" applyBorder="1" applyAlignment="1">
      <alignment horizontal="center" vertical="center" wrapText="1"/>
    </xf>
    <xf numFmtId="0" fontId="7" fillId="2" borderId="15" xfId="0" applyFont="1" applyFill="1" applyBorder="1" applyAlignment="1">
      <alignment horizontal="center" vertical="center" wrapText="1"/>
    </xf>
    <xf numFmtId="0" fontId="8" fillId="2" borderId="5" xfId="0" applyFont="1" applyFill="1" applyBorder="1" applyAlignment="1"/>
    <xf numFmtId="166" fontId="2" fillId="2" borderId="6" xfId="1" applyNumberFormat="1" applyFont="1" applyFill="1" applyBorder="1" applyAlignment="1">
      <alignment vertical="center" wrapText="1"/>
    </xf>
    <xf numFmtId="166" fontId="2" fillId="2" borderId="6" xfId="1" applyNumberFormat="1" applyFont="1" applyFill="1" applyBorder="1" applyAlignment="1">
      <alignment horizontal="center" vertical="center" wrapText="1"/>
    </xf>
    <xf numFmtId="166" fontId="2" fillId="2" borderId="5" xfId="1" applyNumberFormat="1" applyFont="1" applyFill="1" applyBorder="1" applyAlignment="1">
      <alignment vertical="center" wrapText="1"/>
    </xf>
    <xf numFmtId="166" fontId="7" fillId="2" borderId="8" xfId="1" applyNumberFormat="1" applyFont="1" applyFill="1" applyBorder="1" applyAlignment="1">
      <alignment vertical="center" wrapText="1"/>
    </xf>
    <xf numFmtId="166" fontId="7" fillId="2" borderId="0" xfId="1" applyNumberFormat="1" applyFont="1" applyFill="1" applyBorder="1" applyAlignment="1">
      <alignment horizontal="center" vertical="center" wrapText="1"/>
    </xf>
    <xf numFmtId="166" fontId="7" fillId="2" borderId="0" xfId="1" applyNumberFormat="1" applyFont="1" applyFill="1" applyBorder="1" applyAlignment="1">
      <alignment vertical="center" wrapText="1"/>
    </xf>
    <xf numFmtId="0" fontId="7" fillId="2" borderId="6" xfId="0" applyFont="1" applyFill="1" applyBorder="1" applyAlignment="1">
      <alignment horizontal="center" wrapText="1"/>
    </xf>
    <xf numFmtId="0" fontId="7" fillId="2" borderId="13" xfId="0" applyFont="1" applyFill="1" applyBorder="1" applyAlignment="1">
      <alignment horizontal="center" wrapText="1"/>
    </xf>
    <xf numFmtId="166" fontId="7" fillId="2" borderId="6" xfId="1" applyNumberFormat="1" applyFont="1" applyFill="1" applyBorder="1" applyAlignment="1">
      <alignment horizontal="center" vertical="center" wrapText="1"/>
    </xf>
    <xf numFmtId="0" fontId="7" fillId="2" borderId="9" xfId="0" applyFont="1" applyFill="1" applyBorder="1" applyAlignment="1">
      <alignment horizontal="center" wrapText="1"/>
    </xf>
    <xf numFmtId="0" fontId="29" fillId="2" borderId="3" xfId="0" applyFont="1" applyFill="1" applyBorder="1" applyAlignment="1">
      <alignment wrapText="1"/>
    </xf>
    <xf numFmtId="0" fontId="28" fillId="2" borderId="14" xfId="0" applyFont="1" applyFill="1" applyBorder="1" applyAlignment="1">
      <alignment vertical="justify" wrapText="1"/>
    </xf>
    <xf numFmtId="0" fontId="2" fillId="2" borderId="4" xfId="0" applyFont="1" applyFill="1" applyBorder="1" applyAlignment="1">
      <alignment vertical="center" wrapText="1"/>
    </xf>
    <xf numFmtId="0" fontId="2" fillId="2" borderId="17" xfId="0" applyFont="1" applyFill="1" applyBorder="1" applyAlignment="1">
      <alignment vertical="center" wrapText="1"/>
    </xf>
    <xf numFmtId="0" fontId="6" fillId="2" borderId="3" xfId="0" applyFont="1" applyFill="1" applyBorder="1" applyAlignment="1">
      <alignment horizontal="left" vertical="justify" wrapText="1"/>
    </xf>
    <xf numFmtId="0" fontId="6" fillId="2" borderId="13" xfId="0" applyFont="1" applyFill="1" applyBorder="1" applyAlignment="1">
      <alignment horizontal="justify" vertical="justify" wrapText="1"/>
    </xf>
    <xf numFmtId="0" fontId="14" fillId="4" borderId="14" xfId="0" applyFont="1" applyFill="1" applyBorder="1" applyAlignment="1">
      <alignment horizontal="left" vertical="center" wrapText="1"/>
    </xf>
    <xf numFmtId="0" fontId="6" fillId="2" borderId="9" xfId="0" applyFont="1" applyFill="1" applyBorder="1" applyAlignment="1">
      <alignment horizontal="center" vertical="justify" wrapText="1"/>
    </xf>
    <xf numFmtId="166" fontId="2" fillId="2" borderId="13" xfId="1" applyNumberFormat="1" applyFont="1" applyFill="1" applyBorder="1" applyAlignment="1">
      <alignment vertical="center" wrapText="1"/>
    </xf>
    <xf numFmtId="0" fontId="6" fillId="2" borderId="15" xfId="0" applyFont="1" applyFill="1" applyBorder="1" applyAlignment="1">
      <alignment horizontal="center" vertical="justify" wrapText="1"/>
    </xf>
    <xf numFmtId="166" fontId="2" fillId="2" borderId="13" xfId="1" applyNumberFormat="1" applyFont="1" applyFill="1" applyBorder="1" applyAlignment="1">
      <alignment horizontal="center" vertical="center" wrapText="1"/>
    </xf>
    <xf numFmtId="0" fontId="6" fillId="2" borderId="9" xfId="0" applyFont="1" applyFill="1" applyBorder="1" applyAlignment="1">
      <alignment vertical="justify" wrapText="1"/>
    </xf>
    <xf numFmtId="166" fontId="7" fillId="2" borderId="14" xfId="1" applyNumberFormat="1" applyFont="1" applyFill="1" applyBorder="1" applyAlignment="1">
      <alignment vertical="center" wrapText="1"/>
    </xf>
    <xf numFmtId="166" fontId="7" fillId="2" borderId="2" xfId="1" applyNumberFormat="1" applyFont="1" applyFill="1" applyBorder="1" applyAlignment="1">
      <alignment vertical="center" wrapText="1"/>
    </xf>
    <xf numFmtId="166" fontId="7" fillId="2" borderId="48" xfId="1" applyNumberFormat="1" applyFont="1" applyFill="1" applyBorder="1" applyAlignment="1">
      <alignment horizontal="center" vertical="center" wrapText="1"/>
    </xf>
    <xf numFmtId="0" fontId="7" fillId="2" borderId="49" xfId="0" applyFont="1" applyFill="1" applyBorder="1" applyAlignment="1">
      <alignment horizontal="left" vertical="center" wrapText="1"/>
    </xf>
    <xf numFmtId="166" fontId="7" fillId="2" borderId="50" xfId="1" applyNumberFormat="1" applyFont="1" applyFill="1" applyBorder="1" applyAlignment="1">
      <alignment horizontal="center" vertical="center" wrapText="1"/>
    </xf>
    <xf numFmtId="0" fontId="8" fillId="2" borderId="11" xfId="0" applyFont="1" applyFill="1" applyBorder="1" applyAlignment="1"/>
    <xf numFmtId="0" fontId="8" fillId="2" borderId="12" xfId="0" applyFont="1" applyFill="1" applyBorder="1" applyAlignment="1"/>
    <xf numFmtId="0" fontId="8" fillId="2" borderId="0" xfId="0" applyFont="1" applyFill="1" applyBorder="1" applyAlignment="1">
      <alignment horizontal="center"/>
    </xf>
    <xf numFmtId="0" fontId="7" fillId="2" borderId="19" xfId="0" applyFont="1" applyFill="1" applyBorder="1" applyAlignment="1">
      <alignment horizontal="left" vertical="center" wrapText="1"/>
    </xf>
    <xf numFmtId="166" fontId="7" fillId="2" borderId="4" xfId="1" applyNumberFormat="1" applyFont="1" applyFill="1" applyBorder="1" applyAlignment="1">
      <alignment horizontal="center" vertical="center" wrapText="1"/>
    </xf>
    <xf numFmtId="0" fontId="17" fillId="2" borderId="51" xfId="0" applyFont="1" applyFill="1" applyBorder="1" applyAlignment="1">
      <alignment horizontal="center" vertical="center"/>
    </xf>
    <xf numFmtId="0" fontId="7" fillId="2" borderId="52"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29" xfId="0" applyFont="1" applyFill="1" applyBorder="1" applyAlignment="1">
      <alignment horizontal="left" vertical="center" wrapText="1"/>
    </xf>
    <xf numFmtId="0" fontId="7" fillId="2" borderId="34" xfId="0" applyFont="1" applyFill="1" applyBorder="1" applyAlignment="1">
      <alignment horizontal="left" vertical="center" wrapText="1"/>
    </xf>
    <xf numFmtId="0" fontId="13" fillId="2" borderId="5" xfId="0" applyFont="1" applyFill="1" applyBorder="1" applyAlignment="1">
      <alignment horizontal="center" vertical="center" wrapText="1"/>
    </xf>
    <xf numFmtId="0" fontId="7" fillId="2" borderId="26" xfId="0" applyFont="1" applyFill="1" applyBorder="1" applyAlignment="1">
      <alignment horizontal="center" vertical="center" wrapText="1"/>
    </xf>
    <xf numFmtId="3" fontId="7" fillId="2" borderId="9" xfId="0" applyNumberFormat="1" applyFont="1" applyFill="1" applyBorder="1" applyAlignment="1">
      <alignment horizontal="right" vertical="center" wrapText="1"/>
    </xf>
    <xf numFmtId="0" fontId="7" fillId="2" borderId="24"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7" fillId="2" borderId="24" xfId="0" applyFont="1" applyFill="1" applyBorder="1" applyAlignment="1">
      <alignment horizontal="center" vertical="top" wrapText="1"/>
    </xf>
    <xf numFmtId="3" fontId="7" fillId="2" borderId="4" xfId="0" applyNumberFormat="1" applyFont="1" applyFill="1" applyBorder="1" applyAlignment="1">
      <alignment horizontal="right" vertical="center" wrapText="1"/>
    </xf>
    <xf numFmtId="0" fontId="7" fillId="2" borderId="34" xfId="0" applyFont="1" applyFill="1" applyBorder="1" applyAlignment="1">
      <alignment horizontal="center" vertical="center" wrapText="1"/>
    </xf>
    <xf numFmtId="0" fontId="7" fillId="2" borderId="53" xfId="0" applyFont="1" applyFill="1" applyBorder="1" applyAlignment="1">
      <alignment horizontal="center" wrapText="1"/>
    </xf>
    <xf numFmtId="0" fontId="7" fillId="2" borderId="53" xfId="0" applyFont="1" applyFill="1" applyBorder="1" applyAlignment="1">
      <alignment horizontal="center" vertical="center" wrapText="1"/>
    </xf>
    <xf numFmtId="166" fontId="7" fillId="2" borderId="12" xfId="1" applyNumberFormat="1" applyFont="1" applyFill="1" applyBorder="1" applyAlignment="1">
      <alignment vertical="center" wrapText="1"/>
    </xf>
    <xf numFmtId="166" fontId="9" fillId="2" borderId="0" xfId="1" applyNumberFormat="1" applyFont="1" applyFill="1" applyBorder="1" applyAlignment="1">
      <alignment horizontal="center" vertical="center" wrapText="1"/>
    </xf>
    <xf numFmtId="0" fontId="4" fillId="2" borderId="4" xfId="0" applyFont="1" applyFill="1" applyBorder="1" applyAlignment="1">
      <alignment vertical="center" wrapText="1"/>
    </xf>
    <xf numFmtId="0" fontId="6" fillId="2" borderId="3" xfId="0" applyFont="1" applyFill="1" applyBorder="1" applyAlignment="1">
      <alignment horizontal="justify" vertical="justify" wrapText="1"/>
    </xf>
    <xf numFmtId="0" fontId="7" fillId="2" borderId="3" xfId="0" applyFont="1" applyFill="1" applyBorder="1" applyAlignment="1">
      <alignment horizontal="justify" vertical="justify" wrapText="1"/>
    </xf>
    <xf numFmtId="0" fontId="7" fillId="2" borderId="13" xfId="0" applyFont="1" applyFill="1" applyBorder="1" applyAlignment="1">
      <alignment horizontal="center" vertical="center"/>
    </xf>
    <xf numFmtId="166" fontId="7" fillId="4" borderId="25" xfId="0" applyNumberFormat="1" applyFont="1" applyFill="1" applyBorder="1" applyAlignment="1">
      <alignment horizontal="center" vertical="center"/>
    </xf>
    <xf numFmtId="166" fontId="9" fillId="4" borderId="25" xfId="0" applyNumberFormat="1" applyFont="1" applyFill="1" applyBorder="1" applyAlignment="1">
      <alignment horizontal="center" vertical="center"/>
    </xf>
    <xf numFmtId="0" fontId="7" fillId="2" borderId="13" xfId="0" applyFont="1" applyFill="1" applyBorder="1" applyAlignment="1">
      <alignment horizontal="center" vertical="center" wrapText="1"/>
    </xf>
    <xf numFmtId="0" fontId="2" fillId="2" borderId="13" xfId="0" applyFont="1" applyFill="1" applyBorder="1" applyAlignment="1">
      <alignment horizontal="left" vertical="center"/>
    </xf>
    <xf numFmtId="0" fontId="2" fillId="2" borderId="13" xfId="0" applyFont="1" applyFill="1" applyBorder="1" applyAlignment="1">
      <alignment vertical="center"/>
    </xf>
    <xf numFmtId="3" fontId="7" fillId="2" borderId="5" xfId="0" applyNumberFormat="1" applyFont="1" applyFill="1" applyBorder="1" applyAlignment="1">
      <alignment vertical="center"/>
    </xf>
    <xf numFmtId="3" fontId="7" fillId="2" borderId="6" xfId="0" applyNumberFormat="1" applyFont="1" applyFill="1" applyBorder="1" applyAlignment="1">
      <alignment vertical="center"/>
    </xf>
    <xf numFmtId="3" fontId="7" fillId="2" borderId="13" xfId="0" applyNumberFormat="1" applyFont="1" applyFill="1" applyBorder="1" applyAlignment="1">
      <alignment vertical="center"/>
    </xf>
    <xf numFmtId="0" fontId="7" fillId="2" borderId="5" xfId="0" applyFont="1" applyFill="1" applyBorder="1" applyAlignment="1">
      <alignment wrapText="1"/>
    </xf>
    <xf numFmtId="0" fontId="5" fillId="2" borderId="3" xfId="0" applyFont="1" applyFill="1" applyBorder="1" applyAlignment="1">
      <alignment horizontal="justify" vertical="center" wrapText="1"/>
    </xf>
    <xf numFmtId="0" fontId="7" fillId="2" borderId="27" xfId="0" applyFont="1" applyFill="1" applyBorder="1" applyAlignment="1">
      <alignment horizontal="left" vertical="center" wrapText="1"/>
    </xf>
    <xf numFmtId="166" fontId="9" fillId="2" borderId="9" xfId="1" applyNumberFormat="1" applyFont="1" applyFill="1" applyBorder="1" applyAlignment="1">
      <alignment vertical="center"/>
    </xf>
    <xf numFmtId="0" fontId="7" fillId="2" borderId="27" xfId="0" applyFont="1" applyFill="1" applyBorder="1" applyAlignment="1">
      <alignment horizontal="left" vertical="top" wrapText="1"/>
    </xf>
    <xf numFmtId="166" fontId="9" fillId="2" borderId="32" xfId="0" applyNumberFormat="1" applyFont="1" applyFill="1" applyBorder="1" applyAlignment="1">
      <alignment horizontal="right" vertical="center"/>
    </xf>
    <xf numFmtId="166" fontId="9" fillId="2" borderId="33" xfId="0" applyNumberFormat="1" applyFont="1" applyFill="1" applyBorder="1" applyAlignment="1">
      <alignment horizontal="right" vertical="center"/>
    </xf>
    <xf numFmtId="166" fontId="9" fillId="2" borderId="31" xfId="0" applyNumberFormat="1" applyFont="1" applyFill="1" applyBorder="1" applyAlignment="1">
      <alignment horizontal="right" vertical="center"/>
    </xf>
    <xf numFmtId="166" fontId="9" fillId="2" borderId="35" xfId="0" applyNumberFormat="1" applyFont="1" applyFill="1" applyBorder="1" applyAlignment="1">
      <alignment horizontal="right" vertical="center"/>
    </xf>
    <xf numFmtId="0" fontId="2" fillId="2" borderId="28" xfId="0" applyFont="1" applyFill="1" applyBorder="1" applyAlignment="1">
      <alignment horizontal="center" vertical="center"/>
    </xf>
    <xf numFmtId="166" fontId="7" fillId="2" borderId="3" xfId="1" applyNumberFormat="1" applyFont="1" applyFill="1" applyBorder="1" applyAlignment="1">
      <alignment horizontal="center" vertical="center"/>
    </xf>
    <xf numFmtId="0" fontId="2" fillId="2" borderId="30" xfId="0" applyFont="1" applyFill="1" applyBorder="1" applyAlignment="1">
      <alignment horizontal="center" vertical="center"/>
    </xf>
    <xf numFmtId="0" fontId="7" fillId="2" borderId="25" xfId="0" applyFont="1" applyFill="1" applyBorder="1" applyAlignment="1">
      <alignment horizontal="justify" vertical="justify"/>
    </xf>
    <xf numFmtId="0" fontId="2" fillId="2" borderId="56" xfId="0" applyFont="1" applyFill="1" applyBorder="1" applyAlignment="1">
      <alignment horizontal="center" vertical="center"/>
    </xf>
    <xf numFmtId="0" fontId="2" fillId="2" borderId="21" xfId="0" applyFont="1" applyFill="1" applyBorder="1" applyAlignment="1">
      <alignment horizontal="center" vertical="center"/>
    </xf>
    <xf numFmtId="0" fontId="3" fillId="2" borderId="4" xfId="0" applyFont="1" applyFill="1" applyBorder="1" applyAlignment="1">
      <alignment horizontal="center" vertical="center" wrapText="1"/>
    </xf>
    <xf numFmtId="0" fontId="2" fillId="2" borderId="8"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7" fillId="2" borderId="26" xfId="0" applyFont="1" applyFill="1" applyBorder="1" applyAlignment="1">
      <alignment horizontal="left" vertical="top" wrapText="1"/>
    </xf>
    <xf numFmtId="166" fontId="7" fillId="2" borderId="57" xfId="1" applyNumberFormat="1" applyFont="1" applyFill="1" applyBorder="1" applyAlignment="1">
      <alignment horizontal="center" vertical="center" wrapText="1"/>
    </xf>
    <xf numFmtId="166" fontId="7" fillId="2" borderId="7" xfId="1" applyNumberFormat="1" applyFont="1" applyFill="1" applyBorder="1" applyAlignment="1">
      <alignment horizontal="center" vertical="center" wrapText="1"/>
    </xf>
    <xf numFmtId="0" fontId="7" fillId="2" borderId="13" xfId="0" applyFont="1" applyFill="1" applyBorder="1" applyAlignment="1">
      <alignment wrapText="1"/>
    </xf>
    <xf numFmtId="0" fontId="7" fillId="2" borderId="15" xfId="0" applyFont="1" applyFill="1" applyBorder="1" applyAlignment="1">
      <alignment horizontal="center" wrapText="1"/>
    </xf>
    <xf numFmtId="0" fontId="7" fillId="2" borderId="49" xfId="0" applyFont="1" applyFill="1" applyBorder="1" applyAlignment="1">
      <alignment horizontal="left" vertical="top" wrapText="1"/>
    </xf>
    <xf numFmtId="0" fontId="7" fillId="2" borderId="29" xfId="0" applyFont="1" applyFill="1" applyBorder="1" applyAlignment="1">
      <alignment horizontal="left" vertical="top" wrapText="1"/>
    </xf>
    <xf numFmtId="3" fontId="9" fillId="2" borderId="3" xfId="0" applyNumberFormat="1" applyFont="1" applyFill="1" applyBorder="1" applyAlignment="1">
      <alignment horizontal="right" vertical="center" wrapText="1"/>
    </xf>
    <xf numFmtId="0" fontId="7" fillId="2" borderId="34" xfId="0" applyFont="1" applyFill="1" applyBorder="1" applyAlignment="1">
      <alignment horizontal="left" vertical="top" wrapText="1"/>
    </xf>
    <xf numFmtId="166" fontId="7" fillId="4" borderId="19" xfId="0" applyNumberFormat="1" applyFont="1" applyFill="1" applyBorder="1" applyAlignment="1">
      <alignment horizontal="center" vertical="center"/>
    </xf>
    <xf numFmtId="166" fontId="7" fillId="4" borderId="22" xfId="0" applyNumberFormat="1" applyFont="1" applyFill="1" applyBorder="1" applyAlignment="1">
      <alignment horizontal="center" vertical="center"/>
    </xf>
    <xf numFmtId="0" fontId="48" fillId="2" borderId="51" xfId="0" applyFont="1" applyFill="1" applyBorder="1" applyAlignment="1">
      <alignment horizontal="left" vertical="top"/>
    </xf>
    <xf numFmtId="0" fontId="3" fillId="2" borderId="3" xfId="0" applyFont="1" applyFill="1" applyBorder="1" applyAlignment="1">
      <alignment horizontal="center" wrapText="1"/>
    </xf>
    <xf numFmtId="0" fontId="3" fillId="2" borderId="3" xfId="0" applyFont="1" applyFill="1" applyBorder="1" applyAlignment="1">
      <alignment horizontal="center" vertical="top" wrapText="1"/>
    </xf>
    <xf numFmtId="0" fontId="7" fillId="2" borderId="13" xfId="0" applyFont="1" applyFill="1" applyBorder="1" applyAlignment="1">
      <alignment horizontal="justify" vertical="justify" wrapText="1"/>
    </xf>
    <xf numFmtId="0" fontId="7" fillId="2" borderId="13" xfId="0" applyFont="1" applyFill="1" applyBorder="1" applyAlignment="1">
      <alignment horizontal="center" vertical="justify"/>
    </xf>
    <xf numFmtId="0" fontId="4" fillId="2" borderId="3" xfId="0" applyFont="1" applyFill="1" applyBorder="1" applyAlignment="1">
      <alignment vertical="top"/>
    </xf>
    <xf numFmtId="0" fontId="2" fillId="2" borderId="26" xfId="0" applyFont="1" applyFill="1" applyBorder="1" applyAlignment="1">
      <alignment horizontal="left" vertical="top"/>
    </xf>
    <xf numFmtId="0" fontId="2" fillId="2" borderId="58" xfId="0" applyFont="1" applyFill="1" applyBorder="1" applyAlignment="1">
      <alignment horizontal="left" vertical="top"/>
    </xf>
    <xf numFmtId="0" fontId="2" fillId="2" borderId="19" xfId="0" applyFont="1" applyFill="1" applyBorder="1" applyAlignment="1">
      <alignment horizontal="left" vertical="top"/>
    </xf>
    <xf numFmtId="166" fontId="7" fillId="2" borderId="1" xfId="0" applyNumberFormat="1" applyFont="1" applyFill="1" applyBorder="1" applyAlignment="1">
      <alignment horizontal="right" vertical="center"/>
    </xf>
    <xf numFmtId="166" fontId="7" fillId="2" borderId="9" xfId="1" applyNumberFormat="1" applyFont="1" applyFill="1" applyBorder="1" applyAlignment="1"/>
    <xf numFmtId="0" fontId="7" fillId="2" borderId="29" xfId="0" applyFont="1" applyFill="1" applyBorder="1" applyAlignment="1">
      <alignment horizontal="center" vertical="center" wrapText="1"/>
    </xf>
    <xf numFmtId="166" fontId="7" fillId="2" borderId="3" xfId="1" applyNumberFormat="1" applyFont="1" applyFill="1" applyBorder="1" applyAlignment="1"/>
    <xf numFmtId="0" fontId="5" fillId="2" borderId="3" xfId="0" applyFont="1" applyFill="1" applyBorder="1" applyAlignment="1">
      <alignment horizontal="left" vertical="center"/>
    </xf>
    <xf numFmtId="0" fontId="4" fillId="2" borderId="5" xfId="0" applyFont="1" applyFill="1" applyBorder="1" applyAlignment="1">
      <alignment horizontal="left" vertical="center"/>
    </xf>
    <xf numFmtId="0" fontId="7" fillId="2" borderId="26" xfId="0" applyFont="1" applyFill="1" applyBorder="1" applyAlignment="1">
      <alignment horizontal="left" vertical="top"/>
    </xf>
    <xf numFmtId="166" fontId="7" fillId="2" borderId="59" xfId="0" applyNumberFormat="1" applyFont="1" applyFill="1" applyBorder="1" applyAlignment="1">
      <alignment horizontal="right" vertical="center"/>
    </xf>
    <xf numFmtId="0" fontId="7" fillId="2" borderId="25" xfId="0" applyFont="1" applyFill="1" applyBorder="1" applyAlignment="1">
      <alignment horizontal="left" vertical="top"/>
    </xf>
    <xf numFmtId="0" fontId="7" fillId="2" borderId="56" xfId="0" applyFont="1" applyFill="1" applyBorder="1" applyAlignment="1">
      <alignment horizontal="center" vertical="center"/>
    </xf>
    <xf numFmtId="0" fontId="7" fillId="2" borderId="0" xfId="0" applyFont="1" applyFill="1" applyBorder="1" applyAlignment="1">
      <alignment horizontal="center" vertical="center"/>
    </xf>
    <xf numFmtId="166" fontId="7" fillId="2" borderId="4" xfId="1" applyNumberFormat="1" applyFont="1" applyFill="1" applyBorder="1" applyAlignment="1"/>
    <xf numFmtId="166" fontId="7" fillId="2" borderId="7" xfId="1" applyNumberFormat="1" applyFont="1" applyFill="1" applyBorder="1" applyAlignment="1"/>
    <xf numFmtId="166" fontId="7" fillId="2" borderId="3" xfId="1" applyNumberFormat="1" applyFont="1" applyFill="1" applyBorder="1" applyAlignment="1">
      <alignment vertical="justify" wrapText="1"/>
    </xf>
    <xf numFmtId="0" fontId="2" fillId="2" borderId="1" xfId="0" applyFont="1" applyFill="1" applyBorder="1" applyAlignment="1">
      <alignment horizontal="center" vertical="center"/>
    </xf>
    <xf numFmtId="0" fontId="7" fillId="2" borderId="24" xfId="0" applyFont="1" applyFill="1" applyBorder="1" applyAlignment="1">
      <alignment horizontal="justify" vertical="justify"/>
    </xf>
    <xf numFmtId="166" fontId="7" fillId="2" borderId="4" xfId="1" applyNumberFormat="1" applyFont="1" applyFill="1" applyBorder="1" applyAlignment="1">
      <alignment vertical="center"/>
    </xf>
    <xf numFmtId="0" fontId="2" fillId="2" borderId="26" xfId="0" applyFont="1" applyFill="1" applyBorder="1" applyAlignment="1">
      <alignment horizontal="left" vertical="top" wrapText="1"/>
    </xf>
    <xf numFmtId="0" fontId="2" fillId="2" borderId="24" xfId="0" applyFont="1" applyFill="1" applyBorder="1" applyAlignment="1">
      <alignment horizontal="left" vertical="top" wrapText="1"/>
    </xf>
    <xf numFmtId="0" fontId="30" fillId="2" borderId="3" xfId="0" applyFont="1" applyFill="1" applyBorder="1" applyAlignment="1">
      <alignment vertical="center" wrapText="1"/>
    </xf>
    <xf numFmtId="0" fontId="15" fillId="2" borderId="3" xfId="0" applyFont="1" applyFill="1" applyBorder="1" applyAlignment="1">
      <alignment vertical="justify" wrapText="1"/>
    </xf>
    <xf numFmtId="0" fontId="28" fillId="2" borderId="13" xfId="0" applyFont="1" applyFill="1" applyBorder="1" applyAlignment="1">
      <alignment horizontal="justify" vertical="center" wrapText="1"/>
    </xf>
    <xf numFmtId="0" fontId="6" fillId="2" borderId="13" xfId="0" applyFont="1" applyFill="1" applyBorder="1" applyAlignment="1">
      <alignment horizontal="justify" vertical="center" wrapText="1"/>
    </xf>
    <xf numFmtId="166" fontId="7" fillId="2" borderId="4" xfId="1" applyNumberFormat="1" applyFont="1" applyFill="1" applyBorder="1" applyAlignment="1">
      <alignment horizontal="center" vertical="center"/>
    </xf>
    <xf numFmtId="166" fontId="7" fillId="2" borderId="9" xfId="1" applyNumberFormat="1" applyFont="1" applyFill="1" applyBorder="1" applyAlignment="1">
      <alignment horizontal="center" vertical="center" wrapText="1"/>
    </xf>
    <xf numFmtId="0" fontId="2" fillId="2" borderId="49" xfId="0" applyFont="1" applyFill="1" applyBorder="1" applyAlignment="1">
      <alignment horizontal="left" vertical="top" wrapText="1"/>
    </xf>
    <xf numFmtId="0" fontId="2" fillId="2" borderId="26"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4" xfId="0" applyFont="1" applyFill="1" applyBorder="1" applyAlignment="1">
      <alignment horizontal="center" vertical="top" wrapText="1"/>
    </xf>
    <xf numFmtId="0" fontId="2" fillId="2" borderId="34"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53" xfId="0" applyFont="1" applyFill="1" applyBorder="1" applyAlignment="1">
      <alignment horizontal="center" vertical="top" wrapText="1"/>
    </xf>
    <xf numFmtId="0" fontId="2" fillId="2" borderId="60"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38" fillId="0" borderId="0" xfId="0" applyFont="1" applyAlignment="1">
      <alignment horizontal="center"/>
    </xf>
    <xf numFmtId="0" fontId="49" fillId="0" borderId="0" xfId="0" applyFont="1" applyAlignment="1">
      <alignment horizontal="left" vertical="center"/>
    </xf>
    <xf numFmtId="0" fontId="1" fillId="0" borderId="0" xfId="0" applyFont="1" applyAlignment="1">
      <alignment horizontal="center" vertical="center"/>
    </xf>
    <xf numFmtId="166" fontId="38" fillId="0" borderId="0" xfId="0" applyNumberFormat="1" applyFont="1" applyAlignment="1">
      <alignment horizontal="right" vertical="center"/>
    </xf>
    <xf numFmtId="166" fontId="49" fillId="0" borderId="0" xfId="0" applyNumberFormat="1" applyFont="1" applyAlignment="1">
      <alignment horizontal="right" vertical="center"/>
    </xf>
    <xf numFmtId="0" fontId="32" fillId="0" borderId="1" xfId="0" applyFont="1" applyBorder="1" applyAlignment="1">
      <alignment horizontal="center" vertical="center"/>
    </xf>
    <xf numFmtId="0" fontId="32" fillId="0" borderId="1" xfId="0" applyFont="1" applyBorder="1" applyAlignment="1">
      <alignment horizontal="center" vertical="center" wrapText="1"/>
    </xf>
    <xf numFmtId="166" fontId="32" fillId="0" borderId="1" xfId="0" applyNumberFormat="1" applyFont="1" applyBorder="1" applyAlignment="1">
      <alignment horizontal="center" vertical="center" wrapText="1"/>
    </xf>
    <xf numFmtId="0" fontId="38" fillId="0" borderId="1" xfId="0" applyFont="1" applyBorder="1" applyAlignment="1">
      <alignment horizontal="center"/>
    </xf>
    <xf numFmtId="0" fontId="49" fillId="0" borderId="1" xfId="0" applyFont="1" applyBorder="1" applyAlignment="1">
      <alignment horizontal="center" vertical="center"/>
    </xf>
    <xf numFmtId="0" fontId="1" fillId="0" borderId="1" xfId="0" applyFont="1" applyBorder="1" applyAlignment="1">
      <alignment horizontal="center" vertical="center"/>
    </xf>
    <xf numFmtId="166" fontId="38" fillId="0" borderId="1" xfId="0" applyNumberFormat="1" applyFont="1" applyBorder="1" applyAlignment="1">
      <alignment horizontal="right" vertical="center"/>
    </xf>
    <xf numFmtId="0" fontId="38" fillId="0" borderId="1" xfId="0" applyFont="1" applyBorder="1" applyAlignment="1">
      <alignment horizontal="center" vertical="center"/>
    </xf>
    <xf numFmtId="0" fontId="51" fillId="0" borderId="1" xfId="0" applyFont="1" applyBorder="1" applyAlignment="1">
      <alignment horizontal="left" vertical="center"/>
    </xf>
    <xf numFmtId="0" fontId="41" fillId="0" borderId="1" xfId="0" applyFont="1" applyBorder="1" applyAlignment="1">
      <alignment horizontal="center" vertical="center"/>
    </xf>
    <xf numFmtId="166" fontId="41" fillId="0" borderId="1" xfId="0" applyNumberFormat="1" applyFont="1" applyBorder="1" applyAlignment="1">
      <alignment horizontal="right" vertical="center"/>
    </xf>
    <xf numFmtId="166" fontId="49" fillId="0" borderId="1" xfId="0" applyNumberFormat="1" applyFont="1" applyBorder="1" applyAlignment="1">
      <alignment horizontal="right" vertical="center"/>
    </xf>
    <xf numFmtId="0" fontId="38" fillId="0" borderId="61" xfId="0" applyFont="1" applyBorder="1" applyAlignment="1">
      <alignment horizontal="center" vertical="center"/>
    </xf>
    <xf numFmtId="0" fontId="52" fillId="0" borderId="1" xfId="0" applyFont="1" applyBorder="1" applyAlignment="1">
      <alignment horizontal="left" vertical="center"/>
    </xf>
    <xf numFmtId="166" fontId="53" fillId="0" borderId="1" xfId="0" applyNumberFormat="1" applyFont="1" applyBorder="1" applyAlignment="1">
      <alignment horizontal="right" vertical="center"/>
    </xf>
    <xf numFmtId="3" fontId="38" fillId="0" borderId="1" xfId="0" applyNumberFormat="1" applyFont="1" applyBorder="1" applyAlignment="1">
      <alignment horizontal="right" vertical="center" wrapText="1"/>
    </xf>
    <xf numFmtId="3" fontId="49" fillId="0" borderId="1" xfId="0" applyNumberFormat="1" applyFont="1" applyBorder="1" applyAlignment="1">
      <alignment horizontal="right" vertical="center" wrapText="1"/>
    </xf>
    <xf numFmtId="3" fontId="53" fillId="0" borderId="1" xfId="0" applyNumberFormat="1" applyFont="1" applyBorder="1" applyAlignment="1">
      <alignment horizontal="right" vertical="center" wrapText="1"/>
    </xf>
    <xf numFmtId="3" fontId="38" fillId="0" borderId="1" xfId="0" applyNumberFormat="1" applyFont="1" applyBorder="1" applyAlignment="1">
      <alignment horizontal="right" vertical="center"/>
    </xf>
    <xf numFmtId="3" fontId="49" fillId="0" borderId="1" xfId="0" applyNumberFormat="1" applyFont="1" applyBorder="1" applyAlignment="1">
      <alignment horizontal="right" vertical="center"/>
    </xf>
    <xf numFmtId="3" fontId="53" fillId="0" borderId="1" xfId="0" applyNumberFormat="1" applyFont="1" applyBorder="1" applyAlignment="1">
      <alignment horizontal="right" vertical="center"/>
    </xf>
    <xf numFmtId="0" fontId="38" fillId="0" borderId="62" xfId="0" applyFont="1" applyBorder="1" applyAlignment="1">
      <alignment horizontal="center" vertical="center"/>
    </xf>
    <xf numFmtId="0" fontId="52" fillId="0" borderId="1" xfId="0" applyFont="1" applyBorder="1" applyAlignment="1">
      <alignment horizontal="left" vertical="center" wrapText="1"/>
    </xf>
    <xf numFmtId="0" fontId="1" fillId="0" borderId="1" xfId="0" applyFont="1" applyBorder="1" applyAlignment="1">
      <alignment horizontal="center" vertical="center" wrapText="1"/>
    </xf>
    <xf numFmtId="0" fontId="32" fillId="0" borderId="31" xfId="0" applyFont="1" applyBorder="1" applyAlignment="1">
      <alignment horizontal="center" vertical="center"/>
    </xf>
    <xf numFmtId="0" fontId="49" fillId="0" borderId="1" xfId="0" applyFont="1" applyBorder="1" applyAlignment="1">
      <alignment horizontal="left" vertical="center" wrapText="1"/>
    </xf>
    <xf numFmtId="0" fontId="36" fillId="0" borderId="1" xfId="0" applyFont="1" applyBorder="1" applyAlignment="1">
      <alignment horizontal="center" vertical="center"/>
    </xf>
    <xf numFmtId="0" fontId="54" fillId="0" borderId="1" xfId="0" applyFont="1" applyBorder="1" applyAlignment="1">
      <alignment horizontal="left" vertical="center"/>
    </xf>
    <xf numFmtId="0" fontId="53" fillId="0" borderId="1" xfId="0" applyFont="1" applyBorder="1" applyAlignment="1">
      <alignment horizontal="left" vertical="center"/>
    </xf>
    <xf numFmtId="0" fontId="55" fillId="0" borderId="1" xfId="0" applyFont="1" applyBorder="1" applyAlignment="1">
      <alignment horizontal="left" vertical="center" wrapText="1"/>
    </xf>
    <xf numFmtId="0" fontId="38" fillId="0" borderId="1" xfId="0" applyFont="1" applyBorder="1" applyAlignment="1">
      <alignment horizontal="right" vertical="center" wrapText="1"/>
    </xf>
    <xf numFmtId="0" fontId="53" fillId="0" borderId="1" xfId="0" applyFont="1" applyBorder="1" applyAlignment="1">
      <alignment horizontal="left" vertical="center" wrapText="1"/>
    </xf>
    <xf numFmtId="0" fontId="36" fillId="0" borderId="0" xfId="0" applyFont="1" applyAlignment="1">
      <alignment vertical="center" wrapText="1"/>
    </xf>
    <xf numFmtId="9" fontId="38" fillId="0" borderId="0" xfId="0" applyNumberFormat="1" applyFont="1" applyAlignment="1">
      <alignment horizontal="center" vertical="center"/>
    </xf>
    <xf numFmtId="0" fontId="38" fillId="0" borderId="0" xfId="0" applyFont="1" applyAlignment="1"/>
    <xf numFmtId="9" fontId="32" fillId="0" borderId="1" xfId="0" applyNumberFormat="1" applyFont="1" applyBorder="1" applyAlignment="1">
      <alignment horizontal="center" vertical="center" wrapText="1"/>
    </xf>
    <xf numFmtId="0" fontId="53" fillId="0" borderId="0" xfId="0" applyFont="1" applyAlignment="1">
      <alignment horizontal="center" vertical="center"/>
    </xf>
    <xf numFmtId="9" fontId="41" fillId="0" borderId="1" xfId="0" applyNumberFormat="1" applyFont="1" applyBorder="1" applyAlignment="1">
      <alignment horizontal="center" vertical="center"/>
    </xf>
    <xf numFmtId="0" fontId="41" fillId="0" borderId="0" xfId="0" applyFont="1" applyAlignment="1">
      <alignment horizontal="center" vertical="center"/>
    </xf>
    <xf numFmtId="9" fontId="38" fillId="0" borderId="1" xfId="0" applyNumberFormat="1" applyFont="1" applyBorder="1" applyAlignment="1">
      <alignment horizontal="center" vertical="center"/>
    </xf>
    <xf numFmtId="0" fontId="38" fillId="0" borderId="0" xfId="0" applyFont="1" applyAlignment="1">
      <alignment horizontal="center" vertical="center"/>
    </xf>
    <xf numFmtId="0" fontId="32" fillId="0" borderId="0" xfId="0" applyFont="1" applyAlignment="1">
      <alignment horizontal="center" vertical="center"/>
    </xf>
    <xf numFmtId="43" fontId="38" fillId="0" borderId="1" xfId="0" applyNumberFormat="1" applyFont="1" applyBorder="1" applyAlignment="1">
      <alignment horizontal="center" vertical="center"/>
    </xf>
    <xf numFmtId="0" fontId="49" fillId="0" borderId="1" xfId="0" applyFont="1" applyBorder="1" applyAlignment="1">
      <alignment horizontal="right" vertical="center"/>
    </xf>
    <xf numFmtId="0" fontId="49" fillId="0" borderId="1" xfId="0" applyFont="1" applyBorder="1" applyAlignment="1">
      <alignment horizontal="right" vertical="center" wrapText="1"/>
    </xf>
    <xf numFmtId="0" fontId="50" fillId="0" borderId="1" xfId="0" applyFont="1" applyBorder="1" applyAlignment="1">
      <alignment horizontal="left" vertical="center"/>
    </xf>
    <xf numFmtId="3" fontId="38" fillId="12" borderId="1" xfId="0" applyNumberFormat="1" applyFont="1" applyFill="1" applyBorder="1" applyAlignment="1">
      <alignment horizontal="right" vertical="center" wrapText="1"/>
    </xf>
    <xf numFmtId="3" fontId="1" fillId="0" borderId="1" xfId="0" applyNumberFormat="1" applyFont="1" applyBorder="1" applyAlignment="1">
      <alignment horizontal="center" vertical="center" wrapText="1"/>
    </xf>
    <xf numFmtId="0" fontId="53" fillId="0" borderId="1" xfId="0" applyFont="1" applyBorder="1" applyAlignment="1">
      <alignment horizontal="right" vertical="center" wrapText="1"/>
    </xf>
    <xf numFmtId="0" fontId="55" fillId="0" borderId="1" xfId="0" applyFont="1" applyBorder="1" applyAlignment="1">
      <alignment horizontal="left" vertical="center"/>
    </xf>
    <xf numFmtId="0" fontId="54" fillId="0" borderId="1" xfId="0" applyFont="1" applyBorder="1" applyAlignment="1">
      <alignment horizontal="left" vertical="center" wrapText="1"/>
    </xf>
    <xf numFmtId="3" fontId="38" fillId="0" borderId="1" xfId="0" applyNumberFormat="1" applyFont="1" applyBorder="1" applyAlignment="1">
      <alignment vertical="center" wrapText="1"/>
    </xf>
    <xf numFmtId="0" fontId="41" fillId="0" borderId="1" xfId="0" applyFont="1" applyBorder="1" applyAlignment="1">
      <alignment horizontal="center" vertical="center" wrapText="1"/>
    </xf>
    <xf numFmtId="0" fontId="41" fillId="0" borderId="1" xfId="0" applyFont="1" applyBorder="1" applyAlignment="1">
      <alignment horizontal="right" vertical="center" wrapText="1"/>
    </xf>
    <xf numFmtId="0" fontId="53" fillId="0" borderId="1" xfId="0" applyFont="1" applyBorder="1" applyAlignment="1">
      <alignment horizontal="center" vertical="center"/>
    </xf>
    <xf numFmtId="0" fontId="53" fillId="0" borderId="1" xfId="0" applyFont="1" applyBorder="1" applyAlignment="1">
      <alignment horizontal="center" vertical="center" wrapText="1"/>
    </xf>
    <xf numFmtId="0" fontId="36" fillId="12" borderId="1" xfId="0" applyFont="1" applyFill="1" applyBorder="1" applyAlignment="1">
      <alignment horizontal="center" vertical="center"/>
    </xf>
    <xf numFmtId="166" fontId="53" fillId="0" borderId="1" xfId="0" applyNumberFormat="1" applyFont="1" applyBorder="1" applyAlignment="1">
      <alignment horizontal="right" vertical="center" wrapText="1"/>
    </xf>
    <xf numFmtId="0" fontId="57" fillId="0" borderId="1" xfId="0" applyFont="1" applyBorder="1" applyAlignment="1">
      <alignment horizontal="left" vertical="center"/>
    </xf>
    <xf numFmtId="0" fontId="1" fillId="0" borderId="1" xfId="0" applyFont="1" applyBorder="1" applyAlignment="1">
      <alignment horizontal="left" vertical="center"/>
    </xf>
    <xf numFmtId="0" fontId="38" fillId="0" borderId="1" xfId="0" applyFont="1" applyBorder="1" applyAlignment="1">
      <alignment horizontal="left" vertical="center"/>
    </xf>
    <xf numFmtId="0" fontId="49" fillId="0" borderId="1" xfId="0" applyFont="1" applyBorder="1" applyAlignment="1">
      <alignment horizontal="left" vertical="center"/>
    </xf>
    <xf numFmtId="9" fontId="53" fillId="0" borderId="1" xfId="0" applyNumberFormat="1" applyFont="1" applyBorder="1" applyAlignment="1">
      <alignment horizontal="center" vertical="center"/>
    </xf>
    <xf numFmtId="0" fontId="38" fillId="12" borderId="0" xfId="0" applyFont="1" applyFill="1" applyBorder="1" applyAlignment="1">
      <alignment horizontal="center" vertical="center"/>
    </xf>
    <xf numFmtId="0" fontId="53" fillId="0" borderId="1" xfId="0" applyFont="1" applyBorder="1" applyAlignment="1">
      <alignment vertical="center" wrapText="1"/>
    </xf>
    <xf numFmtId="0" fontId="35" fillId="0" borderId="1" xfId="0" applyFont="1" applyBorder="1" applyAlignment="1">
      <alignment horizontal="left" vertical="center"/>
    </xf>
    <xf numFmtId="0" fontId="58" fillId="0" borderId="1" xfId="0" applyFont="1" applyBorder="1" applyAlignment="1">
      <alignment horizontal="left" vertical="center"/>
    </xf>
    <xf numFmtId="3" fontId="49" fillId="0" borderId="1" xfId="0" applyNumberFormat="1" applyFont="1" applyBorder="1" applyAlignment="1">
      <alignment horizontal="left" vertical="center" wrapText="1"/>
    </xf>
    <xf numFmtId="0" fontId="53" fillId="4" borderId="1" xfId="0" applyFont="1" applyFill="1" applyBorder="1" applyAlignment="1">
      <alignment horizontal="left" vertical="center" wrapText="1"/>
    </xf>
    <xf numFmtId="0" fontId="41" fillId="4" borderId="1" xfId="0" applyFont="1" applyFill="1" applyBorder="1" applyAlignment="1">
      <alignment horizontal="left" vertical="center" wrapText="1"/>
    </xf>
    <xf numFmtId="166" fontId="53" fillId="4" borderId="1" xfId="0" applyNumberFormat="1" applyFont="1" applyFill="1" applyBorder="1" applyAlignment="1">
      <alignment horizontal="right" vertical="center" wrapText="1"/>
    </xf>
    <xf numFmtId="0" fontId="50" fillId="0" borderId="1" xfId="0" applyFont="1" applyBorder="1" applyAlignment="1">
      <alignment horizontal="center" vertical="center"/>
    </xf>
    <xf numFmtId="166" fontId="53" fillId="0" borderId="1" xfId="0" applyNumberFormat="1" applyFont="1" applyBorder="1" applyAlignment="1">
      <alignment horizontal="left" vertical="center"/>
    </xf>
    <xf numFmtId="166" fontId="50" fillId="0" borderId="1" xfId="0" applyNumberFormat="1" applyFont="1" applyBorder="1" applyAlignment="1">
      <alignment horizontal="right" vertical="center"/>
    </xf>
    <xf numFmtId="0" fontId="50" fillId="0" borderId="1" xfId="0" applyFont="1" applyBorder="1" applyAlignment="1">
      <alignment horizontal="right" vertical="center"/>
    </xf>
    <xf numFmtId="43" fontId="53" fillId="0" borderId="1" xfId="0" applyNumberFormat="1" applyFont="1" applyBorder="1" applyAlignment="1">
      <alignment horizontal="center" vertical="center"/>
    </xf>
    <xf numFmtId="0" fontId="23" fillId="4" borderId="1" xfId="0" applyFont="1" applyFill="1" applyBorder="1" applyAlignment="1">
      <alignment horizontal="center" vertical="center"/>
    </xf>
    <xf numFmtId="166" fontId="1" fillId="0" borderId="1" xfId="0" applyNumberFormat="1" applyFont="1" applyBorder="1" applyAlignment="1">
      <alignment horizontal="center" vertical="center"/>
    </xf>
    <xf numFmtId="166" fontId="38" fillId="0" borderId="1" xfId="0" applyNumberFormat="1" applyFont="1" applyBorder="1" applyAlignment="1">
      <alignment horizontal="left" vertical="center"/>
    </xf>
    <xf numFmtId="0" fontId="59" fillId="0" borderId="1" xfId="0" applyFont="1" applyBorder="1" applyAlignment="1">
      <alignment horizontal="left" vertical="center"/>
    </xf>
    <xf numFmtId="166" fontId="38" fillId="0" borderId="0" xfId="0" applyNumberFormat="1" applyFont="1" applyAlignment="1">
      <alignment horizontal="center" vertical="center"/>
    </xf>
    <xf numFmtId="0" fontId="1" fillId="0" borderId="1" xfId="0" applyFont="1" applyBorder="1" applyAlignment="1">
      <alignment vertical="center" wrapText="1"/>
    </xf>
    <xf numFmtId="9" fontId="1" fillId="0" borderId="1" xfId="0" applyNumberFormat="1" applyFont="1" applyBorder="1" applyAlignment="1">
      <alignment horizontal="center" vertical="center"/>
    </xf>
    <xf numFmtId="0" fontId="1" fillId="0" borderId="1" xfId="0" applyFont="1" applyBorder="1" applyAlignment="1">
      <alignment vertical="center"/>
    </xf>
    <xf numFmtId="166" fontId="49" fillId="0" borderId="1" xfId="0" applyNumberFormat="1" applyFont="1" applyBorder="1" applyAlignment="1">
      <alignment horizontal="right" vertical="center" wrapText="1"/>
    </xf>
    <xf numFmtId="0" fontId="38" fillId="0" borderId="1" xfId="0" applyFont="1" applyBorder="1" applyAlignment="1">
      <alignment horizontal="left" vertical="center" wrapText="1"/>
    </xf>
    <xf numFmtId="166" fontId="1" fillId="0" borderId="1" xfId="0" applyNumberFormat="1" applyFont="1" applyBorder="1" applyAlignment="1">
      <alignment horizontal="right" vertical="center"/>
    </xf>
    <xf numFmtId="3" fontId="53"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51" fillId="0" borderId="1" xfId="0" applyFont="1" applyBorder="1" applyAlignment="1">
      <alignment horizontal="left" vertical="center" wrapText="1"/>
    </xf>
    <xf numFmtId="0" fontId="59" fillId="0" borderId="1" xfId="0" applyFont="1" applyBorder="1" applyAlignment="1">
      <alignment horizontal="left" vertical="center" wrapText="1"/>
    </xf>
    <xf numFmtId="0" fontId="58" fillId="0" borderId="1" xfId="0" applyFont="1" applyBorder="1" applyAlignment="1">
      <alignment horizontal="left" vertical="center" wrapText="1"/>
    </xf>
    <xf numFmtId="0" fontId="23" fillId="0" borderId="1" xfId="0" applyFont="1" applyBorder="1" applyAlignment="1">
      <alignment horizontal="center" vertical="center" wrapText="1"/>
    </xf>
    <xf numFmtId="0" fontId="36" fillId="12" borderId="1" xfId="0" applyFont="1" applyFill="1" applyBorder="1" applyAlignment="1">
      <alignment horizontal="center" vertical="center" wrapText="1"/>
    </xf>
    <xf numFmtId="166" fontId="38" fillId="0" borderId="1" xfId="0" applyNumberFormat="1" applyFont="1" applyBorder="1" applyAlignment="1">
      <alignment horizontal="right" vertical="center" wrapText="1"/>
    </xf>
    <xf numFmtId="0" fontId="35" fillId="0" borderId="1" xfId="0" applyFont="1" applyBorder="1" applyAlignment="1">
      <alignment horizontal="center" vertical="center" wrapText="1"/>
    </xf>
    <xf numFmtId="0" fontId="36" fillId="0" borderId="1" xfId="0" applyFont="1" applyBorder="1" applyAlignment="1">
      <alignment horizontal="left" vertical="center" wrapText="1"/>
    </xf>
    <xf numFmtId="0" fontId="51" fillId="0" borderId="1" xfId="0" applyFont="1" applyBorder="1" applyAlignment="1">
      <alignment horizontal="right" vertical="center" wrapText="1"/>
    </xf>
    <xf numFmtId="0" fontId="51" fillId="0" borderId="1" xfId="0" applyFont="1" applyBorder="1" applyAlignment="1">
      <alignment horizontal="left" vertical="center" shrinkToFit="1"/>
    </xf>
    <xf numFmtId="0" fontId="35" fillId="0" borderId="1" xfId="0" applyFont="1" applyBorder="1" applyAlignment="1">
      <alignment horizontal="center" vertical="center"/>
    </xf>
    <xf numFmtId="166" fontId="36" fillId="0" borderId="1" xfId="0" applyNumberFormat="1" applyFont="1" applyBorder="1" applyAlignment="1">
      <alignment horizontal="right" vertical="center"/>
    </xf>
    <xf numFmtId="166" fontId="51" fillId="0" borderId="1" xfId="0" applyNumberFormat="1" applyFont="1" applyBorder="1" applyAlignment="1">
      <alignment horizontal="right" vertical="center"/>
    </xf>
    <xf numFmtId="0" fontId="36" fillId="0" borderId="0" xfId="0" applyFont="1" applyAlignment="1">
      <alignment horizontal="center" vertical="center"/>
    </xf>
    <xf numFmtId="166" fontId="36" fillId="0" borderId="1" xfId="0" applyNumberFormat="1" applyFont="1" applyBorder="1" applyAlignment="1">
      <alignment horizontal="center" vertical="center" wrapText="1"/>
    </xf>
    <xf numFmtId="166" fontId="57" fillId="0" borderId="1" xfId="0" applyNumberFormat="1" applyFont="1" applyBorder="1" applyAlignment="1">
      <alignment horizontal="left" vertical="center" wrapText="1"/>
    </xf>
    <xf numFmtId="166" fontId="35" fillId="0" borderId="1" xfId="0" applyNumberFormat="1" applyFont="1" applyBorder="1" applyAlignment="1">
      <alignment horizontal="center" vertical="center" wrapText="1"/>
    </xf>
    <xf numFmtId="166" fontId="35" fillId="0" borderId="1" xfId="0" applyNumberFormat="1" applyFont="1" applyBorder="1" applyAlignment="1">
      <alignment horizontal="left" vertical="center" wrapText="1"/>
    </xf>
    <xf numFmtId="166" fontId="36" fillId="0" borderId="1" xfId="0" applyNumberFormat="1" applyFont="1" applyBorder="1" applyAlignment="1">
      <alignment horizontal="left" vertical="center" wrapText="1"/>
    </xf>
    <xf numFmtId="166" fontId="51" fillId="0" borderId="1" xfId="0" applyNumberFormat="1" applyFont="1" applyBorder="1" applyAlignment="1">
      <alignment horizontal="right" vertical="center" wrapText="1"/>
    </xf>
    <xf numFmtId="166" fontId="49" fillId="0" borderId="1" xfId="0" applyNumberFormat="1" applyFont="1" applyBorder="1" applyAlignment="1">
      <alignment horizontal="left" vertical="center" wrapText="1"/>
    </xf>
    <xf numFmtId="166" fontId="1" fillId="0" borderId="1" xfId="0" applyNumberFormat="1" applyFont="1" applyBorder="1" applyAlignment="1">
      <alignment horizontal="left" vertical="center" wrapText="1"/>
    </xf>
    <xf numFmtId="166" fontId="38" fillId="0" borderId="1" xfId="0" applyNumberFormat="1" applyFont="1" applyBorder="1" applyAlignment="1">
      <alignment horizontal="left" vertical="center" wrapText="1"/>
    </xf>
    <xf numFmtId="166" fontId="1" fillId="0" borderId="1" xfId="0" applyNumberFormat="1" applyFont="1" applyBorder="1" applyAlignment="1">
      <alignment horizontal="center" vertical="center" wrapText="1"/>
    </xf>
    <xf numFmtId="166" fontId="38" fillId="0" borderId="1" xfId="0" applyNumberFormat="1" applyFont="1" applyBorder="1" applyAlignment="1">
      <alignment horizontal="center" vertical="center" wrapText="1"/>
    </xf>
    <xf numFmtId="0" fontId="57" fillId="0" borderId="1" xfId="0" applyFont="1" applyBorder="1" applyAlignment="1">
      <alignment horizontal="left" vertical="center" wrapText="1"/>
    </xf>
    <xf numFmtId="0" fontId="38" fillId="0" borderId="1" xfId="0" applyFont="1" applyBorder="1" applyAlignment="1">
      <alignment horizontal="center" vertical="center" wrapText="1"/>
    </xf>
    <xf numFmtId="0" fontId="36" fillId="0" borderId="1" xfId="0" applyFont="1" applyBorder="1" applyAlignment="1">
      <alignment horizontal="left" vertical="center"/>
    </xf>
    <xf numFmtId="166" fontId="36" fillId="0" borderId="0" xfId="0" applyNumberFormat="1" applyFont="1" applyAlignment="1">
      <alignment horizontal="center" vertical="center"/>
    </xf>
    <xf numFmtId="0" fontId="38" fillId="0" borderId="0" xfId="0" applyFont="1" applyAlignment="1">
      <alignment horizontal="left" vertical="center"/>
    </xf>
    <xf numFmtId="166" fontId="36" fillId="0" borderId="1" xfId="0" applyNumberFormat="1" applyFont="1" applyBorder="1" applyAlignment="1">
      <alignment horizontal="center" vertical="center"/>
    </xf>
    <xf numFmtId="166" fontId="51" fillId="0" borderId="1" xfId="0" applyNumberFormat="1" applyFont="1" applyBorder="1" applyAlignment="1">
      <alignment horizontal="left" vertical="center"/>
    </xf>
    <xf numFmtId="166" fontId="38" fillId="0" borderId="1" xfId="0" applyNumberFormat="1" applyFont="1" applyBorder="1" applyAlignment="1">
      <alignment horizontal="center" vertical="center"/>
    </xf>
    <xf numFmtId="166" fontId="57" fillId="0" borderId="1" xfId="0" applyNumberFormat="1" applyFont="1" applyBorder="1" applyAlignment="1">
      <alignment horizontal="left" vertical="center"/>
    </xf>
    <xf numFmtId="166" fontId="1" fillId="0" borderId="1" xfId="0" applyNumberFormat="1" applyFont="1" applyBorder="1" applyAlignment="1">
      <alignment horizontal="left" vertical="center"/>
    </xf>
    <xf numFmtId="166" fontId="49" fillId="0" borderId="1" xfId="0" applyNumberFormat="1" applyFont="1" applyBorder="1" applyAlignment="1">
      <alignment horizontal="left" vertical="center"/>
    </xf>
    <xf numFmtId="0" fontId="1" fillId="4" borderId="1" xfId="0" applyFont="1" applyFill="1" applyBorder="1" applyAlignment="1">
      <alignment horizontal="center" vertical="center"/>
    </xf>
    <xf numFmtId="166" fontId="49" fillId="0" borderId="1" xfId="0" applyNumberFormat="1" applyFont="1" applyBorder="1" applyAlignment="1">
      <alignment horizontal="left" vertical="center" shrinkToFit="1"/>
    </xf>
    <xf numFmtId="9" fontId="36" fillId="0" borderId="1" xfId="0" applyNumberFormat="1" applyFont="1" applyBorder="1" applyAlignment="1">
      <alignment horizontal="center" vertical="center"/>
    </xf>
    <xf numFmtId="0" fontId="60" fillId="0" borderId="1" xfId="0" applyFont="1" applyBorder="1" applyAlignment="1">
      <alignment horizontal="center" vertical="center"/>
    </xf>
    <xf numFmtId="166" fontId="53" fillId="0" borderId="0" xfId="0" applyNumberFormat="1" applyFont="1" applyAlignment="1">
      <alignment horizontal="right" vertical="center"/>
    </xf>
    <xf numFmtId="0" fontId="61" fillId="0" borderId="0" xfId="0" applyFont="1" applyAlignment="1">
      <alignment horizontal="left" vertical="center"/>
    </xf>
    <xf numFmtId="0" fontId="41" fillId="0" borderId="0" xfId="0" applyFont="1" applyAlignment="1">
      <alignment horizontal="center"/>
    </xf>
    <xf numFmtId="0" fontId="1" fillId="0" borderId="0" xfId="0" applyFont="1" applyAlignment="1">
      <alignment vertical="center"/>
    </xf>
    <xf numFmtId="0" fontId="38" fillId="0" borderId="0" xfId="0" applyFont="1" applyAlignment="1">
      <alignment vertical="center"/>
    </xf>
    <xf numFmtId="0" fontId="49" fillId="0" borderId="0" xfId="0" applyFont="1" applyAlignment="1">
      <alignment horizontal="right" vertical="center"/>
    </xf>
    <xf numFmtId="0" fontId="1" fillId="0" borderId="0" xfId="0" applyFont="1" applyAlignment="1">
      <alignment horizontal="center" vertical="center" wrapText="1"/>
    </xf>
    <xf numFmtId="0" fontId="41" fillId="0" borderId="0" xfId="0" applyFont="1" applyAlignment="1"/>
    <xf numFmtId="0" fontId="13" fillId="0" borderId="3" xfId="0" applyFont="1" applyFill="1" applyBorder="1" applyAlignment="1">
      <alignment horizontal="left" vertical="center" wrapText="1"/>
    </xf>
    <xf numFmtId="0" fontId="21" fillId="0" borderId="0" xfId="0" applyFont="1" applyFill="1" applyBorder="1" applyAlignment="1">
      <alignment horizontal="center" vertical="justify" wrapText="1"/>
    </xf>
    <xf numFmtId="166" fontId="16" fillId="0" borderId="3" xfId="1"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0" fontId="16" fillId="0" borderId="3" xfId="0" applyFont="1" applyFill="1" applyBorder="1" applyAlignment="1">
      <alignment horizontal="left" vertical="center"/>
    </xf>
    <xf numFmtId="3" fontId="16" fillId="0" borderId="3" xfId="0" applyNumberFormat="1" applyFont="1" applyFill="1" applyBorder="1" applyAlignment="1">
      <alignment horizontal="center" vertical="center" wrapText="1"/>
    </xf>
    <xf numFmtId="0" fontId="21" fillId="0" borderId="0" xfId="0" applyFont="1" applyFill="1" applyBorder="1" applyAlignment="1">
      <alignment horizontal="center" vertical="justify"/>
    </xf>
    <xf numFmtId="0" fontId="13" fillId="0" borderId="3" xfId="0" applyFont="1" applyFill="1" applyBorder="1" applyAlignment="1">
      <alignment vertical="center"/>
    </xf>
    <xf numFmtId="0" fontId="13" fillId="0" borderId="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3" xfId="1"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21" fillId="0" borderId="0" xfId="0" applyFont="1" applyFill="1" applyBorder="1" applyAlignment="1">
      <alignment horizontal="center" vertical="justify" wrapText="1"/>
    </xf>
    <xf numFmtId="0" fontId="16" fillId="0" borderId="3" xfId="0" applyFont="1" applyFill="1" applyBorder="1" applyAlignment="1">
      <alignment horizontal="left" vertical="center"/>
    </xf>
    <xf numFmtId="0" fontId="16" fillId="0" borderId="3" xfId="0" applyFont="1" applyFill="1" applyBorder="1" applyAlignment="1">
      <alignment horizontal="left" vertical="center" wrapText="1"/>
    </xf>
    <xf numFmtId="3" fontId="16" fillId="0" borderId="3" xfId="0" applyNumberFormat="1" applyFont="1" applyFill="1" applyBorder="1" applyAlignment="1">
      <alignment horizontal="center" vertical="center" wrapText="1"/>
    </xf>
    <xf numFmtId="0" fontId="19" fillId="0" borderId="3" xfId="0" applyFont="1" applyFill="1" applyBorder="1" applyAlignment="1">
      <alignment wrapText="1"/>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0" fontId="13" fillId="0" borderId="3" xfId="0" applyFont="1" applyFill="1" applyBorder="1" applyAlignment="1">
      <alignment horizontal="center" vertical="center" wrapText="1"/>
    </xf>
    <xf numFmtId="0" fontId="16" fillId="0" borderId="3" xfId="0" applyFont="1" applyFill="1" applyBorder="1" applyAlignment="1">
      <alignment horizontal="left" vertical="center"/>
    </xf>
    <xf numFmtId="0" fontId="22" fillId="0" borderId="3" xfId="0" applyFont="1" applyFill="1" applyBorder="1" applyAlignment="1">
      <alignment horizontal="center" vertical="center" wrapText="1"/>
    </xf>
    <xf numFmtId="0" fontId="22" fillId="0" borderId="3" xfId="0" applyFont="1" applyFill="1" applyBorder="1" applyAlignment="1">
      <alignment horizontal="left" vertical="center" wrapText="1"/>
    </xf>
    <xf numFmtId="3" fontId="22" fillId="0" borderId="3" xfId="0" applyNumberFormat="1" applyFont="1" applyFill="1" applyBorder="1" applyAlignment="1">
      <alignment horizontal="right" vertical="center" wrapText="1"/>
    </xf>
    <xf numFmtId="0" fontId="16" fillId="5" borderId="3" xfId="0" applyFont="1" applyFill="1" applyBorder="1" applyAlignment="1">
      <alignment horizontal="center" vertical="center" wrapText="1"/>
    </xf>
    <xf numFmtId="0" fontId="16" fillId="5" borderId="3" xfId="0" applyFont="1" applyFill="1" applyBorder="1" applyAlignment="1">
      <alignment horizontal="left" vertical="center" wrapText="1"/>
    </xf>
    <xf numFmtId="0" fontId="16" fillId="5" borderId="3" xfId="0" applyFont="1" applyFill="1" applyBorder="1" applyAlignment="1">
      <alignment horizontal="center" vertical="center"/>
    </xf>
    <xf numFmtId="166" fontId="16" fillId="5" borderId="3" xfId="1" applyNumberFormat="1" applyFont="1" applyFill="1" applyBorder="1" applyAlignment="1">
      <alignment horizontal="center" vertical="center" wrapText="1"/>
    </xf>
    <xf numFmtId="0" fontId="19" fillId="5" borderId="0" xfId="0" applyFont="1" applyFill="1" applyAlignment="1"/>
    <xf numFmtId="0" fontId="13" fillId="0" borderId="3" xfId="0" applyFont="1" applyFill="1" applyBorder="1" applyAlignment="1">
      <alignment horizontal="left" vertical="center" wrapText="1"/>
    </xf>
    <xf numFmtId="0" fontId="21" fillId="0" borderId="0" xfId="0" applyFont="1" applyFill="1" applyBorder="1" applyAlignment="1">
      <alignment horizontal="center" vertical="justify" wrapText="1"/>
    </xf>
    <xf numFmtId="0" fontId="13"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3" xfId="1" applyNumberFormat="1" applyFont="1" applyFill="1" applyBorder="1" applyAlignment="1">
      <alignment horizontal="center" vertical="center" wrapText="1"/>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3" fontId="16"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xf>
    <xf numFmtId="0" fontId="16" fillId="2" borderId="3" xfId="0" applyFont="1" applyFill="1" applyBorder="1" applyAlignment="1">
      <alignment horizontal="center" vertical="center" wrapText="1"/>
    </xf>
    <xf numFmtId="0" fontId="16" fillId="2" borderId="3" xfId="0" applyFont="1" applyFill="1" applyBorder="1" applyAlignment="1">
      <alignment horizontal="left" vertical="center" wrapText="1"/>
    </xf>
    <xf numFmtId="0" fontId="16" fillId="2" borderId="3" xfId="0" applyFont="1" applyFill="1" applyBorder="1" applyAlignment="1">
      <alignment horizontal="center" vertical="center"/>
    </xf>
    <xf numFmtId="166" fontId="16" fillId="2" borderId="3" xfId="1"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3" xfId="1"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21" fillId="0" borderId="0" xfId="0" applyFont="1" applyFill="1" applyBorder="1" applyAlignment="1">
      <alignment horizontal="center" vertical="justify" wrapText="1"/>
    </xf>
    <xf numFmtId="0" fontId="16" fillId="0" borderId="3" xfId="0" applyFont="1" applyFill="1" applyBorder="1" applyAlignment="1">
      <alignment horizontal="left" vertical="center"/>
    </xf>
    <xf numFmtId="0" fontId="16" fillId="0" borderId="3" xfId="0" applyFont="1" applyFill="1" applyBorder="1" applyAlignment="1">
      <alignment horizontal="left" vertical="center" wrapText="1"/>
    </xf>
    <xf numFmtId="3" fontId="16" fillId="0" borderId="3" xfId="0" applyNumberFormat="1" applyFont="1" applyFill="1" applyBorder="1" applyAlignment="1">
      <alignment horizontal="center" vertical="center" wrapText="1"/>
    </xf>
    <xf numFmtId="0" fontId="19" fillId="0" borderId="3" xfId="0" applyFont="1" applyFill="1" applyBorder="1" applyAlignment="1">
      <alignment wrapText="1"/>
    </xf>
    <xf numFmtId="166" fontId="13" fillId="0" borderId="3" xfId="0" applyNumberFormat="1" applyFont="1" applyFill="1" applyBorder="1" applyAlignment="1">
      <alignment horizontal="center" vertical="center" wrapText="1"/>
    </xf>
    <xf numFmtId="0" fontId="13" fillId="0" borderId="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3" xfId="1"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21" fillId="0" borderId="0" xfId="0" applyFont="1" applyFill="1" applyBorder="1" applyAlignment="1">
      <alignment horizontal="center" vertical="justify" wrapText="1"/>
    </xf>
    <xf numFmtId="0" fontId="16" fillId="0" borderId="3" xfId="0" applyFont="1" applyFill="1" applyBorder="1" applyAlignment="1">
      <alignment horizontal="left" vertical="center"/>
    </xf>
    <xf numFmtId="0" fontId="16" fillId="0" borderId="3" xfId="0" applyFont="1" applyFill="1" applyBorder="1" applyAlignment="1">
      <alignment horizontal="left" vertical="center" wrapText="1"/>
    </xf>
    <xf numFmtId="3" fontId="16" fillId="0" borderId="3" xfId="0" applyNumberFormat="1" applyFont="1" applyFill="1" applyBorder="1" applyAlignment="1">
      <alignment horizontal="center" vertical="center" wrapText="1"/>
    </xf>
    <xf numFmtId="0" fontId="19" fillId="0" borderId="3" xfId="0" applyFont="1" applyFill="1" applyBorder="1" applyAlignment="1">
      <alignment wrapText="1"/>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3" xfId="0" applyFont="1" applyFill="1" applyBorder="1" applyAlignment="1">
      <alignment horizontal="left" vertical="center"/>
    </xf>
    <xf numFmtId="0" fontId="13" fillId="0" borderId="3" xfId="0" applyFont="1" applyFill="1" applyBorder="1" applyAlignment="1">
      <alignment horizontal="left" vertical="center" wrapText="1"/>
    </xf>
    <xf numFmtId="0" fontId="21" fillId="0" borderId="0" xfId="0" applyFont="1" applyFill="1" applyBorder="1" applyAlignment="1">
      <alignment horizontal="center" vertical="justify" wrapText="1"/>
    </xf>
    <xf numFmtId="0" fontId="13"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3" xfId="1" applyNumberFormat="1" applyFont="1" applyFill="1" applyBorder="1" applyAlignment="1">
      <alignment horizontal="center" vertical="center" wrapText="1"/>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3" fontId="16"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xf>
    <xf numFmtId="0" fontId="23"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0" fontId="13"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21" fillId="0" borderId="0" xfId="0" applyFont="1" applyFill="1" applyBorder="1" applyAlignment="1">
      <alignment horizontal="center" vertical="justify" wrapText="1"/>
    </xf>
    <xf numFmtId="0" fontId="13"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3" fontId="16"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xf>
    <xf numFmtId="0" fontId="13" fillId="0" borderId="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3" xfId="1" applyNumberFormat="1" applyFont="1" applyFill="1" applyBorder="1" applyAlignment="1">
      <alignment horizontal="center" vertical="center" wrapText="1"/>
    </xf>
    <xf numFmtId="0" fontId="13"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0" fontId="13" fillId="0" borderId="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0" fontId="13" fillId="0" borderId="8"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16" fillId="0" borderId="3" xfId="0" applyFont="1" applyFill="1" applyBorder="1" applyAlignment="1">
      <alignment horizontal="left" vertical="center"/>
    </xf>
    <xf numFmtId="0" fontId="16" fillId="0" borderId="3" xfId="0" applyFont="1" applyFill="1" applyBorder="1" applyAlignment="1">
      <alignment horizontal="left" vertical="center" wrapText="1"/>
    </xf>
    <xf numFmtId="0" fontId="21" fillId="0" borderId="0" xfId="0" applyFont="1" applyFill="1" applyBorder="1" applyAlignment="1">
      <alignment vertical="justify" wrapText="1"/>
    </xf>
    <xf numFmtId="166" fontId="13" fillId="0" borderId="3" xfId="0" applyNumberFormat="1" applyFont="1" applyFill="1" applyBorder="1" applyAlignment="1">
      <alignment vertical="center" wrapText="1"/>
    </xf>
    <xf numFmtId="166" fontId="16" fillId="0" borderId="3" xfId="0" applyNumberFormat="1" applyFont="1" applyFill="1" applyBorder="1" applyAlignment="1">
      <alignment vertical="center"/>
    </xf>
    <xf numFmtId="166" fontId="16" fillId="2" borderId="3" xfId="0" applyNumberFormat="1" applyFont="1" applyFill="1" applyBorder="1" applyAlignment="1">
      <alignment vertical="center"/>
    </xf>
    <xf numFmtId="3" fontId="16" fillId="0" borderId="3" xfId="0" applyNumberFormat="1" applyFont="1" applyFill="1" applyBorder="1" applyAlignment="1">
      <alignment vertical="center"/>
    </xf>
    <xf numFmtId="43" fontId="16" fillId="0" borderId="3" xfId="1" applyFont="1" applyFill="1" applyBorder="1" applyAlignment="1">
      <alignment vertical="center"/>
    </xf>
    <xf numFmtId="0" fontId="16" fillId="0" borderId="3" xfId="0" applyFont="1" applyFill="1" applyBorder="1" applyAlignment="1">
      <alignment vertical="center"/>
    </xf>
    <xf numFmtId="166" fontId="16" fillId="2" borderId="3" xfId="1" applyNumberFormat="1" applyFont="1" applyFill="1" applyBorder="1" applyAlignment="1">
      <alignment vertical="center" wrapText="1"/>
    </xf>
    <xf numFmtId="3" fontId="16" fillId="0" borderId="3" xfId="0" applyNumberFormat="1" applyFont="1" applyFill="1" applyBorder="1" applyAlignment="1">
      <alignment vertical="center" wrapText="1"/>
    </xf>
    <xf numFmtId="0" fontId="25" fillId="2" borderId="0" xfId="0" applyFont="1" applyFill="1" applyAlignment="1"/>
    <xf numFmtId="3" fontId="13" fillId="0" borderId="3" xfId="0" applyNumberFormat="1" applyFont="1" applyFill="1" applyBorder="1" applyAlignment="1">
      <alignment vertical="center"/>
    </xf>
    <xf numFmtId="3" fontId="13" fillId="0" borderId="3" xfId="0" applyNumberFormat="1" applyFont="1" applyFill="1" applyBorder="1" applyAlignment="1">
      <alignment horizontal="center" vertical="center"/>
    </xf>
    <xf numFmtId="0" fontId="13" fillId="0" borderId="10" xfId="0" applyFont="1" applyFill="1" applyBorder="1" applyAlignment="1">
      <alignment vertical="center" wrapText="1"/>
    </xf>
    <xf numFmtId="0" fontId="13" fillId="0" borderId="0" xfId="0" applyFont="1" applyFill="1" applyBorder="1" applyAlignment="1">
      <alignment vertical="center" wrapText="1"/>
    </xf>
    <xf numFmtId="0" fontId="13" fillId="0" borderId="2" xfId="0" applyFont="1" applyFill="1" applyBorder="1" applyAlignment="1">
      <alignment vertical="center" wrapText="1"/>
    </xf>
    <xf numFmtId="0" fontId="13" fillId="0" borderId="3" xfId="0" applyFont="1" applyFill="1" applyBorder="1" applyAlignment="1">
      <alignment horizontal="left" vertical="center" wrapText="1"/>
    </xf>
    <xf numFmtId="0" fontId="21" fillId="0" borderId="0" xfId="0" applyFont="1" applyFill="1" applyBorder="1" applyAlignment="1">
      <alignment horizontal="center" vertical="justify" wrapText="1"/>
    </xf>
    <xf numFmtId="0" fontId="13"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3" xfId="1" applyNumberFormat="1" applyFont="1" applyFill="1" applyBorder="1" applyAlignment="1">
      <alignment horizontal="center" vertical="center" wrapText="1"/>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3" fontId="16"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xf>
    <xf numFmtId="0" fontId="13" fillId="0" borderId="3" xfId="0" applyFont="1" applyFill="1" applyBorder="1" applyAlignment="1">
      <alignment horizontal="left" vertical="center" wrapText="1"/>
    </xf>
    <xf numFmtId="0" fontId="21" fillId="0" borderId="0" xfId="0" applyFont="1" applyFill="1" applyBorder="1" applyAlignment="1">
      <alignment horizontal="center" vertical="justify" wrapText="1"/>
    </xf>
    <xf numFmtId="0" fontId="13" fillId="0" borderId="3" xfId="0" applyFont="1" applyFill="1" applyBorder="1" applyAlignment="1">
      <alignment horizontal="center" vertical="center" wrapText="1"/>
    </xf>
    <xf numFmtId="0" fontId="19" fillId="0" borderId="6" xfId="0" applyFont="1" applyFill="1" applyBorder="1" applyAlignment="1">
      <alignment wrapText="1"/>
    </xf>
    <xf numFmtId="0" fontId="19" fillId="0" borderId="13" xfId="0" applyFont="1" applyFill="1" applyBorder="1" applyAlignment="1">
      <alignment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0" fontId="13" fillId="0" borderId="8"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14" xfId="0" applyFont="1" applyFill="1" applyBorder="1" applyAlignment="1">
      <alignment horizontal="left" vertical="center" wrapText="1"/>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3" fontId="16"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xf>
    <xf numFmtId="0" fontId="13" fillId="0" borderId="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3" xfId="0" applyFont="1" applyFill="1" applyBorder="1" applyAlignment="1">
      <alignment horizontal="center" vertical="center"/>
    </xf>
    <xf numFmtId="0" fontId="13" fillId="0" borderId="8" xfId="0" applyFont="1" applyFill="1" applyBorder="1" applyAlignment="1">
      <alignment horizontal="left" vertical="center" wrapText="1"/>
    </xf>
    <xf numFmtId="0" fontId="13" fillId="0" borderId="7"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19" fillId="0" borderId="6" xfId="0" applyFont="1" applyFill="1" applyBorder="1" applyAlignment="1">
      <alignment wrapText="1"/>
    </xf>
    <xf numFmtId="0" fontId="19" fillId="0" borderId="13" xfId="0" applyFont="1" applyFill="1" applyBorder="1" applyAlignment="1">
      <alignment wrapText="1"/>
    </xf>
    <xf numFmtId="0" fontId="21" fillId="0" borderId="0" xfId="0" applyFont="1" applyFill="1" applyBorder="1" applyAlignment="1">
      <alignment horizontal="center" vertical="justify" wrapText="1"/>
    </xf>
    <xf numFmtId="0" fontId="16" fillId="0" borderId="3" xfId="0" applyFont="1" applyFill="1" applyBorder="1" applyAlignment="1">
      <alignment horizontal="left" vertical="center"/>
    </xf>
    <xf numFmtId="0" fontId="16" fillId="0" borderId="3" xfId="0" applyFont="1" applyFill="1" applyBorder="1" applyAlignment="1">
      <alignment horizontal="left" vertical="center" wrapText="1"/>
    </xf>
    <xf numFmtId="3" fontId="16" fillId="0" borderId="3" xfId="0" applyNumberFormat="1" applyFont="1" applyFill="1" applyBorder="1" applyAlignment="1">
      <alignment horizontal="center" vertical="center" wrapText="1"/>
    </xf>
    <xf numFmtId="0" fontId="19" fillId="0" borderId="3" xfId="0" applyFont="1" applyFill="1" applyBorder="1" applyAlignment="1">
      <alignment wrapText="1"/>
    </xf>
    <xf numFmtId="166" fontId="13" fillId="0" borderId="3" xfId="0" applyNumberFormat="1" applyFont="1" applyFill="1" applyBorder="1" applyAlignment="1">
      <alignment horizontal="center" vertical="center" wrapText="1"/>
    </xf>
    <xf numFmtId="3" fontId="22" fillId="0" borderId="3" xfId="0" applyNumberFormat="1" applyFont="1" applyFill="1" applyBorder="1" applyAlignment="1">
      <alignment vertical="center"/>
    </xf>
    <xf numFmtId="0" fontId="22" fillId="0" borderId="3" xfId="0" applyFont="1" applyFill="1" applyBorder="1" applyAlignment="1">
      <alignment horizontal="left" vertical="center"/>
    </xf>
    <xf numFmtId="0" fontId="19" fillId="0" borderId="5" xfId="0" applyFont="1" applyFill="1" applyBorder="1" applyAlignment="1">
      <alignment wrapText="1"/>
    </xf>
    <xf numFmtId="0" fontId="13" fillId="0" borderId="3" xfId="0" applyFont="1" applyFill="1" applyBorder="1" applyAlignment="1">
      <alignment horizontal="left" vertical="center" wrapText="1"/>
    </xf>
    <xf numFmtId="0" fontId="16" fillId="0" borderId="9" xfId="0" applyFont="1" applyFill="1" applyBorder="1" applyAlignment="1">
      <alignment horizontal="center" vertical="center" wrapText="1"/>
    </xf>
    <xf numFmtId="166" fontId="16" fillId="0" borderId="11" xfId="0" applyNumberFormat="1" applyFont="1" applyFill="1" applyBorder="1" applyAlignment="1">
      <alignment horizontal="center" vertical="center" wrapText="1"/>
    </xf>
    <xf numFmtId="166" fontId="16" fillId="0" borderId="12" xfId="0"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3" xfId="0" applyFont="1" applyFill="1" applyBorder="1" applyAlignment="1">
      <alignment horizontal="left" vertical="center" wrapText="1"/>
    </xf>
    <xf numFmtId="166" fontId="16" fillId="0" borderId="15" xfId="0" applyNumberFormat="1"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3" xfId="0" applyFont="1" applyFill="1" applyBorder="1" applyAlignment="1">
      <alignment horizontal="left" vertical="center"/>
    </xf>
    <xf numFmtId="166" fontId="22" fillId="0" borderId="3" xfId="0" applyNumberFormat="1" applyFont="1" applyFill="1" applyBorder="1" applyAlignment="1">
      <alignment vertical="center"/>
    </xf>
    <xf numFmtId="166" fontId="22" fillId="0" borderId="3" xfId="1" applyNumberFormat="1" applyFont="1" applyFill="1" applyBorder="1" applyAlignment="1">
      <alignment vertical="center" wrapText="1"/>
    </xf>
    <xf numFmtId="0" fontId="19" fillId="2" borderId="3" xfId="0" applyFont="1" applyFill="1" applyBorder="1" applyAlignment="1"/>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3" xfId="0" applyFont="1" applyFill="1" applyBorder="1" applyAlignment="1">
      <alignment horizontal="left" vertical="center"/>
    </xf>
    <xf numFmtId="0" fontId="16" fillId="0" borderId="3" xfId="0" applyFont="1" applyFill="1" applyBorder="1" applyAlignment="1">
      <alignment horizontal="left" vertical="center" wrapText="1"/>
    </xf>
    <xf numFmtId="166" fontId="22" fillId="2" borderId="3" xfId="0" applyNumberFormat="1" applyFont="1" applyFill="1" applyBorder="1" applyAlignment="1">
      <alignment vertical="center"/>
    </xf>
    <xf numFmtId="0" fontId="16" fillId="2" borderId="3" xfId="0" applyFont="1" applyFill="1" applyBorder="1" applyAlignment="1">
      <alignment horizontal="center"/>
    </xf>
    <xf numFmtId="0" fontId="21" fillId="0" borderId="0" xfId="0" applyFont="1" applyFill="1" applyBorder="1" applyAlignment="1">
      <alignment horizontal="center" vertical="center" wrapText="1"/>
    </xf>
    <xf numFmtId="0" fontId="19" fillId="2" borderId="0" xfId="0" applyFont="1" applyFill="1" applyAlignment="1">
      <alignment horizontal="center" vertical="center"/>
    </xf>
    <xf numFmtId="0" fontId="19" fillId="0" borderId="3" xfId="0" applyFont="1" applyFill="1" applyBorder="1" applyAlignment="1">
      <alignment horizontal="center" wrapText="1"/>
    </xf>
    <xf numFmtId="0" fontId="19" fillId="2" borderId="0" xfId="0" applyFont="1" applyFill="1" applyAlignment="1">
      <alignment horizontal="center"/>
    </xf>
    <xf numFmtId="0" fontId="13" fillId="0" borderId="13" xfId="0" applyFont="1" applyBorder="1" applyAlignment="1">
      <alignment vertical="center" wrapText="1"/>
    </xf>
    <xf numFmtId="0" fontId="19" fillId="0" borderId="3" xfId="0" applyFont="1" applyFill="1" applyBorder="1" applyAlignment="1">
      <alignment vertical="center" wrapText="1"/>
    </xf>
    <xf numFmtId="0" fontId="19" fillId="0" borderId="3" xfId="0" applyFont="1" applyFill="1" applyBorder="1" applyAlignment="1">
      <alignment horizontal="center" vertical="center" wrapText="1"/>
    </xf>
    <xf numFmtId="0" fontId="16" fillId="0" borderId="3" xfId="0" applyFont="1" applyBorder="1" applyAlignment="1">
      <alignment horizontal="left" vertical="center" wrapText="1"/>
    </xf>
    <xf numFmtId="0" fontId="16" fillId="0" borderId="3" xfId="0" applyFont="1" applyBorder="1" applyAlignment="1">
      <alignment horizontal="center" vertical="center" wrapText="1"/>
    </xf>
    <xf numFmtId="0" fontId="4" fillId="0" borderId="3" xfId="0" applyFont="1" applyBorder="1" applyAlignment="1">
      <alignment vertical="center" wrapText="1"/>
    </xf>
    <xf numFmtId="0" fontId="16" fillId="0" borderId="5" xfId="0" applyFont="1" applyBorder="1" applyAlignment="1">
      <alignment horizontal="left" vertical="center" wrapText="1"/>
    </xf>
    <xf numFmtId="0" fontId="16" fillId="0" borderId="5" xfId="0" applyFont="1" applyBorder="1" applyAlignment="1">
      <alignment horizontal="center" vertical="center" wrapText="1"/>
    </xf>
    <xf numFmtId="3" fontId="16" fillId="0" borderId="3" xfId="0" applyNumberFormat="1" applyFont="1" applyBorder="1" applyAlignment="1">
      <alignment horizontal="right" vertical="center" wrapText="1"/>
    </xf>
    <xf numFmtId="0" fontId="13" fillId="0" borderId="3" xfId="0" applyFont="1" applyBorder="1" applyAlignment="1">
      <alignment vertical="center" wrapText="1"/>
    </xf>
    <xf numFmtId="0" fontId="16" fillId="2" borderId="13" xfId="0" applyFont="1" applyFill="1" applyBorder="1" applyAlignment="1">
      <alignment horizontal="center" vertical="center"/>
    </xf>
    <xf numFmtId="0" fontId="16" fillId="2" borderId="17" xfId="0" applyFont="1" applyFill="1" applyBorder="1" applyAlignment="1">
      <alignment vertical="center" wrapText="1"/>
    </xf>
    <xf numFmtId="0" fontId="16" fillId="2" borderId="9" xfId="0" applyFont="1" applyFill="1" applyBorder="1" applyAlignment="1">
      <alignment vertical="center" wrapText="1"/>
    </xf>
    <xf numFmtId="0" fontId="19" fillId="2" borderId="0" xfId="0" applyFont="1" applyFill="1" applyBorder="1" applyAlignment="1"/>
    <xf numFmtId="0" fontId="19" fillId="2" borderId="10" xfId="0" applyFont="1" applyFill="1" applyBorder="1" applyAlignment="1"/>
    <xf numFmtId="0" fontId="13" fillId="2" borderId="0" xfId="0" applyFont="1" applyFill="1" applyBorder="1" applyAlignment="1">
      <alignment horizontal="center" vertical="center" wrapText="1"/>
    </xf>
    <xf numFmtId="0" fontId="19" fillId="2" borderId="0" xfId="0" applyFont="1" applyFill="1" applyBorder="1" applyAlignment="1">
      <alignment horizontal="center" vertical="center"/>
    </xf>
    <xf numFmtId="0" fontId="19" fillId="2" borderId="10" xfId="0" applyFont="1" applyFill="1" applyBorder="1" applyAlignment="1">
      <alignment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21" fillId="0" borderId="0" xfId="0" applyFont="1" applyFill="1" applyBorder="1" applyAlignment="1">
      <alignment horizontal="center" vertical="justify" wrapText="1"/>
    </xf>
    <xf numFmtId="0" fontId="13"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6" fillId="0" borderId="3" xfId="0" applyFont="1" applyFill="1" applyBorder="1" applyAlignment="1">
      <alignment horizontal="center" vertical="center"/>
    </xf>
    <xf numFmtId="0" fontId="16" fillId="0" borderId="3" xfId="0" applyFont="1" applyFill="1" applyBorder="1" applyAlignment="1">
      <alignment horizontal="left" vertical="center" wrapText="1"/>
    </xf>
    <xf numFmtId="0" fontId="19" fillId="0" borderId="3" xfId="0" applyFont="1" applyFill="1" applyBorder="1" applyAlignment="1">
      <alignment wrapText="1"/>
    </xf>
    <xf numFmtId="0" fontId="16" fillId="2" borderId="9"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2" borderId="3" xfId="3" applyFont="1" applyFill="1" applyBorder="1" applyAlignment="1">
      <alignment horizontal="center" vertical="center" wrapText="1"/>
    </xf>
    <xf numFmtId="0" fontId="16" fillId="4" borderId="3" xfId="0" applyFont="1" applyFill="1" applyBorder="1" applyAlignment="1">
      <alignment horizontal="center" vertical="center"/>
    </xf>
    <xf numFmtId="0" fontId="16" fillId="2" borderId="3" xfId="3" applyFont="1" applyFill="1" applyBorder="1" applyAlignment="1">
      <alignment horizontal="center" vertical="center"/>
    </xf>
    <xf numFmtId="3" fontId="16" fillId="0" borderId="3" xfId="0" applyNumberFormat="1" applyFont="1" applyBorder="1" applyAlignment="1">
      <alignment vertical="center"/>
    </xf>
    <xf numFmtId="0" fontId="16" fillId="0" borderId="3" xfId="0" applyFont="1" applyBorder="1" applyAlignment="1">
      <alignment horizontal="center" vertical="center"/>
    </xf>
    <xf numFmtId="0" fontId="32" fillId="0" borderId="0" xfId="0" applyFont="1" applyAlignment="1">
      <alignment horizontal="center" vertical="center" wrapText="1"/>
    </xf>
    <xf numFmtId="0" fontId="0" fillId="0" borderId="0" xfId="0" applyFont="1" applyAlignment="1"/>
    <xf numFmtId="0" fontId="50" fillId="0" borderId="30" xfId="0" applyFont="1" applyBorder="1" applyAlignment="1">
      <alignment horizontal="left" vertical="center"/>
    </xf>
    <xf numFmtId="0" fontId="8" fillId="0" borderId="23" xfId="0" applyFont="1" applyBorder="1" applyAlignment="1"/>
    <xf numFmtId="0" fontId="8" fillId="0" borderId="24" xfId="0" applyFont="1" applyBorder="1" applyAlignment="1"/>
    <xf numFmtId="0" fontId="23" fillId="0" borderId="28" xfId="0" applyFont="1" applyBorder="1" applyAlignment="1">
      <alignment horizontal="left" vertical="center" wrapText="1"/>
    </xf>
    <xf numFmtId="0" fontId="8" fillId="0" borderId="58" xfId="0" applyFont="1" applyBorder="1" applyAlignment="1"/>
    <xf numFmtId="0" fontId="8" fillId="0" borderId="26" xfId="0" applyFont="1" applyBorder="1" applyAlignment="1"/>
    <xf numFmtId="0" fontId="22" fillId="0" borderId="30" xfId="0" applyFont="1" applyBorder="1" applyAlignment="1">
      <alignment horizontal="left" vertical="center" wrapText="1"/>
    </xf>
    <xf numFmtId="0" fontId="41" fillId="0" borderId="30" xfId="0" applyFont="1" applyBorder="1" applyAlignment="1">
      <alignment horizontal="left" vertical="center" wrapText="1"/>
    </xf>
    <xf numFmtId="0" fontId="32" fillId="0" borderId="30" xfId="0" applyFont="1" applyBorder="1" applyAlignment="1">
      <alignment horizontal="left" vertical="center" wrapText="1"/>
    </xf>
    <xf numFmtId="0" fontId="32" fillId="0" borderId="30" xfId="0" applyFont="1" applyBorder="1" applyAlignment="1">
      <alignment horizontal="left" vertical="center"/>
    </xf>
    <xf numFmtId="0" fontId="1" fillId="0" borderId="56" xfId="0" applyFont="1" applyBorder="1" applyAlignment="1">
      <alignment horizontal="center" vertical="center" wrapText="1"/>
    </xf>
    <xf numFmtId="0" fontId="8" fillId="0" borderId="18" xfId="0" applyFont="1" applyBorder="1" applyAlignment="1"/>
    <xf numFmtId="0" fontId="8" fillId="0" borderId="31" xfId="0" applyFont="1" applyBorder="1" applyAlignment="1"/>
    <xf numFmtId="0" fontId="1" fillId="0" borderId="56" xfId="0" applyFont="1" applyBorder="1" applyAlignment="1">
      <alignment horizontal="center" vertical="center"/>
    </xf>
    <xf numFmtId="0" fontId="53" fillId="0" borderId="56" xfId="0" applyFont="1" applyBorder="1" applyAlignment="1">
      <alignment horizontal="center" vertical="center" wrapText="1"/>
    </xf>
    <xf numFmtId="0" fontId="50" fillId="12" borderId="30" xfId="0" applyFont="1" applyFill="1" applyBorder="1" applyAlignment="1">
      <alignment horizontal="left" vertical="center"/>
    </xf>
    <xf numFmtId="0" fontId="56" fillId="0" borderId="30" xfId="0" applyFont="1" applyBorder="1" applyAlignment="1">
      <alignment horizontal="left" vertical="center" wrapText="1"/>
    </xf>
    <xf numFmtId="0" fontId="54" fillId="0" borderId="30" xfId="0" applyFont="1" applyBorder="1" applyAlignment="1">
      <alignment horizontal="left" vertical="center" wrapText="1"/>
    </xf>
    <xf numFmtId="0" fontId="56" fillId="4" borderId="30" xfId="0" applyFont="1" applyFill="1" applyBorder="1" applyAlignment="1">
      <alignment horizontal="left" vertical="center" wrapText="1"/>
    </xf>
    <xf numFmtId="0" fontId="36" fillId="0" borderId="30" xfId="0" applyFont="1" applyBorder="1" applyAlignment="1">
      <alignment horizontal="left" vertical="center"/>
    </xf>
    <xf numFmtId="0" fontId="23" fillId="4" borderId="30" xfId="0" applyFont="1" applyFill="1" applyBorder="1" applyAlignment="1">
      <alignment horizontal="left" vertical="center"/>
    </xf>
    <xf numFmtId="0" fontId="38" fillId="0" borderId="30" xfId="0" applyFont="1" applyBorder="1" applyAlignment="1">
      <alignment horizontal="left" vertical="center" wrapText="1"/>
    </xf>
    <xf numFmtId="0" fontId="53" fillId="12" borderId="30" xfId="0" applyFont="1" applyFill="1" applyBorder="1" applyAlignment="1">
      <alignment horizontal="left" vertical="center" wrapText="1"/>
    </xf>
    <xf numFmtId="0" fontId="54" fillId="4" borderId="30" xfId="0" applyFont="1" applyFill="1" applyBorder="1" applyAlignment="1">
      <alignment horizontal="left" vertical="center"/>
    </xf>
    <xf numFmtId="0" fontId="23" fillId="0" borderId="30" xfId="0" applyFont="1" applyBorder="1" applyAlignment="1">
      <alignment horizontal="left" vertical="center"/>
    </xf>
    <xf numFmtId="0" fontId="32" fillId="12" borderId="30" xfId="0" applyFont="1" applyFill="1" applyBorder="1" applyAlignment="1">
      <alignment horizontal="left" vertical="center" wrapText="1"/>
    </xf>
    <xf numFmtId="0" fontId="23" fillId="4" borderId="30" xfId="0" applyFont="1" applyFill="1" applyBorder="1" applyAlignment="1">
      <alignment horizontal="left" vertical="center" wrapText="1"/>
    </xf>
    <xf numFmtId="0" fontId="23" fillId="0" borderId="30" xfId="0" applyFont="1" applyBorder="1" applyAlignment="1">
      <alignment horizontal="left" vertical="center" wrapText="1"/>
    </xf>
    <xf numFmtId="0" fontId="36" fillId="0" borderId="30" xfId="0" applyFont="1" applyBorder="1" applyAlignment="1">
      <alignment horizontal="left" vertical="center" wrapText="1"/>
    </xf>
    <xf numFmtId="0" fontId="22" fillId="4" borderId="30" xfId="0" applyFont="1" applyFill="1" applyBorder="1" applyAlignment="1">
      <alignment horizontal="left" vertical="center" wrapText="1"/>
    </xf>
    <xf numFmtId="0" fontId="22" fillId="4" borderId="30" xfId="0" applyFont="1" applyFill="1" applyBorder="1" applyAlignment="1">
      <alignment horizontal="left" vertical="center"/>
    </xf>
    <xf numFmtId="0" fontId="45" fillId="0" borderId="30" xfId="0" applyFont="1" applyBorder="1" applyAlignment="1">
      <alignment horizontal="left" vertical="center" wrapText="1"/>
    </xf>
    <xf numFmtId="0" fontId="60" fillId="0" borderId="30" xfId="0" applyFont="1" applyBorder="1" applyAlignment="1">
      <alignment horizontal="left" vertical="center"/>
    </xf>
    <xf numFmtId="0" fontId="60" fillId="0" borderId="30" xfId="0" applyFont="1" applyBorder="1" applyAlignment="1">
      <alignment horizontal="left" vertical="center" wrapText="1"/>
    </xf>
    <xf numFmtId="0" fontId="53" fillId="0" borderId="30" xfId="0" applyFont="1" applyBorder="1" applyAlignment="1">
      <alignment horizontal="left" vertical="center" wrapText="1"/>
    </xf>
    <xf numFmtId="0" fontId="41" fillId="0" borderId="0" xfId="0" applyFont="1" applyAlignment="1">
      <alignment horizontal="left" vertical="center" wrapText="1"/>
    </xf>
    <xf numFmtId="0" fontId="38" fillId="0" borderId="56" xfId="0" applyFont="1" applyBorder="1" applyAlignment="1">
      <alignment horizontal="center" vertical="center"/>
    </xf>
    <xf numFmtId="0" fontId="49" fillId="0" borderId="56" xfId="0" applyFont="1" applyBorder="1" applyAlignment="1">
      <alignment horizontal="left" vertical="center" wrapText="1"/>
    </xf>
    <xf numFmtId="0" fontId="36" fillId="0" borderId="56" xfId="0" applyFont="1" applyBorder="1" applyAlignment="1">
      <alignment horizontal="center" vertical="center" wrapText="1"/>
    </xf>
    <xf numFmtId="166" fontId="38" fillId="0" borderId="56" xfId="0" applyNumberFormat="1" applyFont="1" applyBorder="1" applyAlignment="1">
      <alignment horizontal="center" vertical="center" wrapText="1"/>
    </xf>
    <xf numFmtId="166" fontId="49" fillId="0" borderId="56" xfId="0" applyNumberFormat="1" applyFont="1" applyBorder="1" applyAlignment="1">
      <alignment horizontal="right" vertical="center" wrapText="1"/>
    </xf>
    <xf numFmtId="9" fontId="38" fillId="0" borderId="56" xfId="0" applyNumberFormat="1" applyFont="1" applyBorder="1" applyAlignment="1">
      <alignment horizontal="center" vertical="center" wrapText="1"/>
    </xf>
    <xf numFmtId="166" fontId="23" fillId="0" borderId="30" xfId="0" applyNumberFormat="1" applyFont="1" applyBorder="1" applyAlignment="1">
      <alignment horizontal="left" vertical="center"/>
    </xf>
    <xf numFmtId="166" fontId="32" fillId="0" borderId="30" xfId="0" applyNumberFormat="1" applyFont="1" applyBorder="1" applyAlignment="1">
      <alignment horizontal="left" vertical="center" shrinkToFit="1"/>
    </xf>
    <xf numFmtId="0" fontId="38" fillId="12" borderId="30" xfId="0" applyFont="1" applyFill="1" applyBorder="1" applyAlignment="1">
      <alignment horizontal="left" vertical="center" wrapText="1"/>
    </xf>
    <xf numFmtId="0" fontId="36" fillId="12" borderId="30" xfId="0" applyFont="1" applyFill="1" applyBorder="1" applyAlignment="1">
      <alignment horizontal="left" vertical="center"/>
    </xf>
    <xf numFmtId="0" fontId="54" fillId="0" borderId="30" xfId="0" applyFont="1" applyBorder="1" applyAlignment="1">
      <alignment horizontal="left" vertical="center"/>
    </xf>
    <xf numFmtId="0" fontId="36" fillId="12" borderId="30" xfId="0" applyFont="1" applyFill="1" applyBorder="1" applyAlignment="1">
      <alignment horizontal="left" vertical="center" wrapText="1"/>
    </xf>
    <xf numFmtId="0" fontId="38" fillId="12" borderId="30" xfId="0" applyFont="1" applyFill="1" applyBorder="1" applyAlignment="1">
      <alignment horizontal="left" vertical="center"/>
    </xf>
    <xf numFmtId="166" fontId="1" fillId="0" borderId="56" xfId="0" applyNumberFormat="1" applyFont="1" applyBorder="1" applyAlignment="1">
      <alignment horizontal="center" vertical="center" wrapText="1"/>
    </xf>
    <xf numFmtId="3" fontId="2" fillId="2" borderId="7" xfId="0" applyNumberFormat="1" applyFont="1" applyFill="1" applyBorder="1" applyAlignment="1">
      <alignment horizontal="center" vertical="center" wrapText="1"/>
    </xf>
    <xf numFmtId="3" fontId="2" fillId="2" borderId="8" xfId="0" applyNumberFormat="1" applyFont="1" applyFill="1" applyBorder="1" applyAlignment="1">
      <alignment horizontal="center" vertical="center" wrapText="1"/>
    </xf>
    <xf numFmtId="3" fontId="2" fillId="2" borderId="14" xfId="0" applyNumberFormat="1" applyFont="1" applyFill="1" applyBorder="1" applyAlignment="1">
      <alignment horizontal="center" vertical="center" wrapText="1"/>
    </xf>
    <xf numFmtId="3" fontId="2" fillId="2" borderId="10" xfId="0" applyNumberFormat="1" applyFont="1" applyFill="1" applyBorder="1" applyAlignment="1">
      <alignment horizontal="center" vertical="center" wrapText="1"/>
    </xf>
    <xf numFmtId="3" fontId="2" fillId="2" borderId="0" xfId="0" applyNumberFormat="1" applyFont="1" applyFill="1" applyBorder="1" applyAlignment="1">
      <alignment horizontal="center" vertical="center" wrapText="1"/>
    </xf>
    <xf numFmtId="3" fontId="2" fillId="2" borderId="2" xfId="0" applyNumberFormat="1" applyFont="1" applyFill="1" applyBorder="1" applyAlignment="1">
      <alignment horizontal="center" vertical="center" wrapText="1"/>
    </xf>
    <xf numFmtId="3" fontId="2" fillId="2" borderId="11" xfId="0" applyNumberFormat="1" applyFont="1" applyFill="1" applyBorder="1" applyAlignment="1">
      <alignment horizontal="center" vertical="center" wrapText="1"/>
    </xf>
    <xf numFmtId="3" fontId="2" fillId="2" borderId="12" xfId="0" applyNumberFormat="1" applyFont="1" applyFill="1" applyBorder="1" applyAlignment="1">
      <alignment horizontal="center" vertical="center" wrapText="1"/>
    </xf>
    <xf numFmtId="3" fontId="2" fillId="2" borderId="15" xfId="0" applyNumberFormat="1" applyFont="1" applyFill="1" applyBorder="1" applyAlignment="1">
      <alignment horizontal="center" vertical="center" wrapText="1"/>
    </xf>
    <xf numFmtId="0" fontId="13" fillId="2" borderId="0" xfId="0" applyFont="1" applyFill="1" applyBorder="1" applyAlignment="1">
      <alignment horizontal="center" wrapText="1"/>
    </xf>
    <xf numFmtId="0" fontId="13" fillId="2" borderId="0" xfId="0" applyFont="1" applyFill="1" applyAlignment="1">
      <alignment horizontal="center" vertical="center" wrapText="1"/>
    </xf>
    <xf numFmtId="0" fontId="8" fillId="2" borderId="0" xfId="0" applyFont="1" applyFill="1" applyAlignment="1">
      <alignment wrapText="1"/>
    </xf>
    <xf numFmtId="0" fontId="26" fillId="2" borderId="0" xfId="0" applyFont="1" applyFill="1" applyBorder="1" applyAlignment="1">
      <alignment horizontal="center" vertical="justify" wrapText="1"/>
    </xf>
    <xf numFmtId="0" fontId="27" fillId="2" borderId="12" xfId="0" applyFont="1" applyFill="1" applyBorder="1" applyAlignment="1">
      <alignment horizontal="center" vertical="justify" wrapText="1"/>
    </xf>
    <xf numFmtId="166" fontId="4" fillId="2" borderId="5" xfId="0" applyNumberFormat="1" applyFont="1" applyFill="1" applyBorder="1" applyAlignment="1">
      <alignment horizontal="center" vertical="center" wrapText="1"/>
    </xf>
    <xf numFmtId="166" fontId="4" fillId="2" borderId="6" xfId="0" applyNumberFormat="1" applyFont="1" applyFill="1" applyBorder="1" applyAlignment="1">
      <alignment horizontal="center" vertical="center" wrapText="1"/>
    </xf>
    <xf numFmtId="0" fontId="4" fillId="2" borderId="11"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4" fillId="4" borderId="5" xfId="0" applyFont="1" applyFill="1" applyBorder="1" applyAlignment="1">
      <alignment horizontal="left" vertical="justify" wrapText="1"/>
    </xf>
    <xf numFmtId="0" fontId="4" fillId="4" borderId="6" xfId="0" applyFont="1" applyFill="1" applyBorder="1" applyAlignment="1">
      <alignment horizontal="left" vertical="justify" wrapText="1"/>
    </xf>
    <xf numFmtId="0" fontId="4" fillId="4" borderId="13" xfId="0" applyFont="1" applyFill="1" applyBorder="1" applyAlignment="1">
      <alignment horizontal="left" vertical="justify" wrapText="1"/>
    </xf>
    <xf numFmtId="0" fontId="4" fillId="2" borderId="5" xfId="0" applyFont="1" applyFill="1" applyBorder="1" applyAlignment="1">
      <alignment horizontal="left" vertical="center" wrapText="1"/>
    </xf>
    <xf numFmtId="0" fontId="8" fillId="2" borderId="6" xfId="0" applyFont="1" applyFill="1" applyBorder="1" applyAlignment="1">
      <alignment wrapText="1"/>
    </xf>
    <xf numFmtId="0" fontId="8" fillId="2" borderId="13" xfId="0" applyFont="1" applyFill="1" applyBorder="1" applyAlignment="1">
      <alignment wrapText="1"/>
    </xf>
    <xf numFmtId="0" fontId="4" fillId="2"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13" xfId="0" applyFont="1" applyFill="1" applyBorder="1" applyAlignment="1">
      <alignment horizontal="left" vertical="center" wrapText="1"/>
    </xf>
    <xf numFmtId="0" fontId="4" fillId="2" borderId="5" xfId="0" applyFont="1" applyFill="1" applyBorder="1" applyAlignment="1">
      <alignment horizontal="justify" vertical="center" wrapText="1"/>
    </xf>
    <xf numFmtId="0" fontId="4" fillId="2" borderId="6" xfId="0" applyFont="1" applyFill="1" applyBorder="1" applyAlignment="1">
      <alignment horizontal="justify" vertical="center" wrapText="1"/>
    </xf>
    <xf numFmtId="0" fontId="4" fillId="2" borderId="6" xfId="0" applyFont="1" applyFill="1" applyBorder="1" applyAlignment="1">
      <alignment horizontal="left" vertical="center" wrapText="1"/>
    </xf>
    <xf numFmtId="0" fontId="4" fillId="2" borderId="13" xfId="0" applyFont="1" applyFill="1" applyBorder="1" applyAlignment="1">
      <alignment horizontal="left" vertical="center" wrapText="1"/>
    </xf>
    <xf numFmtId="3" fontId="7" fillId="2" borderId="5" xfId="0" applyNumberFormat="1" applyFont="1" applyFill="1" applyBorder="1" applyAlignment="1">
      <alignment horizontal="center" vertical="center" wrapText="1"/>
    </xf>
    <xf numFmtId="3" fontId="7" fillId="2" borderId="6" xfId="0" applyNumberFormat="1" applyFont="1" applyFill="1" applyBorder="1" applyAlignment="1">
      <alignment horizontal="center" vertical="center" wrapText="1"/>
    </xf>
    <xf numFmtId="3" fontId="7" fillId="2" borderId="13"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9"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4" fillId="2" borderId="54" xfId="0" applyFont="1" applyFill="1" applyBorder="1" applyAlignment="1">
      <alignment horizontal="left" vertical="center" wrapText="1"/>
    </xf>
    <xf numFmtId="0" fontId="4" fillId="2" borderId="55" xfId="0" applyFont="1" applyFill="1" applyBorder="1" applyAlignment="1">
      <alignment horizontal="left" vertical="center" wrapText="1"/>
    </xf>
    <xf numFmtId="0" fontId="16" fillId="2" borderId="5" xfId="0" applyFont="1" applyFill="1" applyBorder="1" applyAlignment="1">
      <alignment horizontal="left" vertical="center"/>
    </xf>
    <xf numFmtId="0" fontId="16" fillId="2" borderId="6" xfId="0" applyFont="1" applyFill="1" applyBorder="1" applyAlignment="1">
      <alignment horizontal="left" vertical="center"/>
    </xf>
    <xf numFmtId="0" fontId="16" fillId="2" borderId="13" xfId="0" applyFont="1" applyFill="1" applyBorder="1" applyAlignment="1">
      <alignment horizontal="left" vertical="center"/>
    </xf>
    <xf numFmtId="0" fontId="2" fillId="2" borderId="8" xfId="0" quotePrefix="1"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12" xfId="0" quotePrefix="1" applyFont="1" applyFill="1" applyBorder="1" applyAlignment="1">
      <alignment horizontal="left" vertical="center" wrapText="1"/>
    </xf>
    <xf numFmtId="166" fontId="7" fillId="2" borderId="5" xfId="1" applyNumberFormat="1" applyFont="1" applyFill="1" applyBorder="1" applyAlignment="1">
      <alignment horizontal="center" vertical="center" wrapText="1"/>
    </xf>
    <xf numFmtId="166" fontId="7" fillId="2" borderId="6" xfId="1" applyNumberFormat="1" applyFont="1" applyFill="1" applyBorder="1" applyAlignment="1">
      <alignment horizontal="center" vertical="center" wrapText="1"/>
    </xf>
    <xf numFmtId="0" fontId="4" fillId="2" borderId="10" xfId="0" applyFont="1" applyFill="1" applyBorder="1" applyAlignment="1">
      <alignment horizontal="left" vertical="center" wrapText="1"/>
    </xf>
    <xf numFmtId="3" fontId="8" fillId="2" borderId="5"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0" fontId="8"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166" fontId="2" fillId="4" borderId="7" xfId="0" applyNumberFormat="1" applyFont="1" applyFill="1" applyBorder="1" applyAlignment="1">
      <alignment horizontal="center" vertical="center" wrapText="1"/>
    </xf>
    <xf numFmtId="166" fontId="2" fillId="4" borderId="8" xfId="0" applyNumberFormat="1" applyFont="1" applyFill="1" applyBorder="1" applyAlignment="1">
      <alignment horizontal="center" vertical="center" wrapText="1"/>
    </xf>
    <xf numFmtId="166" fontId="2" fillId="4" borderId="10" xfId="0" applyNumberFormat="1" applyFont="1" applyFill="1" applyBorder="1" applyAlignment="1">
      <alignment horizontal="center" vertical="center" wrapText="1"/>
    </xf>
    <xf numFmtId="166" fontId="2" fillId="4" borderId="0" xfId="0" applyNumberFormat="1" applyFont="1" applyFill="1" applyBorder="1" applyAlignment="1">
      <alignment horizontal="center" vertical="center" wrapText="1"/>
    </xf>
    <xf numFmtId="166" fontId="2" fillId="4" borderId="11" xfId="0" applyNumberFormat="1" applyFont="1" applyFill="1" applyBorder="1" applyAlignment="1">
      <alignment horizontal="center" vertical="center" wrapText="1"/>
    </xf>
    <xf numFmtId="166" fontId="2" fillId="4" borderId="12" xfId="0" applyNumberFormat="1"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8" fillId="2" borderId="4" xfId="0" applyFont="1" applyFill="1" applyBorder="1" applyAlignment="1">
      <alignment horizontal="center" wrapText="1"/>
    </xf>
    <xf numFmtId="0" fontId="18" fillId="2" borderId="17" xfId="0" applyFont="1" applyFill="1" applyBorder="1" applyAlignment="1">
      <alignment horizontal="center" wrapText="1"/>
    </xf>
    <xf numFmtId="0" fontId="18" fillId="2" borderId="9" xfId="0" applyFont="1" applyFill="1" applyBorder="1" applyAlignment="1">
      <alignment horizontal="center" wrapText="1"/>
    </xf>
    <xf numFmtId="0" fontId="8" fillId="2" borderId="7" xfId="0" applyFont="1" applyFill="1" applyBorder="1" applyAlignment="1">
      <alignment horizontal="center"/>
    </xf>
    <xf numFmtId="0" fontId="8" fillId="2" borderId="8" xfId="0" applyFont="1" applyFill="1" applyBorder="1" applyAlignment="1">
      <alignment horizontal="center"/>
    </xf>
    <xf numFmtId="0" fontId="8" fillId="2" borderId="14" xfId="0" applyFont="1" applyFill="1" applyBorder="1" applyAlignment="1">
      <alignment horizontal="center"/>
    </xf>
    <xf numFmtId="0" fontId="8" fillId="2" borderId="10" xfId="0" applyFont="1" applyFill="1" applyBorder="1" applyAlignment="1">
      <alignment horizontal="center"/>
    </xf>
    <xf numFmtId="0" fontId="8" fillId="2" borderId="0" xfId="0" applyFont="1" applyFill="1" applyBorder="1" applyAlignment="1">
      <alignment horizontal="center"/>
    </xf>
    <xf numFmtId="0" fontId="8" fillId="2" borderId="2" xfId="0" applyFont="1" applyFill="1" applyBorder="1" applyAlignment="1">
      <alignment horizontal="center"/>
    </xf>
    <xf numFmtId="0" fontId="8" fillId="2" borderId="11" xfId="0" applyFont="1" applyFill="1" applyBorder="1" applyAlignment="1">
      <alignment horizontal="center"/>
    </xf>
    <xf numFmtId="0" fontId="8" fillId="2" borderId="12" xfId="0" applyFont="1" applyFill="1" applyBorder="1" applyAlignment="1">
      <alignment horizontal="center"/>
    </xf>
    <xf numFmtId="0" fontId="8" fillId="2" borderId="15" xfId="0" applyFont="1" applyFill="1" applyBorder="1" applyAlignment="1">
      <alignment horizontal="center"/>
    </xf>
    <xf numFmtId="166" fontId="7" fillId="2" borderId="7" xfId="1" applyNumberFormat="1" applyFont="1" applyFill="1" applyBorder="1" applyAlignment="1">
      <alignment horizontal="center" vertical="center" wrapText="1"/>
    </xf>
    <xf numFmtId="166" fontId="7" fillId="2" borderId="8" xfId="1" applyNumberFormat="1" applyFont="1" applyFill="1" applyBorder="1" applyAlignment="1">
      <alignment horizontal="center" vertical="center" wrapText="1"/>
    </xf>
    <xf numFmtId="166" fontId="7" fillId="2" borderId="14" xfId="1" applyNumberFormat="1" applyFont="1" applyFill="1" applyBorder="1" applyAlignment="1">
      <alignment horizontal="center" vertical="center" wrapText="1"/>
    </xf>
    <xf numFmtId="166" fontId="7" fillId="2" borderId="10" xfId="1" applyNumberFormat="1" applyFont="1" applyFill="1" applyBorder="1" applyAlignment="1">
      <alignment horizontal="center" vertical="center" wrapText="1"/>
    </xf>
    <xf numFmtId="166" fontId="7" fillId="2" borderId="0" xfId="1" applyNumberFormat="1" applyFont="1" applyFill="1" applyBorder="1" applyAlignment="1">
      <alignment horizontal="center" vertical="center" wrapText="1"/>
    </xf>
    <xf numFmtId="166" fontId="7" fillId="2" borderId="2" xfId="1" applyNumberFormat="1" applyFont="1" applyFill="1" applyBorder="1" applyAlignment="1">
      <alignment horizontal="center" vertical="center" wrapText="1"/>
    </xf>
    <xf numFmtId="166" fontId="7" fillId="2" borderId="11" xfId="1" applyNumberFormat="1" applyFont="1" applyFill="1" applyBorder="1" applyAlignment="1">
      <alignment horizontal="center" vertical="center" wrapText="1"/>
    </xf>
    <xf numFmtId="166" fontId="7" fillId="2" borderId="12" xfId="1" applyNumberFormat="1" applyFont="1" applyFill="1" applyBorder="1" applyAlignment="1">
      <alignment horizontal="center" vertical="center" wrapText="1"/>
    </xf>
    <xf numFmtId="166" fontId="7" fillId="2" borderId="15" xfId="1" applyNumberFormat="1" applyFont="1" applyFill="1" applyBorder="1" applyAlignment="1">
      <alignment horizontal="center" vertical="center" wrapText="1"/>
    </xf>
    <xf numFmtId="0" fontId="7" fillId="2" borderId="4" xfId="0" applyFont="1" applyFill="1" applyBorder="1" applyAlignment="1">
      <alignment horizontal="center" wrapText="1"/>
    </xf>
    <xf numFmtId="0" fontId="7" fillId="2" borderId="17" xfId="0" applyFont="1" applyFill="1" applyBorder="1" applyAlignment="1">
      <alignment horizontal="center" wrapText="1"/>
    </xf>
    <xf numFmtId="0" fontId="7" fillId="2" borderId="9" xfId="0" applyFont="1" applyFill="1" applyBorder="1" applyAlignment="1">
      <alignment horizont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5" xfId="0" applyFont="1" applyFill="1" applyBorder="1" applyAlignment="1">
      <alignment horizontal="center" vertical="center" wrapText="1"/>
    </xf>
    <xf numFmtId="166" fontId="7" fillId="2" borderId="7" xfId="0" applyNumberFormat="1" applyFont="1" applyFill="1" applyBorder="1" applyAlignment="1">
      <alignment horizontal="center" vertical="center"/>
    </xf>
    <xf numFmtId="166" fontId="7" fillId="2" borderId="8" xfId="0" applyNumberFormat="1" applyFont="1" applyFill="1" applyBorder="1" applyAlignment="1">
      <alignment horizontal="center" vertical="center"/>
    </xf>
    <xf numFmtId="166" fontId="7" fillId="2" borderId="11" xfId="0" applyNumberFormat="1" applyFont="1" applyFill="1" applyBorder="1" applyAlignment="1">
      <alignment horizontal="center" vertical="center"/>
    </xf>
    <xf numFmtId="166" fontId="7" fillId="2" borderId="1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7" fillId="2" borderId="4" xfId="0" applyFont="1" applyFill="1" applyBorder="1" applyAlignment="1">
      <alignment horizontal="center" vertical="top"/>
    </xf>
    <xf numFmtId="0" fontId="7" fillId="2" borderId="9" xfId="0" applyFont="1" applyFill="1" applyBorder="1" applyAlignment="1">
      <alignment horizontal="center" vertical="top"/>
    </xf>
    <xf numFmtId="0" fontId="8" fillId="2" borderId="4" xfId="0" applyFont="1" applyFill="1" applyBorder="1" applyAlignment="1">
      <alignment horizontal="center" wrapText="1"/>
    </xf>
    <xf numFmtId="0" fontId="8" fillId="2" borderId="17" xfId="0" applyFont="1" applyFill="1" applyBorder="1" applyAlignment="1">
      <alignment horizontal="center" wrapText="1"/>
    </xf>
    <xf numFmtId="0" fontId="8" fillId="2" borderId="9" xfId="0" applyFont="1" applyFill="1" applyBorder="1" applyAlignment="1">
      <alignment horizontal="center" wrapText="1"/>
    </xf>
    <xf numFmtId="0" fontId="6" fillId="2" borderId="3" xfId="0" quotePrefix="1" applyFont="1" applyFill="1" applyBorder="1" applyAlignment="1">
      <alignment horizontal="center" vertical="justify" wrapText="1"/>
    </xf>
    <xf numFmtId="0" fontId="6" fillId="2" borderId="3" xfId="0" applyFont="1" applyFill="1" applyBorder="1" applyAlignment="1">
      <alignment horizontal="center" vertical="justify" wrapText="1"/>
    </xf>
    <xf numFmtId="166" fontId="7" fillId="2" borderId="14" xfId="0" applyNumberFormat="1" applyFont="1" applyFill="1" applyBorder="1" applyAlignment="1">
      <alignment horizontal="center" vertical="center"/>
    </xf>
    <xf numFmtId="166" fontId="7" fillId="2" borderId="10" xfId="0" applyNumberFormat="1" applyFont="1" applyFill="1" applyBorder="1" applyAlignment="1">
      <alignment horizontal="center" vertical="center"/>
    </xf>
    <xf numFmtId="166" fontId="7" fillId="2" borderId="0" xfId="0" applyNumberFormat="1" applyFont="1" applyFill="1" applyBorder="1" applyAlignment="1">
      <alignment horizontal="center" vertical="center"/>
    </xf>
    <xf numFmtId="166" fontId="7" fillId="2" borderId="2" xfId="0" applyNumberFormat="1" applyFont="1" applyFill="1" applyBorder="1" applyAlignment="1">
      <alignment horizontal="center" vertical="center"/>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13"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2" fillId="4" borderId="5" xfId="0" applyFont="1" applyFill="1" applyBorder="1" applyAlignment="1">
      <alignment horizontal="left" wrapText="1"/>
    </xf>
    <xf numFmtId="0" fontId="2" fillId="4" borderId="6" xfId="0" applyFont="1" applyFill="1" applyBorder="1" applyAlignment="1">
      <alignment horizontal="left" wrapText="1"/>
    </xf>
    <xf numFmtId="0" fontId="2" fillId="4" borderId="13" xfId="0" applyFont="1" applyFill="1" applyBorder="1" applyAlignment="1">
      <alignment horizontal="left" wrapText="1"/>
    </xf>
    <xf numFmtId="0" fontId="4" fillId="2" borderId="10"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2" borderId="7" xfId="0" applyFont="1" applyFill="1" applyBorder="1" applyAlignment="1">
      <alignment horizontal="justify" vertical="center"/>
    </xf>
    <xf numFmtId="0" fontId="7" fillId="2" borderId="11" xfId="0" applyFont="1" applyFill="1" applyBorder="1" applyAlignment="1">
      <alignment horizontal="justify" vertical="center"/>
    </xf>
    <xf numFmtId="0" fontId="8" fillId="2" borderId="3" xfId="0" applyFont="1" applyFill="1" applyBorder="1" applyAlignment="1">
      <alignment horizontal="center"/>
    </xf>
    <xf numFmtId="0" fontId="6" fillId="2" borderId="4" xfId="0" applyFont="1" applyFill="1" applyBorder="1" applyAlignment="1">
      <alignment horizontal="center" wrapText="1"/>
    </xf>
    <xf numFmtId="0" fontId="6" fillId="2" borderId="9" xfId="0" applyFont="1" applyFill="1" applyBorder="1" applyAlignment="1">
      <alignment horizontal="center" wrapText="1"/>
    </xf>
    <xf numFmtId="166" fontId="47" fillId="2" borderId="7" xfId="1" applyNumberFormat="1" applyFont="1" applyFill="1" applyBorder="1" applyAlignment="1">
      <alignment horizontal="center" vertical="center" wrapText="1"/>
    </xf>
    <xf numFmtId="166" fontId="47" fillId="2" borderId="8" xfId="1" applyNumberFormat="1" applyFont="1" applyFill="1" applyBorder="1" applyAlignment="1">
      <alignment horizontal="center" vertical="center" wrapText="1"/>
    </xf>
    <xf numFmtId="166" fontId="47" fillId="2" borderId="14" xfId="1" applyNumberFormat="1" applyFont="1" applyFill="1" applyBorder="1" applyAlignment="1">
      <alignment horizontal="center" vertical="center" wrapText="1"/>
    </xf>
    <xf numFmtId="166" fontId="47" fillId="2" borderId="10" xfId="1" applyNumberFormat="1" applyFont="1" applyFill="1" applyBorder="1" applyAlignment="1">
      <alignment horizontal="center" vertical="center" wrapText="1"/>
    </xf>
    <xf numFmtId="166" fontId="47" fillId="2" borderId="0" xfId="1" applyNumberFormat="1" applyFont="1" applyFill="1" applyBorder="1" applyAlignment="1">
      <alignment horizontal="center" vertical="center" wrapText="1"/>
    </xf>
    <xf numFmtId="166" fontId="47" fillId="2" borderId="2" xfId="1" applyNumberFormat="1" applyFont="1" applyFill="1" applyBorder="1" applyAlignment="1">
      <alignment horizontal="center" vertical="center" wrapText="1"/>
    </xf>
    <xf numFmtId="166" fontId="47" fillId="2" borderId="11" xfId="1" applyNumberFormat="1" applyFont="1" applyFill="1" applyBorder="1" applyAlignment="1">
      <alignment horizontal="center" vertical="center" wrapText="1"/>
    </xf>
    <xf numFmtId="166" fontId="47" fillId="2" borderId="12" xfId="1" applyNumberFormat="1" applyFont="1" applyFill="1" applyBorder="1" applyAlignment="1">
      <alignment horizontal="center" vertical="center" wrapText="1"/>
    </xf>
    <xf numFmtId="166" fontId="47" fillId="2" borderId="15" xfId="1" applyNumberFormat="1" applyFont="1" applyFill="1" applyBorder="1" applyAlignment="1">
      <alignment horizontal="center" vertical="center" wrapText="1"/>
    </xf>
    <xf numFmtId="166" fontId="7" fillId="2" borderId="7" xfId="1" applyNumberFormat="1" applyFont="1" applyFill="1" applyBorder="1" applyAlignment="1">
      <alignment horizontal="center" vertical="center"/>
    </xf>
    <xf numFmtId="166" fontId="7" fillId="2" borderId="14" xfId="1" applyNumberFormat="1" applyFont="1" applyFill="1" applyBorder="1" applyAlignment="1">
      <alignment horizontal="center" vertical="center"/>
    </xf>
    <xf numFmtId="0" fontId="7" fillId="2" borderId="11" xfId="0" applyFont="1" applyFill="1" applyBorder="1" applyAlignment="1">
      <alignment horizontal="center" vertical="justify"/>
    </xf>
    <xf numFmtId="0" fontId="7" fillId="2" borderId="15" xfId="0" applyFont="1" applyFill="1" applyBorder="1" applyAlignment="1">
      <alignment horizontal="center" vertical="justify"/>
    </xf>
    <xf numFmtId="0" fontId="14" fillId="4" borderId="5"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4" borderId="13"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12"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11"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4" fillId="0" borderId="13" xfId="0" applyFont="1" applyFill="1" applyBorder="1" applyAlignment="1">
      <alignment horizontal="left" vertical="center" wrapText="1"/>
    </xf>
    <xf numFmtId="0" fontId="10" fillId="4" borderId="5"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10" fillId="4" borderId="6" xfId="0" applyFont="1" applyFill="1" applyBorder="1" applyAlignment="1">
      <alignment horizontal="left" vertical="center" wrapText="1"/>
    </xf>
    <xf numFmtId="0" fontId="10" fillId="4" borderId="13"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4" fillId="2" borderId="13" xfId="0" applyFont="1" applyFill="1" applyBorder="1" applyAlignment="1">
      <alignment horizontal="center" vertical="center" wrapText="1"/>
    </xf>
    <xf numFmtId="166" fontId="2" fillId="2" borderId="0" xfId="0" applyNumberFormat="1"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0" xfId="0" quotePrefix="1" applyFont="1" applyFill="1" applyBorder="1" applyAlignment="1">
      <alignment horizontal="left" vertical="center" wrapText="1"/>
    </xf>
    <xf numFmtId="0" fontId="2" fillId="2" borderId="15" xfId="0" applyFont="1" applyFill="1" applyBorder="1" applyAlignment="1">
      <alignment horizontal="left" vertical="center" wrapText="1"/>
    </xf>
    <xf numFmtId="0" fontId="4" fillId="2" borderId="5" xfId="0" quotePrefix="1" applyFont="1" applyFill="1" applyBorder="1" applyAlignment="1">
      <alignment horizontal="left" vertical="center" wrapText="1"/>
    </xf>
    <xf numFmtId="166" fontId="2" fillId="2" borderId="3" xfId="1" applyNumberFormat="1" applyFont="1" applyFill="1" applyBorder="1" applyAlignment="1">
      <alignment horizontal="center" vertical="center" wrapText="1"/>
    </xf>
    <xf numFmtId="166" fontId="2" fillId="2" borderId="5" xfId="1" applyNumberFormat="1" applyFont="1" applyFill="1" applyBorder="1" applyAlignment="1">
      <alignment horizontal="center" vertical="center" wrapText="1"/>
    </xf>
    <xf numFmtId="166" fontId="2" fillId="2" borderId="17" xfId="1" applyNumberFormat="1" applyFont="1" applyFill="1" applyBorder="1" applyAlignment="1">
      <alignment horizontal="center" vertical="center" wrapText="1"/>
    </xf>
    <xf numFmtId="166" fontId="2" fillId="2" borderId="10" xfId="1" applyNumberFormat="1" applyFont="1" applyFill="1" applyBorder="1" applyAlignment="1">
      <alignment horizontal="center" vertical="center" wrapText="1"/>
    </xf>
    <xf numFmtId="0" fontId="4" fillId="2" borderId="3" xfId="0" applyFont="1" applyFill="1" applyBorder="1" applyAlignment="1">
      <alignment horizontal="left" vertical="center" wrapText="1"/>
    </xf>
    <xf numFmtId="0" fontId="4" fillId="2" borderId="2" xfId="0" applyFont="1" applyFill="1" applyBorder="1" applyAlignment="1">
      <alignment horizontal="left" vertical="center" wrapText="1"/>
    </xf>
    <xf numFmtId="0" fontId="2" fillId="2" borderId="37" xfId="0" applyFont="1" applyFill="1" applyBorder="1" applyAlignment="1">
      <alignment horizontal="justify" vertical="center"/>
    </xf>
    <xf numFmtId="0" fontId="2" fillId="2" borderId="39" xfId="0" applyFont="1" applyFill="1" applyBorder="1" applyAlignment="1">
      <alignment horizontal="justify" vertical="center"/>
    </xf>
    <xf numFmtId="0" fontId="2" fillId="2" borderId="40" xfId="0" applyFont="1" applyFill="1" applyBorder="1" applyAlignment="1">
      <alignment horizontal="justify" vertical="center"/>
    </xf>
    <xf numFmtId="0" fontId="7" fillId="2" borderId="3" xfId="0" applyFont="1" applyFill="1" applyBorder="1" applyAlignment="1">
      <alignment horizontal="center" vertical="center" wrapText="1"/>
    </xf>
    <xf numFmtId="166" fontId="2" fillId="2" borderId="7" xfId="1" applyNumberFormat="1" applyFont="1" applyFill="1" applyBorder="1" applyAlignment="1">
      <alignment horizontal="center" vertical="center" wrapText="1"/>
    </xf>
    <xf numFmtId="166" fontId="2" fillId="2" borderId="8" xfId="1" applyNumberFormat="1" applyFont="1" applyFill="1" applyBorder="1" applyAlignment="1">
      <alignment horizontal="center" vertical="center" wrapText="1"/>
    </xf>
    <xf numFmtId="166" fontId="2" fillId="2" borderId="14" xfId="1" applyNumberFormat="1" applyFont="1" applyFill="1" applyBorder="1" applyAlignment="1">
      <alignment horizontal="center" vertical="center" wrapText="1"/>
    </xf>
    <xf numFmtId="166" fontId="2" fillId="2" borderId="0" xfId="1" applyNumberFormat="1" applyFont="1" applyFill="1" applyBorder="1" applyAlignment="1">
      <alignment horizontal="center" vertical="center" wrapText="1"/>
    </xf>
    <xf numFmtId="166" fontId="2" fillId="2" borderId="2" xfId="1"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28" fillId="2" borderId="4" xfId="0" applyFont="1" applyFill="1" applyBorder="1" applyAlignment="1">
      <alignment horizontal="center" wrapText="1"/>
    </xf>
    <xf numFmtId="0" fontId="28" fillId="2" borderId="17" xfId="0" applyFont="1" applyFill="1" applyBorder="1" applyAlignment="1">
      <alignment horizontal="center" wrapText="1"/>
    </xf>
    <xf numFmtId="0" fontId="28" fillId="2" borderId="9" xfId="0" applyFont="1" applyFill="1" applyBorder="1" applyAlignment="1">
      <alignment horizontal="center" wrapText="1"/>
    </xf>
    <xf numFmtId="0" fontId="13" fillId="0" borderId="0" xfId="0" applyFont="1" applyFill="1" applyBorder="1" applyAlignment="1">
      <alignment horizontal="center" wrapText="1"/>
    </xf>
    <xf numFmtId="0" fontId="13" fillId="0" borderId="0" xfId="0" applyFont="1" applyFill="1" applyAlignment="1">
      <alignment horizontal="center" vertical="center" wrapText="1"/>
    </xf>
    <xf numFmtId="0" fontId="8" fillId="0" borderId="0" xfId="0" applyFont="1" applyFill="1" applyAlignment="1">
      <alignment wrapText="1"/>
    </xf>
    <xf numFmtId="0" fontId="26" fillId="0" borderId="0" xfId="0" applyFont="1" applyFill="1" applyBorder="1" applyAlignment="1">
      <alignment horizontal="center" vertical="justify" wrapText="1"/>
    </xf>
    <xf numFmtId="0" fontId="27" fillId="0" borderId="12" xfId="0" applyFont="1" applyFill="1" applyBorder="1" applyAlignment="1">
      <alignment horizontal="center" vertical="justify" wrapText="1"/>
    </xf>
    <xf numFmtId="166" fontId="4" fillId="0" borderId="5" xfId="0" applyNumberFormat="1" applyFont="1" applyFill="1" applyBorder="1" applyAlignment="1">
      <alignment horizontal="center" vertical="center" wrapText="1"/>
    </xf>
    <xf numFmtId="166" fontId="4" fillId="0" borderId="6" xfId="0" applyNumberFormat="1" applyFont="1" applyFill="1" applyBorder="1" applyAlignment="1">
      <alignment horizontal="center" vertical="center" wrapText="1"/>
    </xf>
    <xf numFmtId="0" fontId="4" fillId="0" borderId="1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8" fillId="0" borderId="6" xfId="0" applyFont="1" applyFill="1" applyBorder="1" applyAlignment="1">
      <alignment wrapText="1"/>
    </xf>
    <xf numFmtId="0" fontId="8" fillId="0" borderId="13" xfId="0" applyFont="1" applyFill="1" applyBorder="1" applyAlignment="1">
      <alignment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3" fillId="0" borderId="13" xfId="0" applyFont="1" applyFill="1" applyBorder="1" applyAlignment="1">
      <alignment horizontal="left" vertical="center" wrapText="1"/>
    </xf>
    <xf numFmtId="0" fontId="2" fillId="0" borderId="12" xfId="0" quotePrefix="1" applyFont="1" applyFill="1" applyBorder="1" applyAlignment="1">
      <alignment horizontal="left" vertical="center" wrapText="1"/>
    </xf>
    <xf numFmtId="0" fontId="2" fillId="0" borderId="12" xfId="0" applyFont="1" applyFill="1" applyBorder="1" applyAlignment="1">
      <alignment horizontal="left" vertical="center" wrapText="1"/>
    </xf>
    <xf numFmtId="0" fontId="4" fillId="0" borderId="5" xfId="0" quotePrefix="1" applyFont="1" applyFill="1" applyBorder="1" applyAlignment="1">
      <alignment horizontal="left" vertical="center" wrapText="1"/>
    </xf>
    <xf numFmtId="166" fontId="2" fillId="0" borderId="3" xfId="1" applyNumberFormat="1" applyFont="1" applyFill="1" applyBorder="1" applyAlignment="1">
      <alignment horizontal="center" vertical="center" wrapText="1"/>
    </xf>
    <xf numFmtId="166" fontId="2" fillId="0" borderId="5" xfId="1" applyNumberFormat="1" applyFont="1" applyFill="1" applyBorder="1" applyAlignment="1">
      <alignment horizontal="center"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0" applyFont="1" applyFill="1" applyBorder="1" applyAlignment="1">
      <alignment horizontal="center" vertical="center" wrapText="1"/>
    </xf>
    <xf numFmtId="166" fontId="2" fillId="0" borderId="6" xfId="1" applyNumberFormat="1" applyFont="1" applyFill="1" applyBorder="1" applyAlignment="1">
      <alignment horizontal="center" vertical="center" wrapText="1"/>
    </xf>
    <xf numFmtId="0" fontId="16" fillId="0" borderId="5" xfId="0" applyFont="1" applyFill="1" applyBorder="1" applyAlignment="1">
      <alignment horizontal="left" vertical="center"/>
    </xf>
    <xf numFmtId="0" fontId="16" fillId="0" borderId="6" xfId="0" applyFont="1" applyFill="1" applyBorder="1" applyAlignment="1">
      <alignment horizontal="left" vertical="center"/>
    </xf>
    <xf numFmtId="0" fontId="16" fillId="0" borderId="13" xfId="0" applyFont="1" applyFill="1" applyBorder="1" applyAlignment="1">
      <alignment horizontal="left" vertical="center"/>
    </xf>
    <xf numFmtId="0" fontId="4" fillId="0" borderId="10" xfId="0" applyFont="1" applyFill="1" applyBorder="1" applyAlignment="1">
      <alignment horizontal="left" vertical="center" wrapText="1"/>
    </xf>
    <xf numFmtId="0" fontId="4" fillId="0" borderId="2" xfId="0" applyFont="1" applyFill="1" applyBorder="1" applyAlignment="1">
      <alignment horizontal="left" vertical="center" wrapText="1"/>
    </xf>
    <xf numFmtId="3" fontId="7" fillId="0" borderId="5" xfId="0" applyNumberFormat="1" applyFont="1" applyFill="1" applyBorder="1" applyAlignment="1">
      <alignment horizontal="center" vertical="center" wrapText="1"/>
    </xf>
    <xf numFmtId="3" fontId="7" fillId="0" borderId="6"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 fillId="0" borderId="39"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8" fillId="0" borderId="4" xfId="0" applyFont="1" applyFill="1" applyBorder="1" applyAlignment="1">
      <alignment horizontal="center" wrapText="1"/>
    </xf>
    <xf numFmtId="0" fontId="28" fillId="0" borderId="17" xfId="0" applyFont="1" applyFill="1" applyBorder="1" applyAlignment="1">
      <alignment horizontal="center" wrapText="1"/>
    </xf>
    <xf numFmtId="0" fontId="28" fillId="0" borderId="9" xfId="0" applyFont="1" applyFill="1" applyBorder="1" applyAlignment="1">
      <alignment horizontal="center" wrapText="1"/>
    </xf>
    <xf numFmtId="0" fontId="6" fillId="0" borderId="3" xfId="0" applyFont="1" applyFill="1" applyBorder="1" applyAlignment="1">
      <alignment horizontal="center" vertical="justify" wrapText="1"/>
    </xf>
    <xf numFmtId="0" fontId="28" fillId="0" borderId="4" xfId="0" quotePrefix="1" applyFont="1" applyFill="1" applyBorder="1" applyAlignment="1">
      <alignment horizontal="center" vertical="center" wrapText="1"/>
    </xf>
    <xf numFmtId="0" fontId="28" fillId="0" borderId="17" xfId="0" applyFont="1" applyFill="1" applyBorder="1" applyAlignment="1">
      <alignment horizontal="center" vertical="center" wrapText="1"/>
    </xf>
    <xf numFmtId="0" fontId="28" fillId="0" borderId="9" xfId="0" applyFont="1" applyFill="1" applyBorder="1" applyAlignment="1">
      <alignment horizontal="center" vertical="center" wrapText="1"/>
    </xf>
    <xf numFmtId="166" fontId="2" fillId="0" borderId="17" xfId="1" applyNumberFormat="1" applyFont="1" applyFill="1" applyBorder="1" applyAlignment="1">
      <alignment horizontal="center" vertical="center" wrapText="1"/>
    </xf>
    <xf numFmtId="166" fontId="2" fillId="0" borderId="10" xfId="1"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166" fontId="2" fillId="0" borderId="0"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quotePrefix="1" applyFont="1" applyFill="1" applyBorder="1" applyAlignment="1">
      <alignment horizontal="left" vertical="center" wrapText="1"/>
    </xf>
    <xf numFmtId="0" fontId="7" fillId="0" borderId="3" xfId="0" applyFont="1" applyFill="1" applyBorder="1" applyAlignment="1">
      <alignment horizontal="center" vertical="center" wrapText="1"/>
    </xf>
    <xf numFmtId="0" fontId="18" fillId="0" borderId="4" xfId="0" applyFont="1" applyFill="1" applyBorder="1" applyAlignment="1">
      <alignment horizontal="center" wrapText="1"/>
    </xf>
    <xf numFmtId="0" fontId="18" fillId="0" borderId="17" xfId="0" applyFont="1" applyFill="1" applyBorder="1" applyAlignment="1">
      <alignment horizontal="center" wrapText="1"/>
    </xf>
    <xf numFmtId="0" fontId="18" fillId="0" borderId="9" xfId="0" applyFont="1" applyFill="1" applyBorder="1" applyAlignment="1">
      <alignment horizontal="center" wrapText="1"/>
    </xf>
    <xf numFmtId="166" fontId="2" fillId="0" borderId="7" xfId="0" applyNumberFormat="1" applyFont="1" applyFill="1" applyBorder="1" applyAlignment="1">
      <alignment horizontal="center" vertical="center" wrapText="1"/>
    </xf>
    <xf numFmtId="166" fontId="2" fillId="0" borderId="8" xfId="0" applyNumberFormat="1" applyFont="1" applyFill="1" applyBorder="1" applyAlignment="1">
      <alignment horizontal="center" vertical="center" wrapText="1"/>
    </xf>
    <xf numFmtId="166" fontId="2" fillId="0" borderId="10" xfId="0" applyNumberFormat="1" applyFont="1" applyFill="1" applyBorder="1" applyAlignment="1">
      <alignment horizontal="center" vertical="center" wrapText="1"/>
    </xf>
    <xf numFmtId="166" fontId="2" fillId="0" borderId="0" xfId="0" applyNumberFormat="1" applyFont="1" applyFill="1" applyBorder="1" applyAlignment="1">
      <alignment horizontal="center" vertical="center" wrapText="1"/>
    </xf>
    <xf numFmtId="166" fontId="2" fillId="0" borderId="11" xfId="0" applyNumberFormat="1" applyFont="1" applyFill="1" applyBorder="1" applyAlignment="1">
      <alignment horizontal="center" vertical="center" wrapText="1"/>
    </xf>
    <xf numFmtId="166" fontId="2" fillId="0" borderId="12" xfId="0" applyNumberFormat="1" applyFont="1" applyFill="1" applyBorder="1" applyAlignment="1">
      <alignment horizontal="center" vertical="center" wrapText="1"/>
    </xf>
    <xf numFmtId="3" fontId="2" fillId="0" borderId="1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3" fontId="2" fillId="0" borderId="2" xfId="0" applyNumberFormat="1" applyFont="1" applyFill="1" applyBorder="1" applyAlignment="1">
      <alignment horizontal="center" vertical="center" wrapText="1"/>
    </xf>
    <xf numFmtId="3" fontId="2" fillId="0" borderId="11" xfId="0" applyNumberFormat="1" applyFont="1" applyFill="1" applyBorder="1" applyAlignment="1">
      <alignment horizontal="center" vertical="center" wrapText="1"/>
    </xf>
    <xf numFmtId="3" fontId="2" fillId="0" borderId="12" xfId="0" applyNumberFormat="1" applyFont="1" applyFill="1" applyBorder="1" applyAlignment="1">
      <alignment horizontal="center" vertical="center" wrapText="1"/>
    </xf>
    <xf numFmtId="3" fontId="2" fillId="0" borderId="15" xfId="0"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3" xfId="0"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5" xfId="0" applyFont="1" applyFill="1" applyBorder="1" applyAlignment="1">
      <alignment horizontal="center" vertical="center" wrapText="1"/>
    </xf>
    <xf numFmtId="166" fontId="2" fillId="0" borderId="7" xfId="1" applyNumberFormat="1" applyFont="1" applyFill="1" applyBorder="1" applyAlignment="1">
      <alignment horizontal="center" vertical="center" wrapText="1"/>
    </xf>
    <xf numFmtId="166" fontId="2" fillId="0" borderId="8" xfId="1" applyNumberFormat="1" applyFont="1" applyFill="1" applyBorder="1" applyAlignment="1">
      <alignment horizontal="center" vertical="center" wrapText="1"/>
    </xf>
    <xf numFmtId="166" fontId="2" fillId="0" borderId="14" xfId="1" applyNumberFormat="1" applyFont="1" applyFill="1" applyBorder="1" applyAlignment="1">
      <alignment horizontal="center" vertical="center" wrapText="1"/>
    </xf>
    <xf numFmtId="166" fontId="2" fillId="0" borderId="0" xfId="1" applyNumberFormat="1" applyFont="1" applyFill="1" applyBorder="1" applyAlignment="1">
      <alignment horizontal="center" vertical="center" wrapText="1"/>
    </xf>
    <xf numFmtId="166" fontId="2" fillId="0" borderId="2" xfId="1"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32" fillId="0" borderId="0" xfId="5" applyFont="1" applyFill="1" applyBorder="1" applyAlignment="1">
      <alignment horizontal="center" wrapText="1"/>
    </xf>
    <xf numFmtId="0" fontId="32" fillId="0" borderId="0" xfId="5" applyFont="1" applyFill="1" applyAlignment="1">
      <alignment horizontal="center" vertical="center" wrapText="1"/>
    </xf>
    <xf numFmtId="0" fontId="31" fillId="0" borderId="0" xfId="5" applyFont="1" applyFill="1" applyAlignment="1">
      <alignment wrapText="1"/>
    </xf>
    <xf numFmtId="0" fontId="34" fillId="0" borderId="0" xfId="5" applyFont="1" applyFill="1" applyBorder="1" applyAlignment="1">
      <alignment horizontal="center" vertical="justify" wrapText="1"/>
    </xf>
    <xf numFmtId="0" fontId="39" fillId="0" borderId="12" xfId="5" applyFont="1" applyFill="1" applyBorder="1" applyAlignment="1">
      <alignment horizontal="center" vertical="justify" wrapText="1"/>
    </xf>
    <xf numFmtId="166" fontId="35" fillId="0" borderId="5" xfId="5" applyNumberFormat="1" applyFont="1" applyFill="1" applyBorder="1" applyAlignment="1">
      <alignment horizontal="center" vertical="center" wrapText="1"/>
    </xf>
    <xf numFmtId="166" fontId="35" fillId="0" borderId="6" xfId="5" applyNumberFormat="1" applyFont="1" applyFill="1" applyBorder="1" applyAlignment="1">
      <alignment horizontal="center" vertical="center" wrapText="1"/>
    </xf>
    <xf numFmtId="0" fontId="35" fillId="0" borderId="11" xfId="5" applyFont="1" applyFill="1" applyBorder="1" applyAlignment="1">
      <alignment horizontal="left" vertical="center" wrapText="1"/>
    </xf>
    <xf numFmtId="0" fontId="35" fillId="0" borderId="12" xfId="5" applyFont="1" applyFill="1" applyBorder="1" applyAlignment="1">
      <alignment horizontal="left" vertical="center" wrapText="1"/>
    </xf>
    <xf numFmtId="0" fontId="35" fillId="0" borderId="0" xfId="5" applyFont="1" applyFill="1" applyBorder="1" applyAlignment="1">
      <alignment horizontal="left" vertical="center" wrapText="1"/>
    </xf>
    <xf numFmtId="0" fontId="35" fillId="0" borderId="15" xfId="5" applyFont="1" applyFill="1" applyBorder="1" applyAlignment="1">
      <alignment horizontal="left" vertical="center" wrapText="1"/>
    </xf>
    <xf numFmtId="0" fontId="35" fillId="0" borderId="5" xfId="5" applyFont="1" applyFill="1" applyBorder="1" applyAlignment="1">
      <alignment horizontal="left" vertical="center" wrapText="1"/>
    </xf>
    <xf numFmtId="0" fontId="1" fillId="0" borderId="6" xfId="5" applyFont="1" applyFill="1" applyBorder="1" applyAlignment="1">
      <alignment horizontal="left" vertical="center" wrapText="1"/>
    </xf>
    <xf numFmtId="0" fontId="1" fillId="0" borderId="13" xfId="5" applyFont="1" applyFill="1" applyBorder="1" applyAlignment="1">
      <alignment horizontal="left" vertical="center" wrapText="1"/>
    </xf>
    <xf numFmtId="0" fontId="35" fillId="0" borderId="6" xfId="5" applyFont="1" applyFill="1" applyBorder="1" applyAlignment="1">
      <alignment horizontal="left" vertical="center" wrapText="1"/>
    </xf>
    <xf numFmtId="0" fontId="35" fillId="0" borderId="13" xfId="5" applyFont="1" applyFill="1" applyBorder="1" applyAlignment="1">
      <alignment horizontal="left" vertical="center" wrapText="1"/>
    </xf>
    <xf numFmtId="0" fontId="36" fillId="0" borderId="3" xfId="5" applyFont="1" applyFill="1" applyBorder="1" applyAlignment="1">
      <alignment horizontal="center" vertical="center" wrapText="1"/>
    </xf>
    <xf numFmtId="0" fontId="1" fillId="0" borderId="4" xfId="5" applyFont="1" applyFill="1" applyBorder="1" applyAlignment="1">
      <alignment horizontal="center" vertical="center" wrapText="1"/>
    </xf>
    <xf numFmtId="0" fontId="1" fillId="0" borderId="17" xfId="5" applyFont="1" applyFill="1" applyBorder="1" applyAlignment="1">
      <alignment horizontal="center" vertical="center" wrapText="1"/>
    </xf>
    <xf numFmtId="0" fontId="1" fillId="0" borderId="9" xfId="5" applyFont="1" applyFill="1" applyBorder="1" applyAlignment="1">
      <alignment horizontal="center" vertical="center" wrapText="1"/>
    </xf>
    <xf numFmtId="0" fontId="31" fillId="0" borderId="6" xfId="5" applyFont="1" applyFill="1" applyBorder="1" applyAlignment="1">
      <alignment wrapText="1"/>
    </xf>
    <xf numFmtId="0" fontId="31" fillId="0" borderId="13" xfId="5" applyFont="1" applyFill="1" applyBorder="1" applyAlignment="1">
      <alignment wrapText="1"/>
    </xf>
    <xf numFmtId="0" fontId="1" fillId="0" borderId="5" xfId="5" applyFont="1" applyFill="1" applyBorder="1" applyAlignment="1">
      <alignment horizontal="center" vertical="center" wrapText="1"/>
    </xf>
    <xf numFmtId="0" fontId="1" fillId="0" borderId="6" xfId="5" applyFont="1" applyFill="1" applyBorder="1" applyAlignment="1">
      <alignment horizontal="center" vertical="center" wrapText="1"/>
    </xf>
    <xf numFmtId="0" fontId="1" fillId="0" borderId="13" xfId="5" applyFont="1" applyFill="1" applyBorder="1" applyAlignment="1">
      <alignment horizontal="center" vertical="center" wrapText="1"/>
    </xf>
    <xf numFmtId="0" fontId="1" fillId="0" borderId="3" xfId="5" applyFont="1" applyFill="1" applyBorder="1" applyAlignment="1">
      <alignment horizontal="center" vertical="center" wrapText="1"/>
    </xf>
    <xf numFmtId="0" fontId="37" fillId="0" borderId="4" xfId="5" applyFont="1" applyFill="1" applyBorder="1" applyAlignment="1">
      <alignment horizontal="center" vertical="center" wrapText="1"/>
    </xf>
    <xf numFmtId="0" fontId="37" fillId="0" borderId="17" xfId="5" applyFont="1" applyFill="1" applyBorder="1" applyAlignment="1">
      <alignment horizontal="center" vertical="center" wrapText="1"/>
    </xf>
    <xf numFmtId="0" fontId="37" fillId="0" borderId="9" xfId="5" applyFont="1" applyFill="1" applyBorder="1" applyAlignment="1">
      <alignment horizontal="center" vertical="center" wrapText="1"/>
    </xf>
    <xf numFmtId="0" fontId="32" fillId="0" borderId="3" xfId="5" applyFont="1" applyFill="1" applyBorder="1" applyAlignment="1">
      <alignment horizontal="left" vertical="center" wrapText="1"/>
    </xf>
    <xf numFmtId="0" fontId="32" fillId="0" borderId="5" xfId="5" applyFont="1" applyFill="1" applyBorder="1" applyAlignment="1">
      <alignment horizontal="left" vertical="center" wrapText="1"/>
    </xf>
    <xf numFmtId="0" fontId="32" fillId="0" borderId="6" xfId="5" applyFont="1" applyFill="1" applyBorder="1" applyAlignment="1">
      <alignment horizontal="left" vertical="center" wrapText="1"/>
    </xf>
    <xf numFmtId="0" fontId="32" fillId="0" borderId="13" xfId="5" applyFont="1" applyFill="1" applyBorder="1" applyAlignment="1">
      <alignment horizontal="left" vertical="center" wrapText="1"/>
    </xf>
    <xf numFmtId="0" fontId="1" fillId="0" borderId="12" xfId="5" quotePrefix="1" applyFont="1" applyFill="1" applyBorder="1" applyAlignment="1">
      <alignment horizontal="left" vertical="center" wrapText="1"/>
    </xf>
    <xf numFmtId="0" fontId="1" fillId="0" borderId="12" xfId="5" applyFont="1" applyFill="1" applyBorder="1" applyAlignment="1">
      <alignment horizontal="left" vertical="center" wrapText="1"/>
    </xf>
    <xf numFmtId="0" fontId="35" fillId="0" borderId="5" xfId="5" quotePrefix="1" applyFont="1" applyFill="1" applyBorder="1" applyAlignment="1">
      <alignment horizontal="left" vertical="center" wrapText="1"/>
    </xf>
    <xf numFmtId="166" fontId="1" fillId="0" borderId="3" xfId="7" applyNumberFormat="1" applyFont="1" applyFill="1" applyBorder="1" applyAlignment="1">
      <alignment horizontal="center" vertical="center" wrapText="1"/>
    </xf>
    <xf numFmtId="166" fontId="1" fillId="0" borderId="5" xfId="7" applyNumberFormat="1" applyFont="1" applyFill="1" applyBorder="1" applyAlignment="1">
      <alignment horizontal="center" vertical="center" wrapText="1"/>
    </xf>
    <xf numFmtId="0" fontId="35" fillId="0" borderId="7" xfId="5" applyFont="1" applyFill="1" applyBorder="1" applyAlignment="1">
      <alignment horizontal="left" vertical="center" wrapText="1"/>
    </xf>
    <xf numFmtId="0" fontId="35" fillId="0" borderId="8" xfId="5" applyFont="1" applyFill="1" applyBorder="1" applyAlignment="1">
      <alignment horizontal="left" vertical="center" wrapText="1"/>
    </xf>
    <xf numFmtId="0" fontId="35" fillId="0" borderId="14" xfId="5" applyFont="1" applyFill="1" applyBorder="1" applyAlignment="1">
      <alignment horizontal="left" vertical="center" wrapText="1"/>
    </xf>
    <xf numFmtId="0" fontId="35" fillId="0" borderId="5" xfId="5" applyFont="1" applyFill="1" applyBorder="1" applyAlignment="1">
      <alignment horizontal="center" vertical="center" wrapText="1"/>
    </xf>
    <xf numFmtId="0" fontId="35" fillId="0" borderId="6" xfId="5" applyFont="1" applyFill="1" applyBorder="1" applyAlignment="1">
      <alignment horizontal="center" vertical="center" wrapText="1"/>
    </xf>
    <xf numFmtId="0" fontId="35" fillId="0" borderId="13" xfId="5" applyFont="1" applyFill="1" applyBorder="1" applyAlignment="1">
      <alignment horizontal="center" vertical="center" wrapText="1"/>
    </xf>
    <xf numFmtId="166" fontId="1" fillId="0" borderId="6" xfId="7" applyNumberFormat="1" applyFont="1" applyFill="1" applyBorder="1" applyAlignment="1">
      <alignment horizontal="center" vertical="center" wrapText="1"/>
    </xf>
    <xf numFmtId="0" fontId="41" fillId="0" borderId="5" xfId="5" applyFont="1" applyFill="1" applyBorder="1" applyAlignment="1">
      <alignment horizontal="left" vertical="center"/>
    </xf>
    <xf numFmtId="0" fontId="41" fillId="0" borderId="6" xfId="5" applyFont="1" applyFill="1" applyBorder="1" applyAlignment="1">
      <alignment horizontal="left" vertical="center"/>
    </xf>
    <xf numFmtId="0" fontId="41" fillId="0" borderId="13" xfId="5" applyFont="1" applyFill="1" applyBorder="1" applyAlignment="1">
      <alignment horizontal="left" vertical="center"/>
    </xf>
    <xf numFmtId="0" fontId="35" fillId="0" borderId="10" xfId="5" applyFont="1" applyFill="1" applyBorder="1" applyAlignment="1">
      <alignment horizontal="left" vertical="center" wrapText="1"/>
    </xf>
    <xf numFmtId="0" fontId="35" fillId="0" borderId="2" xfId="5" applyFont="1" applyFill="1" applyBorder="1" applyAlignment="1">
      <alignment horizontal="left" vertical="center" wrapText="1"/>
    </xf>
    <xf numFmtId="3" fontId="38" fillId="0" borderId="5" xfId="5" applyNumberFormat="1" applyFont="1" applyFill="1" applyBorder="1" applyAlignment="1">
      <alignment horizontal="center" vertical="center" wrapText="1"/>
    </xf>
    <xf numFmtId="3" fontId="38" fillId="0" borderId="6" xfId="5" applyNumberFormat="1" applyFont="1" applyFill="1" applyBorder="1" applyAlignment="1">
      <alignment horizontal="center" vertical="center" wrapText="1"/>
    </xf>
    <xf numFmtId="0" fontId="38" fillId="0" borderId="6" xfId="5" applyFont="1" applyFill="1" applyBorder="1" applyAlignment="1">
      <alignment horizontal="center" vertical="center" wrapText="1"/>
    </xf>
    <xf numFmtId="0" fontId="33" fillId="0" borderId="3" xfId="5" applyFont="1" applyFill="1" applyBorder="1" applyAlignment="1">
      <alignment horizontal="center" vertical="center" wrapText="1"/>
    </xf>
    <xf numFmtId="0" fontId="35" fillId="0" borderId="16" xfId="5" applyFont="1" applyFill="1" applyBorder="1" applyAlignment="1">
      <alignment horizontal="center" vertical="center" wrapText="1"/>
    </xf>
    <xf numFmtId="0" fontId="35" fillId="0" borderId="0" xfId="5" applyFont="1" applyFill="1" applyBorder="1" applyAlignment="1">
      <alignment horizontal="center" vertical="center" wrapText="1"/>
    </xf>
    <xf numFmtId="0" fontId="35" fillId="0" borderId="4" xfId="5" applyFont="1" applyFill="1" applyBorder="1" applyAlignment="1">
      <alignment horizontal="center" vertical="center" wrapText="1"/>
    </xf>
    <xf numFmtId="0" fontId="35" fillId="0" borderId="17" xfId="5" applyFont="1" applyFill="1" applyBorder="1" applyAlignment="1">
      <alignment horizontal="center" vertical="center" wrapText="1"/>
    </xf>
    <xf numFmtId="0" fontId="36" fillId="0" borderId="7" xfId="5" applyFont="1" applyFill="1" applyBorder="1" applyAlignment="1">
      <alignment horizontal="center" vertical="center" wrapText="1"/>
    </xf>
    <xf numFmtId="0" fontId="36" fillId="0" borderId="10" xfId="5" applyFont="1" applyFill="1" applyBorder="1" applyAlignment="1">
      <alignment horizontal="center" vertical="center" wrapText="1"/>
    </xf>
    <xf numFmtId="0" fontId="38" fillId="0" borderId="4" xfId="5" applyFont="1" applyFill="1" applyBorder="1" applyAlignment="1">
      <alignment horizontal="center" vertical="center" wrapText="1"/>
    </xf>
    <xf numFmtId="0" fontId="38" fillId="0" borderId="17" xfId="5" applyFont="1" applyFill="1" applyBorder="1" applyAlignment="1">
      <alignment horizontal="center" vertical="center" wrapText="1"/>
    </xf>
    <xf numFmtId="0" fontId="38" fillId="0" borderId="9" xfId="5" applyFont="1" applyFill="1" applyBorder="1" applyAlignment="1">
      <alignment horizontal="center" vertical="center" wrapText="1"/>
    </xf>
    <xf numFmtId="0" fontId="1" fillId="0" borderId="37" xfId="5" applyFont="1" applyFill="1" applyBorder="1" applyAlignment="1">
      <alignment horizontal="center" vertical="center" wrapText="1"/>
    </xf>
    <xf numFmtId="0" fontId="1" fillId="0" borderId="39" xfId="5" applyFont="1" applyFill="1" applyBorder="1" applyAlignment="1">
      <alignment horizontal="center" vertical="center" wrapText="1"/>
    </xf>
    <xf numFmtId="0" fontId="1" fillId="0" borderId="40" xfId="5" applyFont="1" applyFill="1" applyBorder="1" applyAlignment="1">
      <alignment horizontal="center" vertical="center" wrapText="1"/>
    </xf>
    <xf numFmtId="0" fontId="42" fillId="0" borderId="4" xfId="5" applyFont="1" applyFill="1" applyBorder="1" applyAlignment="1">
      <alignment horizontal="center" wrapText="1"/>
    </xf>
    <xf numFmtId="0" fontId="42" fillId="0" borderId="17" xfId="5" applyFont="1" applyFill="1" applyBorder="1" applyAlignment="1">
      <alignment horizontal="center" wrapText="1"/>
    </xf>
    <xf numFmtId="0" fontId="42" fillId="0" borderId="9" xfId="5" applyFont="1" applyFill="1" applyBorder="1" applyAlignment="1">
      <alignment horizontal="center" wrapText="1"/>
    </xf>
    <xf numFmtId="0" fontId="37" fillId="0" borderId="3" xfId="5" applyFont="1" applyFill="1" applyBorder="1" applyAlignment="1">
      <alignment horizontal="center" vertical="justify" wrapText="1"/>
    </xf>
    <xf numFmtId="0" fontId="42" fillId="0" borderId="4" xfId="5" quotePrefix="1" applyFont="1" applyFill="1" applyBorder="1" applyAlignment="1">
      <alignment horizontal="center" vertical="center" wrapText="1"/>
    </xf>
    <xf numFmtId="0" fontId="42" fillId="0" borderId="17" xfId="5" applyFont="1" applyFill="1" applyBorder="1" applyAlignment="1">
      <alignment horizontal="center" vertical="center" wrapText="1"/>
    </xf>
    <xf numFmtId="0" fontId="42" fillId="0" borderId="9" xfId="5" applyFont="1" applyFill="1" applyBorder="1" applyAlignment="1">
      <alignment horizontal="center" vertical="center" wrapText="1"/>
    </xf>
    <xf numFmtId="166" fontId="1" fillId="0" borderId="17" xfId="7" applyNumberFormat="1" applyFont="1" applyFill="1" applyBorder="1" applyAlignment="1">
      <alignment horizontal="center" vertical="center" wrapText="1"/>
    </xf>
    <xf numFmtId="166" fontId="1" fillId="0" borderId="10" xfId="7" applyNumberFormat="1" applyFont="1" applyFill="1" applyBorder="1" applyAlignment="1">
      <alignment horizontal="center" vertical="center" wrapText="1"/>
    </xf>
    <xf numFmtId="0" fontId="35" fillId="0" borderId="3" xfId="5" applyFont="1" applyFill="1" applyBorder="1" applyAlignment="1">
      <alignment horizontal="left" vertical="center" wrapText="1"/>
    </xf>
    <xf numFmtId="166" fontId="1" fillId="0" borderId="0" xfId="5" applyNumberFormat="1" applyFont="1" applyFill="1" applyBorder="1" applyAlignment="1">
      <alignment horizontal="left" vertical="center" wrapText="1"/>
    </xf>
    <xf numFmtId="0" fontId="1" fillId="0" borderId="0" xfId="5" applyFont="1" applyFill="1" applyBorder="1" applyAlignment="1">
      <alignment horizontal="left" vertical="center" wrapText="1"/>
    </xf>
    <xf numFmtId="0" fontId="1" fillId="0" borderId="0" xfId="5" quotePrefix="1" applyFont="1" applyFill="1" applyBorder="1" applyAlignment="1">
      <alignment horizontal="left" vertical="center" wrapText="1"/>
    </xf>
    <xf numFmtId="0" fontId="38" fillId="0" borderId="3" xfId="5" applyFont="1" applyFill="1" applyBorder="1" applyAlignment="1">
      <alignment horizontal="center" vertical="center" wrapText="1"/>
    </xf>
    <xf numFmtId="0" fontId="46" fillId="0" borderId="4" xfId="5" applyFont="1" applyFill="1" applyBorder="1" applyAlignment="1">
      <alignment horizontal="center" wrapText="1"/>
    </xf>
    <xf numFmtId="0" fontId="46" fillId="0" borderId="17" xfId="5" applyFont="1" applyFill="1" applyBorder="1" applyAlignment="1">
      <alignment horizontal="center" wrapText="1"/>
    </xf>
    <xf numFmtId="0" fontId="46" fillId="0" borderId="9" xfId="5" applyFont="1" applyFill="1" applyBorder="1" applyAlignment="1">
      <alignment horizontal="center" wrapText="1"/>
    </xf>
    <xf numFmtId="166" fontId="1" fillId="0" borderId="7" xfId="5" applyNumberFormat="1" applyFont="1" applyFill="1" applyBorder="1" applyAlignment="1">
      <alignment horizontal="center" vertical="center" wrapText="1"/>
    </xf>
    <xf numFmtId="166" fontId="1" fillId="0" borderId="8" xfId="5" applyNumberFormat="1" applyFont="1" applyFill="1" applyBorder="1" applyAlignment="1">
      <alignment horizontal="center" vertical="center" wrapText="1"/>
    </xf>
    <xf numFmtId="166" fontId="1" fillId="0" borderId="10" xfId="5" applyNumberFormat="1" applyFont="1" applyFill="1" applyBorder="1" applyAlignment="1">
      <alignment horizontal="center" vertical="center" wrapText="1"/>
    </xf>
    <xf numFmtId="166" fontId="1" fillId="0" borderId="0" xfId="5" applyNumberFormat="1" applyFont="1" applyFill="1" applyBorder="1" applyAlignment="1">
      <alignment horizontal="center" vertical="center" wrapText="1"/>
    </xf>
    <xf numFmtId="166" fontId="1" fillId="0" borderId="11" xfId="5" applyNumberFormat="1" applyFont="1" applyFill="1" applyBorder="1" applyAlignment="1">
      <alignment horizontal="center" vertical="center" wrapText="1"/>
    </xf>
    <xf numFmtId="166" fontId="1" fillId="0" borderId="12" xfId="5" applyNumberFormat="1" applyFont="1" applyFill="1" applyBorder="1" applyAlignment="1">
      <alignment horizontal="center" vertical="center" wrapText="1"/>
    </xf>
    <xf numFmtId="0" fontId="1" fillId="0" borderId="7" xfId="5" applyFont="1" applyFill="1" applyBorder="1" applyAlignment="1">
      <alignment horizontal="center" vertical="center" wrapText="1"/>
    </xf>
    <xf numFmtId="0" fontId="1" fillId="0" borderId="8" xfId="5" applyFont="1" applyFill="1" applyBorder="1" applyAlignment="1">
      <alignment horizontal="center" vertical="center" wrapText="1"/>
    </xf>
    <xf numFmtId="0" fontId="1" fillId="0" borderId="14" xfId="5" applyFont="1" applyFill="1" applyBorder="1" applyAlignment="1">
      <alignment horizontal="center" vertical="center" wrapText="1"/>
    </xf>
    <xf numFmtId="0" fontId="1" fillId="0" borderId="10" xfId="5" applyFont="1" applyFill="1" applyBorder="1" applyAlignment="1">
      <alignment horizontal="center" vertical="center" wrapText="1"/>
    </xf>
    <xf numFmtId="0" fontId="1" fillId="0" borderId="0" xfId="5" applyFont="1" applyFill="1" applyBorder="1" applyAlignment="1">
      <alignment horizontal="center" vertical="center" wrapText="1"/>
    </xf>
    <xf numFmtId="0" fontId="1" fillId="0" borderId="2" xfId="5" applyFont="1" applyFill="1" applyBorder="1" applyAlignment="1">
      <alignment horizontal="center" vertical="center" wrapText="1"/>
    </xf>
    <xf numFmtId="0" fontId="1" fillId="0" borderId="11" xfId="5" applyFont="1" applyFill="1" applyBorder="1" applyAlignment="1">
      <alignment horizontal="center" vertical="center" wrapText="1"/>
    </xf>
    <xf numFmtId="0" fontId="1" fillId="0" borderId="12" xfId="5" applyFont="1" applyFill="1" applyBorder="1" applyAlignment="1">
      <alignment horizontal="center" vertical="center" wrapText="1"/>
    </xf>
    <xf numFmtId="0" fontId="1" fillId="0" borderId="15" xfId="5" applyFont="1" applyFill="1" applyBorder="1" applyAlignment="1">
      <alignment horizontal="center" vertical="center" wrapText="1"/>
    </xf>
    <xf numFmtId="3" fontId="1" fillId="0" borderId="10" xfId="5" applyNumberFormat="1" applyFont="1" applyFill="1" applyBorder="1" applyAlignment="1">
      <alignment horizontal="center" vertical="center" wrapText="1"/>
    </xf>
    <xf numFmtId="3" fontId="1" fillId="0" borderId="0" xfId="5" applyNumberFormat="1" applyFont="1" applyFill="1" applyBorder="1" applyAlignment="1">
      <alignment horizontal="center" vertical="center" wrapText="1"/>
    </xf>
    <xf numFmtId="3" fontId="1" fillId="0" borderId="2" xfId="5" applyNumberFormat="1" applyFont="1" applyFill="1" applyBorder="1" applyAlignment="1">
      <alignment horizontal="center" vertical="center" wrapText="1"/>
    </xf>
    <xf numFmtId="3" fontId="1" fillId="0" borderId="11" xfId="5" applyNumberFormat="1" applyFont="1" applyFill="1" applyBorder="1" applyAlignment="1">
      <alignment horizontal="center" vertical="center" wrapText="1"/>
    </xf>
    <xf numFmtId="3" fontId="1" fillId="0" borderId="12" xfId="5" applyNumberFormat="1" applyFont="1" applyFill="1" applyBorder="1" applyAlignment="1">
      <alignment horizontal="center" vertical="center" wrapText="1"/>
    </xf>
    <xf numFmtId="3" fontId="1" fillId="0" borderId="15" xfId="5" applyNumberFormat="1" applyFont="1" applyFill="1" applyBorder="1" applyAlignment="1">
      <alignment horizontal="center" vertical="center" wrapText="1"/>
    </xf>
    <xf numFmtId="0" fontId="1" fillId="0" borderId="3" xfId="5" applyFont="1" applyFill="1" applyBorder="1" applyAlignment="1">
      <alignment horizontal="center" vertical="center"/>
    </xf>
    <xf numFmtId="0" fontId="38" fillId="0" borderId="7" xfId="5" applyFont="1" applyFill="1" applyBorder="1" applyAlignment="1">
      <alignment horizontal="center" vertical="center" wrapText="1"/>
    </xf>
    <xf numFmtId="0" fontId="38" fillId="0" borderId="8" xfId="5" applyFont="1" applyFill="1" applyBorder="1" applyAlignment="1">
      <alignment horizontal="center" vertical="center" wrapText="1"/>
    </xf>
    <xf numFmtId="0" fontId="38" fillId="0" borderId="14" xfId="5" applyFont="1" applyFill="1" applyBorder="1" applyAlignment="1">
      <alignment horizontal="center" vertical="center" wrapText="1"/>
    </xf>
    <xf numFmtId="0" fontId="38" fillId="0" borderId="11" xfId="5" applyFont="1" applyFill="1" applyBorder="1" applyAlignment="1">
      <alignment horizontal="center" vertical="center" wrapText="1"/>
    </xf>
    <xf numFmtId="0" fontId="38" fillId="0" borderId="12" xfId="5" applyFont="1" applyFill="1" applyBorder="1" applyAlignment="1">
      <alignment horizontal="center" vertical="center" wrapText="1"/>
    </xf>
    <xf numFmtId="0" fontId="38" fillId="0" borderId="15" xfId="5" applyFont="1" applyFill="1" applyBorder="1" applyAlignment="1">
      <alignment horizontal="center" vertical="center" wrapText="1"/>
    </xf>
    <xf numFmtId="166" fontId="1" fillId="0" borderId="7" xfId="7" applyNumberFormat="1" applyFont="1" applyFill="1" applyBorder="1" applyAlignment="1">
      <alignment horizontal="center" vertical="center" wrapText="1"/>
    </xf>
    <xf numFmtId="166" fontId="1" fillId="0" borderId="8" xfId="7" applyNumberFormat="1" applyFont="1" applyFill="1" applyBorder="1" applyAlignment="1">
      <alignment horizontal="center" vertical="center" wrapText="1"/>
    </xf>
    <xf numFmtId="166" fontId="1" fillId="0" borderId="14" xfId="7" applyNumberFormat="1" applyFont="1" applyFill="1" applyBorder="1" applyAlignment="1">
      <alignment horizontal="center" vertical="center" wrapText="1"/>
    </xf>
    <xf numFmtId="166" fontId="1" fillId="0" borderId="0" xfId="7" applyNumberFormat="1" applyFont="1" applyFill="1" applyBorder="1" applyAlignment="1">
      <alignment horizontal="center" vertical="center" wrapText="1"/>
    </xf>
    <xf numFmtId="166" fontId="1" fillId="0" borderId="2" xfId="7" applyNumberFormat="1" applyFont="1" applyFill="1" applyBorder="1" applyAlignment="1">
      <alignment horizontal="center" vertical="center" wrapText="1"/>
    </xf>
    <xf numFmtId="0" fontId="35" fillId="0" borderId="7" xfId="5" applyFont="1" applyFill="1" applyBorder="1" applyAlignment="1">
      <alignment horizontal="center" vertical="center" wrapText="1"/>
    </xf>
    <xf numFmtId="0" fontId="35" fillId="0" borderId="8" xfId="5" applyFont="1" applyFill="1" applyBorder="1" applyAlignment="1">
      <alignment horizontal="center" vertical="center" wrapText="1"/>
    </xf>
    <xf numFmtId="0" fontId="35" fillId="0" borderId="10" xfId="5" applyFont="1" applyFill="1" applyBorder="1" applyAlignment="1">
      <alignment horizontal="center" vertical="center" wrapText="1"/>
    </xf>
    <xf numFmtId="0" fontId="35" fillId="0" borderId="11" xfId="5" applyFont="1" applyFill="1" applyBorder="1" applyAlignment="1">
      <alignment horizontal="center" vertical="center" wrapText="1"/>
    </xf>
    <xf numFmtId="0" fontId="35" fillId="0" borderId="12" xfId="5" applyFont="1" applyFill="1" applyBorder="1" applyAlignment="1">
      <alignment horizontal="center" vertical="center" wrapText="1"/>
    </xf>
    <xf numFmtId="0" fontId="13" fillId="0" borderId="0" xfId="2" applyFont="1" applyFill="1" applyBorder="1" applyAlignment="1">
      <alignment horizontal="center" wrapText="1"/>
    </xf>
    <xf numFmtId="0" fontId="13" fillId="0" borderId="0" xfId="2" applyFont="1" applyFill="1" applyAlignment="1">
      <alignment horizontal="center" vertical="center" wrapText="1"/>
    </xf>
    <xf numFmtId="0" fontId="8" fillId="0" borderId="0" xfId="2" applyFont="1" applyFill="1" applyAlignment="1">
      <alignment wrapText="1"/>
    </xf>
    <xf numFmtId="0" fontId="26" fillId="0" borderId="0" xfId="2" applyFont="1" applyFill="1" applyBorder="1" applyAlignment="1">
      <alignment horizontal="center" vertical="justify" wrapText="1"/>
    </xf>
    <xf numFmtId="0" fontId="27" fillId="0" borderId="12" xfId="2" applyFont="1" applyFill="1" applyBorder="1" applyAlignment="1">
      <alignment horizontal="center" vertical="justify" wrapText="1"/>
    </xf>
    <xf numFmtId="166" fontId="4" fillId="0" borderId="5" xfId="2" applyNumberFormat="1" applyFont="1" applyFill="1" applyBorder="1" applyAlignment="1">
      <alignment horizontal="center" vertical="center" wrapText="1"/>
    </xf>
    <xf numFmtId="166" fontId="4" fillId="0" borderId="6" xfId="2" applyNumberFormat="1" applyFont="1" applyFill="1" applyBorder="1" applyAlignment="1">
      <alignment horizontal="center" vertical="center" wrapText="1"/>
    </xf>
    <xf numFmtId="0" fontId="4" fillId="0" borderId="11" xfId="2" applyFont="1" applyFill="1" applyBorder="1" applyAlignment="1">
      <alignment horizontal="left" vertical="center" wrapText="1"/>
    </xf>
    <xf numFmtId="0" fontId="4" fillId="0" borderId="12" xfId="2" applyFont="1" applyFill="1" applyBorder="1" applyAlignment="1">
      <alignment horizontal="left" vertical="center" wrapText="1"/>
    </xf>
    <xf numFmtId="0" fontId="4" fillId="0" borderId="0" xfId="2" applyFont="1" applyFill="1" applyBorder="1" applyAlignment="1">
      <alignment horizontal="left" vertical="center" wrapText="1"/>
    </xf>
    <xf numFmtId="0" fontId="4" fillId="0" borderId="15" xfId="2" applyFont="1" applyFill="1" applyBorder="1" applyAlignment="1">
      <alignment horizontal="left" vertical="center" wrapText="1"/>
    </xf>
    <xf numFmtId="0" fontId="4" fillId="0" borderId="5" xfId="2" applyFont="1" applyFill="1" applyBorder="1" applyAlignment="1">
      <alignment horizontal="left" vertical="center" wrapText="1"/>
    </xf>
    <xf numFmtId="0" fontId="2" fillId="0" borderId="6" xfId="2" applyFont="1" applyFill="1" applyBorder="1" applyAlignment="1">
      <alignment horizontal="left" vertical="center" wrapText="1"/>
    </xf>
    <xf numFmtId="0" fontId="2" fillId="0" borderId="13" xfId="2" applyFont="1" applyFill="1" applyBorder="1" applyAlignment="1">
      <alignment horizontal="left" vertical="center" wrapText="1"/>
    </xf>
    <xf numFmtId="0" fontId="4" fillId="0" borderId="6" xfId="2" applyFont="1" applyFill="1" applyBorder="1" applyAlignment="1">
      <alignment horizontal="left" vertical="center" wrapText="1"/>
    </xf>
    <xf numFmtId="0" fontId="4" fillId="0" borderId="13" xfId="2" applyFont="1" applyFill="1" applyBorder="1" applyAlignment="1">
      <alignment horizontal="left" vertical="center" wrapText="1"/>
    </xf>
    <xf numFmtId="0" fontId="5" fillId="0" borderId="3" xfId="2" applyFont="1" applyFill="1" applyBorder="1" applyAlignment="1">
      <alignment horizontal="center" vertical="center" wrapText="1"/>
    </xf>
    <xf numFmtId="0" fontId="2" fillId="0" borderId="4" xfId="2" applyFont="1" applyFill="1" applyBorder="1" applyAlignment="1">
      <alignment horizontal="center" vertical="center" wrapText="1"/>
    </xf>
    <xf numFmtId="0" fontId="2" fillId="0" borderId="17" xfId="2" applyFont="1" applyFill="1" applyBorder="1" applyAlignment="1">
      <alignment horizontal="center" vertical="center" wrapText="1"/>
    </xf>
    <xf numFmtId="0" fontId="2" fillId="0" borderId="9" xfId="2" applyFont="1" applyFill="1" applyBorder="1" applyAlignment="1">
      <alignment horizontal="center" vertical="center" wrapText="1"/>
    </xf>
    <xf numFmtId="166" fontId="2" fillId="0" borderId="7" xfId="2" applyNumberFormat="1" applyFont="1" applyFill="1" applyBorder="1" applyAlignment="1">
      <alignment horizontal="center" vertical="center" wrapText="1"/>
    </xf>
    <xf numFmtId="166" fontId="2" fillId="0" borderId="8" xfId="2" applyNumberFormat="1" applyFont="1" applyFill="1" applyBorder="1" applyAlignment="1">
      <alignment horizontal="center" vertical="center" wrapText="1"/>
    </xf>
    <xf numFmtId="166" fontId="2" fillId="0" borderId="10" xfId="2" applyNumberFormat="1" applyFont="1" applyFill="1" applyBorder="1" applyAlignment="1">
      <alignment horizontal="center" vertical="center" wrapText="1"/>
    </xf>
    <xf numFmtId="166" fontId="2" fillId="0" borderId="0" xfId="2" applyNumberFormat="1" applyFont="1" applyFill="1" applyBorder="1" applyAlignment="1">
      <alignment horizontal="center" vertical="center" wrapText="1"/>
    </xf>
    <xf numFmtId="166" fontId="2" fillId="0" borderId="11" xfId="2" applyNumberFormat="1" applyFont="1" applyFill="1" applyBorder="1" applyAlignment="1">
      <alignment horizontal="center" vertical="center" wrapText="1"/>
    </xf>
    <xf numFmtId="166" fontId="2" fillId="0" borderId="12" xfId="2" applyNumberFormat="1" applyFont="1" applyFill="1" applyBorder="1" applyAlignment="1">
      <alignment horizontal="center" vertical="center" wrapText="1"/>
    </xf>
    <xf numFmtId="0" fontId="3" fillId="0" borderId="3" xfId="2" applyFont="1" applyFill="1" applyBorder="1" applyAlignment="1">
      <alignment horizontal="center" vertical="center" wrapText="1"/>
    </xf>
    <xf numFmtId="0" fontId="4" fillId="0" borderId="5" xfId="2" applyFont="1" applyFill="1" applyBorder="1" applyAlignment="1">
      <alignment horizontal="center" vertical="center" wrapText="1"/>
    </xf>
    <xf numFmtId="0" fontId="4" fillId="0" borderId="6" xfId="2" applyFont="1" applyFill="1" applyBorder="1" applyAlignment="1">
      <alignment horizontal="center" vertical="center" wrapText="1"/>
    </xf>
    <xf numFmtId="0" fontId="4" fillId="0" borderId="13" xfId="2" applyFont="1" applyFill="1" applyBorder="1" applyAlignment="1">
      <alignment horizontal="center" vertical="center" wrapText="1"/>
    </xf>
    <xf numFmtId="166" fontId="2" fillId="0" borderId="5" xfId="8" applyNumberFormat="1" applyFont="1" applyFill="1" applyBorder="1" applyAlignment="1">
      <alignment horizontal="center" vertical="center" wrapText="1"/>
    </xf>
    <xf numFmtId="166" fontId="2" fillId="0" borderId="6" xfId="8" applyNumberFormat="1" applyFont="1" applyFill="1" applyBorder="1" applyAlignment="1">
      <alignment horizontal="center" vertical="center" wrapText="1"/>
    </xf>
    <xf numFmtId="0" fontId="16" fillId="0" borderId="5" xfId="2" applyFont="1" applyFill="1" applyBorder="1" applyAlignment="1">
      <alignment horizontal="left" vertical="center"/>
    </xf>
    <xf numFmtId="0" fontId="16" fillId="0" borderId="6" xfId="2" applyFont="1" applyFill="1" applyBorder="1" applyAlignment="1">
      <alignment horizontal="left" vertical="center"/>
    </xf>
    <xf numFmtId="0" fontId="16" fillId="0" borderId="13" xfId="2" applyFont="1" applyFill="1" applyBorder="1" applyAlignment="1">
      <alignment horizontal="left" vertical="center"/>
    </xf>
    <xf numFmtId="0" fontId="13" fillId="0" borderId="3" xfId="2" applyFont="1" applyFill="1" applyBorder="1" applyAlignment="1">
      <alignment horizontal="left" vertical="center" wrapText="1"/>
    </xf>
    <xf numFmtId="0" fontId="13" fillId="0" borderId="5" xfId="2" applyFont="1" applyFill="1" applyBorder="1" applyAlignment="1">
      <alignment horizontal="left" vertical="center" wrapText="1"/>
    </xf>
    <xf numFmtId="0" fontId="13" fillId="0" borderId="6" xfId="2" applyFont="1" applyFill="1" applyBorder="1" applyAlignment="1">
      <alignment horizontal="left" vertical="center" wrapText="1"/>
    </xf>
    <xf numFmtId="0" fontId="13" fillId="0" borderId="13" xfId="2" applyFont="1" applyFill="1" applyBorder="1" applyAlignment="1">
      <alignment horizontal="left" vertical="center" wrapText="1"/>
    </xf>
    <xf numFmtId="0" fontId="2" fillId="0" borderId="3" xfId="2" applyFont="1" applyFill="1" applyBorder="1" applyAlignment="1">
      <alignment horizontal="center" vertical="center"/>
    </xf>
    <xf numFmtId="0" fontId="2" fillId="0" borderId="7" xfId="2" applyFont="1" applyFill="1" applyBorder="1" applyAlignment="1">
      <alignment horizontal="center" vertical="center" wrapText="1"/>
    </xf>
    <xf numFmtId="0" fontId="2" fillId="0" borderId="8" xfId="2" applyFont="1" applyFill="1" applyBorder="1" applyAlignment="1">
      <alignment horizontal="center" vertical="center" wrapText="1"/>
    </xf>
    <xf numFmtId="0" fontId="2" fillId="0" borderId="14" xfId="2" applyFont="1" applyFill="1" applyBorder="1" applyAlignment="1">
      <alignment horizontal="center" vertical="center" wrapText="1"/>
    </xf>
    <xf numFmtId="0" fontId="2" fillId="0" borderId="11" xfId="2" applyFont="1" applyFill="1" applyBorder="1" applyAlignment="1">
      <alignment horizontal="center" vertical="center" wrapText="1"/>
    </xf>
    <xf numFmtId="0" fontId="2" fillId="0" borderId="12" xfId="2" applyFont="1" applyFill="1" applyBorder="1" applyAlignment="1">
      <alignment horizontal="center" vertical="center" wrapText="1"/>
    </xf>
    <xf numFmtId="0" fontId="2" fillId="0" borderId="15" xfId="2" applyFont="1" applyFill="1" applyBorder="1" applyAlignment="1">
      <alignment horizontal="center" vertical="center" wrapText="1"/>
    </xf>
    <xf numFmtId="0" fontId="7" fillId="0" borderId="7"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14" xfId="2" applyFont="1" applyFill="1" applyBorder="1" applyAlignment="1">
      <alignment horizontal="center" vertical="center" wrapText="1"/>
    </xf>
    <xf numFmtId="0" fontId="7" fillId="0" borderId="11" xfId="2" applyFont="1" applyFill="1" applyBorder="1" applyAlignment="1">
      <alignment horizontal="center" vertical="center" wrapText="1"/>
    </xf>
    <xf numFmtId="0" fontId="7" fillId="0" borderId="12" xfId="2" applyFont="1" applyFill="1" applyBorder="1" applyAlignment="1">
      <alignment horizontal="center" vertical="center" wrapText="1"/>
    </xf>
    <xf numFmtId="0" fontId="7" fillId="0" borderId="15" xfId="2" applyFont="1" applyFill="1" applyBorder="1" applyAlignment="1">
      <alignment horizontal="center" vertical="center" wrapText="1"/>
    </xf>
    <xf numFmtId="0" fontId="4" fillId="0" borderId="5" xfId="2" quotePrefix="1" applyFont="1" applyFill="1" applyBorder="1" applyAlignment="1">
      <alignment horizontal="left" vertical="center" wrapText="1"/>
    </xf>
    <xf numFmtId="166" fontId="2" fillId="0" borderId="3" xfId="8" applyNumberFormat="1" applyFont="1" applyFill="1" applyBorder="1" applyAlignment="1">
      <alignment horizontal="center" vertical="center" wrapText="1"/>
    </xf>
    <xf numFmtId="0" fontId="7" fillId="0" borderId="4" xfId="2" applyFont="1" applyFill="1" applyBorder="1" applyAlignment="1">
      <alignment horizontal="center" vertical="center" wrapText="1"/>
    </xf>
    <xf numFmtId="0" fontId="7" fillId="0" borderId="17" xfId="2" applyFont="1" applyFill="1" applyBorder="1" applyAlignment="1">
      <alignment horizontal="center" vertical="center" wrapText="1"/>
    </xf>
    <xf numFmtId="0" fontId="7" fillId="0" borderId="9" xfId="2" applyFont="1" applyFill="1" applyBorder="1" applyAlignment="1">
      <alignment horizontal="center" vertical="center" wrapText="1"/>
    </xf>
    <xf numFmtId="0" fontId="2" fillId="0" borderId="10" xfId="2" applyFont="1" applyFill="1" applyBorder="1" applyAlignment="1">
      <alignment horizontal="center" vertical="center" wrapText="1"/>
    </xf>
    <xf numFmtId="0" fontId="2" fillId="0" borderId="0" xfId="2" applyFont="1" applyFill="1" applyBorder="1" applyAlignment="1">
      <alignment horizontal="center" vertical="center" wrapText="1"/>
    </xf>
    <xf numFmtId="0" fontId="2" fillId="0" borderId="2" xfId="2" applyFont="1" applyFill="1" applyBorder="1" applyAlignment="1">
      <alignment horizontal="center" vertical="center" wrapText="1"/>
    </xf>
    <xf numFmtId="0" fontId="4" fillId="0" borderId="7" xfId="2" applyFont="1" applyFill="1" applyBorder="1" applyAlignment="1">
      <alignment horizontal="center" vertical="center" wrapText="1"/>
    </xf>
    <xf numFmtId="0" fontId="4" fillId="0" borderId="8" xfId="2" applyFont="1" applyFill="1" applyBorder="1" applyAlignment="1">
      <alignment horizontal="center" vertical="center" wrapText="1"/>
    </xf>
    <xf numFmtId="0" fontId="4" fillId="0" borderId="10" xfId="2"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11" xfId="2" applyFont="1" applyFill="1" applyBorder="1" applyAlignment="1">
      <alignment horizontal="center" vertical="center" wrapText="1"/>
    </xf>
    <xf numFmtId="0" fontId="4" fillId="0" borderId="12" xfId="2" applyFont="1" applyFill="1" applyBorder="1" applyAlignment="1">
      <alignment horizontal="center" vertical="center" wrapText="1"/>
    </xf>
    <xf numFmtId="166" fontId="2" fillId="0" borderId="17" xfId="8" applyNumberFormat="1" applyFont="1" applyFill="1" applyBorder="1" applyAlignment="1">
      <alignment horizontal="center" vertical="center" wrapText="1"/>
    </xf>
    <xf numFmtId="166" fontId="2" fillId="0" borderId="10" xfId="8" applyNumberFormat="1" applyFont="1" applyFill="1" applyBorder="1" applyAlignment="1">
      <alignment horizontal="center" vertical="center" wrapText="1"/>
    </xf>
    <xf numFmtId="0" fontId="10" fillId="0" borderId="3" xfId="2" applyFont="1" applyFill="1" applyBorder="1" applyAlignment="1">
      <alignment horizontal="left" vertical="center" wrapText="1"/>
    </xf>
    <xf numFmtId="0" fontId="4" fillId="0" borderId="10" xfId="2" applyFont="1" applyFill="1" applyBorder="1" applyAlignment="1">
      <alignment horizontal="left" vertical="center" wrapText="1"/>
    </xf>
    <xf numFmtId="0" fontId="4" fillId="0" borderId="2" xfId="2" applyFont="1" applyFill="1" applyBorder="1" applyAlignment="1">
      <alignment horizontal="left" vertical="center" wrapText="1"/>
    </xf>
    <xf numFmtId="3" fontId="7" fillId="0" borderId="5" xfId="2" applyNumberFormat="1" applyFont="1" applyFill="1" applyBorder="1" applyAlignment="1">
      <alignment horizontal="center" vertical="center" wrapText="1"/>
    </xf>
    <xf numFmtId="3" fontId="7" fillId="0" borderId="6" xfId="2" applyNumberFormat="1" applyFont="1" applyFill="1" applyBorder="1" applyAlignment="1">
      <alignment horizontal="center" vertical="center" wrapText="1"/>
    </xf>
    <xf numFmtId="0" fontId="4" fillId="0" borderId="8" xfId="2" applyFont="1" applyFill="1" applyBorder="1" applyAlignment="1">
      <alignment horizontal="left" vertical="center" wrapText="1"/>
    </xf>
    <xf numFmtId="0" fontId="4" fillId="0" borderId="16" xfId="2" applyFont="1" applyFill="1" applyBorder="1" applyAlignment="1">
      <alignment horizontal="center" vertical="center" wrapText="1"/>
    </xf>
    <xf numFmtId="0" fontId="4" fillId="0" borderId="4" xfId="2" applyFont="1" applyFill="1" applyBorder="1" applyAlignment="1">
      <alignment horizontal="center" vertical="center" wrapText="1"/>
    </xf>
    <xf numFmtId="0" fontId="4" fillId="0" borderId="17" xfId="2" applyFont="1" applyFill="1" applyBorder="1" applyAlignment="1">
      <alignment horizontal="center" vertical="center" wrapText="1"/>
    </xf>
    <xf numFmtId="0" fontId="5" fillId="0" borderId="7" xfId="2" applyFont="1" applyFill="1" applyBorder="1" applyAlignment="1">
      <alignment horizontal="center" vertical="center" wrapText="1"/>
    </xf>
    <xf numFmtId="0" fontId="5" fillId="0" borderId="10" xfId="2" applyFont="1" applyFill="1" applyBorder="1" applyAlignment="1">
      <alignment horizontal="center" vertical="center" wrapText="1"/>
    </xf>
    <xf numFmtId="0" fontId="2" fillId="0" borderId="37" xfId="2" applyFont="1" applyFill="1" applyBorder="1" applyAlignment="1">
      <alignment horizontal="center" vertical="center" wrapText="1"/>
    </xf>
    <xf numFmtId="0" fontId="2" fillId="0" borderId="39" xfId="2" applyFont="1" applyFill="1" applyBorder="1" applyAlignment="1">
      <alignment horizontal="center" vertical="center" wrapText="1"/>
    </xf>
    <xf numFmtId="0" fontId="2" fillId="0" borderId="40" xfId="2" applyFont="1" applyFill="1" applyBorder="1" applyAlignment="1">
      <alignment horizontal="center" vertical="center" wrapText="1"/>
    </xf>
    <xf numFmtId="0" fontId="4" fillId="0" borderId="7" xfId="2" applyFont="1" applyFill="1" applyBorder="1" applyAlignment="1">
      <alignment horizontal="left" vertical="center" wrapText="1"/>
    </xf>
    <xf numFmtId="0" fontId="4" fillId="0" borderId="14" xfId="2" applyFont="1" applyFill="1" applyBorder="1" applyAlignment="1">
      <alignment horizontal="left" vertical="center" wrapText="1"/>
    </xf>
    <xf numFmtId="0" fontId="8" fillId="0" borderId="6" xfId="2" applyFont="1" applyFill="1" applyBorder="1" applyAlignment="1">
      <alignment wrapText="1"/>
    </xf>
    <xf numFmtId="0" fontId="8" fillId="0" borderId="13" xfId="2" applyFont="1" applyFill="1" applyBorder="1" applyAlignment="1">
      <alignment wrapText="1"/>
    </xf>
    <xf numFmtId="166" fontId="2" fillId="0" borderId="0" xfId="2" applyNumberFormat="1" applyFont="1" applyFill="1" applyBorder="1" applyAlignment="1">
      <alignment horizontal="left" vertical="center" wrapText="1"/>
    </xf>
    <xf numFmtId="0" fontId="2" fillId="0" borderId="0" xfId="2" applyFont="1" applyFill="1" applyBorder="1" applyAlignment="1">
      <alignment horizontal="left" vertical="center" wrapText="1"/>
    </xf>
    <xf numFmtId="0" fontId="2" fillId="0" borderId="0" xfId="2" quotePrefix="1" applyFont="1" applyFill="1" applyBorder="1" applyAlignment="1">
      <alignment horizontal="left" vertical="center" wrapText="1"/>
    </xf>
    <xf numFmtId="0" fontId="2" fillId="0" borderId="12" xfId="2" quotePrefix="1" applyFont="1" applyFill="1" applyBorder="1" applyAlignment="1">
      <alignment horizontal="left" vertical="center" wrapText="1"/>
    </xf>
    <xf numFmtId="0" fontId="2" fillId="0" borderId="12" xfId="2" applyFont="1" applyFill="1" applyBorder="1" applyAlignment="1">
      <alignment horizontal="left" vertical="center" wrapText="1"/>
    </xf>
    <xf numFmtId="0" fontId="10" fillId="0" borderId="5" xfId="2" applyFont="1" applyFill="1" applyBorder="1" applyAlignment="1">
      <alignment horizontal="left" vertical="center" wrapText="1"/>
    </xf>
    <xf numFmtId="0" fontId="10" fillId="0" borderId="6" xfId="2" applyFont="1" applyFill="1" applyBorder="1" applyAlignment="1">
      <alignment horizontal="left" vertical="center" wrapText="1"/>
    </xf>
    <xf numFmtId="0" fontId="10" fillId="0" borderId="12" xfId="2" applyFont="1" applyFill="1" applyBorder="1" applyAlignment="1">
      <alignment horizontal="left" vertical="center" wrapText="1"/>
    </xf>
    <xf numFmtId="0" fontId="10" fillId="0" borderId="13" xfId="2" applyFont="1" applyFill="1" applyBorder="1" applyAlignment="1">
      <alignment horizontal="left" vertical="center" wrapText="1"/>
    </xf>
    <xf numFmtId="0" fontId="6" fillId="0" borderId="4" xfId="2" applyFont="1" applyFill="1" applyBorder="1" applyAlignment="1">
      <alignment horizontal="center" vertical="center" wrapText="1"/>
    </xf>
    <xf numFmtId="0" fontId="6" fillId="0" borderId="17" xfId="2" applyFont="1" applyFill="1" applyBorder="1" applyAlignment="1">
      <alignment horizontal="center" vertical="center" wrapText="1"/>
    </xf>
    <xf numFmtId="0" fontId="6" fillId="0" borderId="9" xfId="2" applyFont="1" applyFill="1" applyBorder="1" applyAlignment="1">
      <alignment horizontal="center" vertical="center" wrapText="1"/>
    </xf>
    <xf numFmtId="0" fontId="28" fillId="0" borderId="4" xfId="2" applyFont="1" applyFill="1" applyBorder="1" applyAlignment="1">
      <alignment horizontal="center" wrapText="1"/>
    </xf>
    <xf numFmtId="0" fontId="28" fillId="0" borderId="17" xfId="2" applyFont="1" applyFill="1" applyBorder="1" applyAlignment="1">
      <alignment horizontal="center" wrapText="1"/>
    </xf>
    <xf numFmtId="0" fontId="28" fillId="0" borderId="9" xfId="2" applyFont="1" applyFill="1" applyBorder="1" applyAlignment="1">
      <alignment horizontal="center" wrapText="1"/>
    </xf>
    <xf numFmtId="0" fontId="2" fillId="0" borderId="5" xfId="2" applyFont="1" applyFill="1" applyBorder="1" applyAlignment="1">
      <alignment horizontal="center" vertical="center" wrapText="1"/>
    </xf>
    <xf numFmtId="0" fontId="2" fillId="0" borderId="6" xfId="2" applyFont="1" applyFill="1" applyBorder="1" applyAlignment="1">
      <alignment horizontal="center" vertical="center" wrapText="1"/>
    </xf>
    <xf numFmtId="0" fontId="2" fillId="0" borderId="13" xfId="2" applyFont="1" applyFill="1" applyBorder="1" applyAlignment="1">
      <alignment horizontal="center" vertical="center" wrapText="1"/>
    </xf>
    <xf numFmtId="0" fontId="2" fillId="0" borderId="3" xfId="2" applyFont="1" applyFill="1" applyBorder="1" applyAlignment="1">
      <alignment horizontal="center" vertical="center" wrapText="1"/>
    </xf>
    <xf numFmtId="3" fontId="2" fillId="0" borderId="10" xfId="2" applyNumberFormat="1" applyFont="1" applyFill="1" applyBorder="1" applyAlignment="1">
      <alignment horizontal="center" vertical="center" wrapText="1"/>
    </xf>
    <xf numFmtId="3" fontId="2" fillId="0" borderId="0" xfId="2" applyNumberFormat="1" applyFont="1" applyFill="1" applyBorder="1" applyAlignment="1">
      <alignment horizontal="center" vertical="center" wrapText="1"/>
    </xf>
    <xf numFmtId="3" fontId="2" fillId="0" borderId="2" xfId="2" applyNumberFormat="1" applyFont="1" applyFill="1" applyBorder="1" applyAlignment="1">
      <alignment horizontal="center" vertical="center" wrapText="1"/>
    </xf>
    <xf numFmtId="3" fontId="2" fillId="0" borderId="11" xfId="2" applyNumberFormat="1" applyFont="1" applyFill="1" applyBorder="1" applyAlignment="1">
      <alignment horizontal="center" vertical="center" wrapText="1"/>
    </xf>
    <xf numFmtId="3" fontId="2" fillId="0" borderId="12" xfId="2" applyNumberFormat="1" applyFont="1" applyFill="1" applyBorder="1" applyAlignment="1">
      <alignment horizontal="center" vertical="center" wrapText="1"/>
    </xf>
    <xf numFmtId="3" fontId="2" fillId="0" borderId="15" xfId="2" applyNumberFormat="1" applyFont="1" applyFill="1" applyBorder="1" applyAlignment="1">
      <alignment horizontal="center" vertical="center" wrapText="1"/>
    </xf>
    <xf numFmtId="0" fontId="6" fillId="0" borderId="3" xfId="2" applyFont="1" applyFill="1" applyBorder="1" applyAlignment="1">
      <alignment horizontal="center" vertical="justify" wrapText="1"/>
    </xf>
    <xf numFmtId="0" fontId="28" fillId="0" borderId="4" xfId="2" quotePrefix="1" applyFont="1" applyFill="1" applyBorder="1" applyAlignment="1">
      <alignment horizontal="center" vertical="center" wrapText="1"/>
    </xf>
    <xf numFmtId="0" fontId="28" fillId="0" borderId="17" xfId="2" applyFont="1" applyFill="1" applyBorder="1" applyAlignment="1">
      <alignment horizontal="center" vertical="center" wrapText="1"/>
    </xf>
    <xf numFmtId="0" fontId="28" fillId="0" borderId="9" xfId="2" applyFont="1" applyFill="1" applyBorder="1" applyAlignment="1">
      <alignment horizontal="center" vertical="center" wrapText="1"/>
    </xf>
    <xf numFmtId="0" fontId="7" fillId="0" borderId="6"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18" fillId="0" borderId="4" xfId="2" applyFont="1" applyFill="1" applyBorder="1" applyAlignment="1">
      <alignment horizontal="center" wrapText="1"/>
    </xf>
    <xf numFmtId="0" fontId="18" fillId="0" borderId="17" xfId="2" applyFont="1" applyFill="1" applyBorder="1" applyAlignment="1">
      <alignment horizontal="center" wrapText="1"/>
    </xf>
    <xf numFmtId="0" fontId="18" fillId="0" borderId="9" xfId="2" applyFont="1" applyFill="1" applyBorder="1" applyAlignment="1">
      <alignment horizontal="center" wrapText="1"/>
    </xf>
    <xf numFmtId="166" fontId="2" fillId="0" borderId="7" xfId="8" applyNumberFormat="1" applyFont="1" applyFill="1" applyBorder="1" applyAlignment="1">
      <alignment horizontal="center" vertical="center" wrapText="1"/>
    </xf>
    <xf numFmtId="166" fontId="2" fillId="0" borderId="8" xfId="8" applyNumberFormat="1" applyFont="1" applyFill="1" applyBorder="1" applyAlignment="1">
      <alignment horizontal="center" vertical="center" wrapText="1"/>
    </xf>
    <xf numFmtId="166" fontId="2" fillId="0" borderId="14" xfId="8" applyNumberFormat="1" applyFont="1" applyFill="1" applyBorder="1" applyAlignment="1">
      <alignment horizontal="center" vertical="center" wrapText="1"/>
    </xf>
    <xf numFmtId="166" fontId="2" fillId="0" borderId="0" xfId="8" applyNumberFormat="1" applyFont="1" applyFill="1" applyBorder="1" applyAlignment="1">
      <alignment horizontal="center" vertical="center" wrapText="1"/>
    </xf>
    <xf numFmtId="166" fontId="2" fillId="0" borderId="2" xfId="8" applyNumberFormat="1" applyFont="1" applyFill="1" applyBorder="1" applyAlignment="1">
      <alignment horizontal="center" vertical="center" wrapText="1"/>
    </xf>
    <xf numFmtId="0" fontId="19" fillId="0" borderId="0" xfId="0" applyFont="1" applyFill="1" applyAlignment="1">
      <alignment wrapText="1"/>
    </xf>
    <xf numFmtId="0" fontId="21" fillId="0" borderId="0" xfId="0" applyFont="1" applyFill="1" applyBorder="1" applyAlignment="1">
      <alignment horizontal="center" vertical="justify" wrapText="1"/>
    </xf>
    <xf numFmtId="0" fontId="21" fillId="0" borderId="12" xfId="0" applyFont="1" applyFill="1" applyBorder="1" applyAlignment="1">
      <alignment horizontal="center" vertical="justify" wrapText="1"/>
    </xf>
    <xf numFmtId="166" fontId="13" fillId="0" borderId="5" xfId="0" applyNumberFormat="1" applyFont="1" applyFill="1" applyBorder="1" applyAlignment="1">
      <alignment horizontal="center" vertical="center" wrapText="1"/>
    </xf>
    <xf numFmtId="166" fontId="13" fillId="0" borderId="6" xfId="0" applyNumberFormat="1" applyFont="1" applyFill="1" applyBorder="1" applyAlignment="1">
      <alignment horizontal="center" vertical="center" wrapText="1"/>
    </xf>
    <xf numFmtId="0" fontId="13" fillId="0" borderId="11"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13"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9" xfId="0" applyFont="1" applyFill="1" applyBorder="1" applyAlignment="1">
      <alignment horizontal="center" vertical="center" wrapText="1"/>
    </xf>
    <xf numFmtId="166" fontId="16" fillId="0" borderId="7" xfId="0" applyNumberFormat="1" applyFont="1" applyFill="1" applyBorder="1" applyAlignment="1">
      <alignment horizontal="center" vertical="center" wrapText="1"/>
    </xf>
    <xf numFmtId="166" fontId="16" fillId="0" borderId="8" xfId="0" applyNumberFormat="1" applyFont="1" applyFill="1" applyBorder="1" applyAlignment="1">
      <alignment horizontal="center" vertical="center" wrapText="1"/>
    </xf>
    <xf numFmtId="166" fontId="16" fillId="0" borderId="10" xfId="0" applyNumberFormat="1"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166" fontId="16" fillId="0" borderId="11" xfId="0" applyNumberFormat="1" applyFont="1" applyFill="1" applyBorder="1" applyAlignment="1">
      <alignment horizontal="center" vertical="center" wrapText="1"/>
    </xf>
    <xf numFmtId="166" fontId="16" fillId="0" borderId="12" xfId="0" applyNumberFormat="1" applyFont="1" applyFill="1" applyBorder="1" applyAlignment="1">
      <alignment horizontal="center" vertical="center" wrapText="1"/>
    </xf>
    <xf numFmtId="0" fontId="19" fillId="0" borderId="6" xfId="0" applyFont="1" applyFill="1" applyBorder="1" applyAlignment="1">
      <alignment wrapText="1"/>
    </xf>
    <xf numFmtId="0" fontId="19" fillId="0" borderId="13" xfId="0" applyFont="1" applyFill="1" applyBorder="1" applyAlignment="1">
      <alignment wrapText="1"/>
    </xf>
    <xf numFmtId="0" fontId="23" fillId="0" borderId="5"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3" fillId="0" borderId="12" xfId="0" applyFont="1" applyFill="1" applyBorder="1" applyAlignment="1">
      <alignment horizontal="left" vertical="center" wrapText="1"/>
    </xf>
    <xf numFmtId="0" fontId="23" fillId="0" borderId="13"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14"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15" xfId="0" applyFont="1" applyFill="1" applyBorder="1" applyAlignment="1">
      <alignment horizontal="center" vertical="center" wrapText="1"/>
    </xf>
    <xf numFmtId="3" fontId="16" fillId="0" borderId="10" xfId="0" applyNumberFormat="1" applyFont="1" applyFill="1" applyBorder="1" applyAlignment="1">
      <alignment horizontal="center" vertical="center" wrapText="1"/>
    </xf>
    <xf numFmtId="3" fontId="16" fillId="0" borderId="0" xfId="0" applyNumberFormat="1" applyFont="1" applyFill="1" applyBorder="1" applyAlignment="1">
      <alignment horizontal="center" vertical="center" wrapText="1"/>
    </xf>
    <xf numFmtId="3" fontId="16" fillId="0" borderId="2" xfId="0" applyNumberFormat="1" applyFont="1" applyFill="1" applyBorder="1" applyAlignment="1">
      <alignment horizontal="center" vertical="center" wrapText="1"/>
    </xf>
    <xf numFmtId="3" fontId="16" fillId="0" borderId="11" xfId="0" applyNumberFormat="1" applyFont="1" applyFill="1" applyBorder="1" applyAlignment="1">
      <alignment horizontal="center" vertical="center" wrapText="1"/>
    </xf>
    <xf numFmtId="3" fontId="16" fillId="0" borderId="12" xfId="0" applyNumberFormat="1" applyFont="1" applyFill="1" applyBorder="1" applyAlignment="1">
      <alignment horizontal="center" vertical="center" wrapText="1"/>
    </xf>
    <xf numFmtId="3" fontId="16" fillId="0" borderId="15"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13" xfId="0" applyFont="1" applyFill="1" applyBorder="1" applyAlignment="1">
      <alignment horizontal="center" vertical="center" wrapText="1"/>
    </xf>
    <xf numFmtId="166" fontId="16" fillId="0" borderId="5" xfId="1" applyNumberFormat="1" applyFont="1" applyFill="1" applyBorder="1" applyAlignment="1">
      <alignment horizontal="center" vertical="center" wrapText="1"/>
    </xf>
    <xf numFmtId="166" fontId="16" fillId="0" borderId="6" xfId="1"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3" fillId="0" borderId="10" xfId="0" applyFont="1" applyFill="1" applyBorder="1" applyAlignment="1">
      <alignment horizontal="left" vertical="center" wrapText="1"/>
    </xf>
    <xf numFmtId="3" fontId="16" fillId="0" borderId="5" xfId="0" applyNumberFormat="1" applyFont="1" applyFill="1" applyBorder="1" applyAlignment="1">
      <alignment horizontal="center" vertical="center" wrapText="1"/>
    </xf>
    <xf numFmtId="3" fontId="16" fillId="0" borderId="6" xfId="0" applyNumberFormat="1"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16"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1" xfId="0" applyFont="1" applyFill="1" applyBorder="1" applyAlignment="1">
      <alignment horizontal="center" vertical="center" wrapText="1"/>
    </xf>
    <xf numFmtId="0" fontId="16" fillId="0" borderId="37" xfId="0" applyFont="1" applyFill="1" applyBorder="1" applyAlignment="1">
      <alignment horizontal="center" vertical="center" wrapText="1"/>
    </xf>
    <xf numFmtId="0" fontId="16" fillId="0" borderId="39" xfId="0" applyFont="1" applyFill="1" applyBorder="1" applyAlignment="1">
      <alignment horizontal="center" vertical="center" wrapText="1"/>
    </xf>
    <xf numFmtId="0" fontId="16" fillId="0" borderId="40" xfId="0" applyFont="1" applyFill="1" applyBorder="1" applyAlignment="1">
      <alignment horizontal="center" vertical="center" wrapText="1"/>
    </xf>
    <xf numFmtId="0" fontId="16" fillId="0" borderId="3" xfId="0" applyFont="1" applyFill="1" applyBorder="1" applyAlignment="1">
      <alignment horizontal="center" vertical="justify" wrapText="1"/>
    </xf>
    <xf numFmtId="0" fontId="16" fillId="0" borderId="4" xfId="0" quotePrefix="1" applyFont="1" applyFill="1" applyBorder="1" applyAlignment="1">
      <alignment horizontal="center" vertical="center" wrapText="1"/>
    </xf>
    <xf numFmtId="0" fontId="25" fillId="0" borderId="4" xfId="0" applyFont="1" applyFill="1" applyBorder="1" applyAlignment="1">
      <alignment horizontal="center" wrapText="1"/>
    </xf>
    <xf numFmtId="0" fontId="25" fillId="0" borderId="17" xfId="0" applyFont="1" applyFill="1" applyBorder="1" applyAlignment="1">
      <alignment horizontal="center" wrapText="1"/>
    </xf>
    <xf numFmtId="0" fontId="25" fillId="0" borderId="9" xfId="0" applyFont="1" applyFill="1" applyBorder="1" applyAlignment="1">
      <alignment horizontal="center" wrapText="1"/>
    </xf>
    <xf numFmtId="0" fontId="13" fillId="0" borderId="8"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166" fontId="16" fillId="0" borderId="7" xfId="1" applyNumberFormat="1" applyFont="1" applyFill="1" applyBorder="1" applyAlignment="1">
      <alignment horizontal="center" vertical="center" wrapText="1"/>
    </xf>
    <xf numFmtId="166" fontId="16" fillId="0" borderId="8" xfId="1" applyNumberFormat="1" applyFont="1" applyFill="1" applyBorder="1" applyAlignment="1">
      <alignment horizontal="center" vertical="center" wrapText="1"/>
    </xf>
    <xf numFmtId="166" fontId="16" fillId="0" borderId="14" xfId="1" applyNumberFormat="1" applyFont="1" applyFill="1" applyBorder="1" applyAlignment="1">
      <alignment horizontal="center" vertical="center" wrapText="1"/>
    </xf>
    <xf numFmtId="166" fontId="16" fillId="0" borderId="10" xfId="1" applyNumberFormat="1" applyFont="1" applyFill="1" applyBorder="1" applyAlignment="1">
      <alignment horizontal="center" vertical="center" wrapText="1"/>
    </xf>
    <xf numFmtId="166" fontId="16" fillId="0" borderId="0" xfId="1" applyNumberFormat="1" applyFont="1" applyFill="1" applyBorder="1" applyAlignment="1">
      <alignment horizontal="center" vertical="center" wrapText="1"/>
    </xf>
    <xf numFmtId="166" fontId="16" fillId="0" borderId="2" xfId="1" applyNumberFormat="1" applyFont="1" applyFill="1" applyBorder="1" applyAlignment="1">
      <alignment horizontal="center" vertical="center" wrapText="1"/>
    </xf>
    <xf numFmtId="0" fontId="16" fillId="0" borderId="3" xfId="0" applyFont="1" applyFill="1" applyBorder="1" applyAlignment="1">
      <alignment horizontal="center" vertical="center"/>
    </xf>
    <xf numFmtId="166" fontId="16" fillId="0" borderId="17" xfId="1" applyNumberFormat="1" applyFont="1" applyFill="1" applyBorder="1" applyAlignment="1">
      <alignment horizontal="center" vertical="center" wrapText="1"/>
    </xf>
    <xf numFmtId="0" fontId="23" fillId="0" borderId="3" xfId="0" applyFont="1" applyFill="1" applyBorder="1" applyAlignment="1">
      <alignment horizontal="left" vertical="center" wrapText="1"/>
    </xf>
    <xf numFmtId="0" fontId="13" fillId="0" borderId="8" xfId="0" applyFont="1" applyFill="1" applyBorder="1" applyAlignment="1">
      <alignment horizontal="left" vertical="center" wrapText="1"/>
    </xf>
    <xf numFmtId="166" fontId="16" fillId="0" borderId="0" xfId="0" applyNumberFormat="1"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0" xfId="0" quotePrefix="1" applyFont="1" applyFill="1" applyBorder="1" applyAlignment="1">
      <alignment horizontal="left" vertical="center" wrapText="1"/>
    </xf>
    <xf numFmtId="0" fontId="16" fillId="0" borderId="12" xfId="0" quotePrefix="1" applyFont="1" applyFill="1" applyBorder="1" applyAlignment="1">
      <alignment horizontal="left" vertical="center" wrapText="1"/>
    </xf>
    <xf numFmtId="0" fontId="16" fillId="0" borderId="12" xfId="0" applyFont="1" applyFill="1" applyBorder="1" applyAlignment="1">
      <alignment horizontal="left" vertical="center" wrapText="1"/>
    </xf>
    <xf numFmtId="0" fontId="13" fillId="0" borderId="5" xfId="0" quotePrefix="1" applyFont="1" applyFill="1" applyBorder="1" applyAlignment="1">
      <alignment horizontal="left" vertical="center" wrapText="1"/>
    </xf>
    <xf numFmtId="166" fontId="16" fillId="0" borderId="3" xfId="1" applyNumberFormat="1" applyFont="1" applyFill="1" applyBorder="1" applyAlignment="1">
      <alignment horizontal="center" vertical="center" wrapText="1"/>
    </xf>
    <xf numFmtId="0" fontId="13" fillId="0" borderId="7" xfId="0" applyFont="1" applyFill="1" applyBorder="1" applyAlignment="1">
      <alignment horizontal="left" vertical="center" wrapText="1"/>
    </xf>
    <xf numFmtId="0" fontId="13" fillId="0" borderId="14" xfId="0" applyFont="1" applyFill="1" applyBorder="1" applyAlignment="1">
      <alignment horizontal="left" vertical="center" wrapText="1"/>
    </xf>
    <xf numFmtId="166" fontId="13" fillId="0" borderId="3" xfId="0" applyNumberFormat="1" applyFont="1" applyFill="1" applyBorder="1" applyAlignment="1">
      <alignment horizontal="center" vertical="center" wrapText="1"/>
    </xf>
    <xf numFmtId="0" fontId="16" fillId="0" borderId="3" xfId="0" applyFont="1" applyFill="1" applyBorder="1" applyAlignment="1">
      <alignment horizontal="left" vertical="center" wrapText="1"/>
    </xf>
    <xf numFmtId="166" fontId="16" fillId="0" borderId="3" xfId="0" applyNumberFormat="1" applyFont="1" applyFill="1" applyBorder="1" applyAlignment="1">
      <alignment horizontal="center" vertical="center" wrapText="1"/>
    </xf>
    <xf numFmtId="0" fontId="19" fillId="0" borderId="3" xfId="0" applyFont="1" applyFill="1" applyBorder="1" applyAlignment="1">
      <alignment wrapText="1"/>
    </xf>
    <xf numFmtId="3" fontId="16" fillId="0" borderId="3" xfId="0" applyNumberFormat="1" applyFont="1" applyFill="1" applyBorder="1" applyAlignment="1">
      <alignment horizontal="center" vertical="center" wrapText="1"/>
    </xf>
    <xf numFmtId="0" fontId="16" fillId="0" borderId="3" xfId="0" quotePrefix="1" applyFont="1" applyFill="1" applyBorder="1" applyAlignment="1">
      <alignment horizontal="center" vertical="center" wrapText="1"/>
    </xf>
    <xf numFmtId="0" fontId="25" fillId="0" borderId="3" xfId="0" applyFont="1" applyFill="1" applyBorder="1" applyAlignment="1">
      <alignment horizontal="center" wrapText="1"/>
    </xf>
    <xf numFmtId="0" fontId="16" fillId="0" borderId="3" xfId="0" applyFont="1" applyFill="1" applyBorder="1" applyAlignment="1">
      <alignment horizontal="left" vertical="center"/>
    </xf>
    <xf numFmtId="166" fontId="16" fillId="0" borderId="3" xfId="0" applyNumberFormat="1" applyFont="1" applyFill="1" applyBorder="1" applyAlignment="1">
      <alignment horizontal="left" vertical="center" wrapText="1"/>
    </xf>
    <xf numFmtId="0" fontId="16" fillId="0" borderId="3" xfId="0" quotePrefix="1" applyFont="1" applyFill="1" applyBorder="1" applyAlignment="1">
      <alignment horizontal="left" vertical="center" wrapText="1"/>
    </xf>
    <xf numFmtId="0" fontId="13" fillId="0" borderId="3" xfId="0" quotePrefix="1" applyFont="1" applyFill="1" applyBorder="1" applyAlignment="1">
      <alignment horizontal="left" vertical="center" wrapText="1"/>
    </xf>
    <xf numFmtId="166" fontId="16" fillId="0" borderId="5" xfId="0" applyNumberFormat="1" applyFont="1" applyFill="1" applyBorder="1" applyAlignment="1">
      <alignment horizontal="center" vertical="center" wrapText="1"/>
    </xf>
    <xf numFmtId="166" fontId="16" fillId="0" borderId="6" xfId="0" applyNumberFormat="1" applyFont="1" applyFill="1" applyBorder="1" applyAlignment="1">
      <alignment horizontal="center" vertical="center" wrapText="1"/>
    </xf>
    <xf numFmtId="166" fontId="16" fillId="0" borderId="13" xfId="0" applyNumberFormat="1" applyFont="1" applyFill="1" applyBorder="1" applyAlignment="1">
      <alignment horizontal="center" vertical="center" wrapText="1"/>
    </xf>
    <xf numFmtId="3" fontId="16" fillId="0" borderId="7" xfId="0" applyNumberFormat="1" applyFont="1" applyFill="1" applyBorder="1" applyAlignment="1">
      <alignment horizontal="center" vertical="center" wrapText="1"/>
    </xf>
    <xf numFmtId="3" fontId="16" fillId="0" borderId="8" xfId="0" applyNumberFormat="1" applyFont="1" applyFill="1" applyBorder="1" applyAlignment="1">
      <alignment horizontal="center" vertical="center" wrapText="1"/>
    </xf>
    <xf numFmtId="3" fontId="16" fillId="0" borderId="14" xfId="0" applyNumberFormat="1" applyFont="1" applyFill="1" applyBorder="1" applyAlignment="1">
      <alignment horizontal="center" vertical="center" wrapText="1"/>
    </xf>
    <xf numFmtId="166" fontId="16" fillId="0" borderId="11" xfId="1" applyNumberFormat="1" applyFont="1" applyFill="1" applyBorder="1" applyAlignment="1">
      <alignment horizontal="center" vertical="center" wrapText="1"/>
    </xf>
    <xf numFmtId="166" fontId="16" fillId="0" borderId="12" xfId="1" applyNumberFormat="1" applyFont="1" applyFill="1" applyBorder="1" applyAlignment="1">
      <alignment horizontal="center" vertical="center" wrapText="1"/>
    </xf>
    <xf numFmtId="166" fontId="16" fillId="0" borderId="15" xfId="1" applyNumberFormat="1" applyFont="1" applyFill="1" applyBorder="1" applyAlignment="1">
      <alignment horizontal="center" vertical="center" wrapText="1"/>
    </xf>
    <xf numFmtId="0" fontId="16" fillId="0" borderId="0" xfId="0" applyFont="1" applyFill="1" applyAlignment="1">
      <alignment horizontal="center" vertical="center" wrapText="1"/>
    </xf>
    <xf numFmtId="166" fontId="16" fillId="0" borderId="13" xfId="1" applyNumberFormat="1" applyFont="1" applyFill="1" applyBorder="1" applyAlignment="1">
      <alignment horizontal="center" vertical="center" wrapText="1"/>
    </xf>
    <xf numFmtId="166" fontId="16" fillId="0" borderId="14" xfId="0" applyNumberFormat="1" applyFont="1" applyFill="1" applyBorder="1" applyAlignment="1">
      <alignment horizontal="center" vertical="center" wrapText="1"/>
    </xf>
    <xf numFmtId="166" fontId="16" fillId="0" borderId="2" xfId="0" applyNumberFormat="1" applyFont="1" applyFill="1" applyBorder="1" applyAlignment="1">
      <alignment horizontal="center" vertical="center" wrapText="1"/>
    </xf>
    <xf numFmtId="166" fontId="16" fillId="0" borderId="15" xfId="0" applyNumberFormat="1" applyFont="1" applyFill="1" applyBorder="1" applyAlignment="1">
      <alignment horizontal="center" vertical="center" wrapText="1"/>
    </xf>
    <xf numFmtId="0" fontId="23" fillId="0" borderId="0" xfId="0" applyFont="1" applyFill="1" applyAlignment="1">
      <alignment horizontal="center" vertical="center" wrapText="1"/>
    </xf>
    <xf numFmtId="0" fontId="20" fillId="0" borderId="0" xfId="0" applyFont="1" applyFill="1" applyAlignment="1">
      <alignment wrapText="1"/>
    </xf>
    <xf numFmtId="0" fontId="16" fillId="2" borderId="4"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17" xfId="0" applyFont="1" applyFill="1" applyBorder="1" applyAlignment="1">
      <alignment horizontal="center" vertical="center"/>
    </xf>
    <xf numFmtId="0" fontId="16" fillId="0" borderId="9" xfId="0" applyFont="1" applyFill="1" applyBorder="1" applyAlignment="1">
      <alignment horizontal="center" vertical="center"/>
    </xf>
    <xf numFmtId="0" fontId="74" fillId="0" borderId="5" xfId="0" applyFont="1" applyFill="1" applyBorder="1" applyAlignment="1">
      <alignment horizontal="left" vertical="center" wrapText="1"/>
    </xf>
    <xf numFmtId="0" fontId="74" fillId="0" borderId="6" xfId="0" applyFont="1" applyFill="1" applyBorder="1" applyAlignment="1">
      <alignment horizontal="left" vertical="center" wrapText="1"/>
    </xf>
    <xf numFmtId="0" fontId="74" fillId="0" borderId="13"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3" fillId="0" borderId="5" xfId="0" applyFont="1" applyFill="1" applyBorder="1" applyAlignment="1">
      <alignment horizontal="left" vertical="center"/>
    </xf>
    <xf numFmtId="0" fontId="13" fillId="0" borderId="13" xfId="0" applyFont="1" applyFill="1" applyBorder="1" applyAlignment="1">
      <alignment horizontal="left" vertical="center"/>
    </xf>
    <xf numFmtId="0" fontId="4" fillId="0" borderId="5" xfId="0" applyFont="1" applyBorder="1" applyAlignment="1">
      <alignment horizontal="left" vertical="center" wrapText="1"/>
    </xf>
    <xf numFmtId="0" fontId="4" fillId="0" borderId="13" xfId="0" applyFont="1" applyBorder="1" applyAlignment="1">
      <alignment horizontal="left" vertical="center" wrapText="1"/>
    </xf>
    <xf numFmtId="0" fontId="16" fillId="0" borderId="4"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9" xfId="0" applyFont="1" applyBorder="1" applyAlignment="1">
      <alignment horizontal="center" vertical="center" wrapText="1"/>
    </xf>
    <xf numFmtId="0" fontId="4" fillId="0" borderId="6" xfId="0" applyFont="1" applyBorder="1" applyAlignment="1">
      <alignment horizontal="left" vertical="center" wrapText="1"/>
    </xf>
    <xf numFmtId="166" fontId="16" fillId="0" borderId="5" xfId="0" applyNumberFormat="1" applyFont="1" applyFill="1" applyBorder="1" applyAlignment="1">
      <alignment horizontal="left" vertical="center" wrapText="1"/>
    </xf>
    <xf numFmtId="166" fontId="16" fillId="0" borderId="6" xfId="0" applyNumberFormat="1" applyFont="1" applyFill="1" applyBorder="1" applyAlignment="1">
      <alignment horizontal="left" vertical="center" wrapText="1"/>
    </xf>
    <xf numFmtId="166" fontId="16" fillId="0" borderId="13" xfId="0" applyNumberFormat="1" applyFont="1" applyFill="1" applyBorder="1" applyAlignment="1">
      <alignment horizontal="left" vertical="center" wrapText="1"/>
    </xf>
    <xf numFmtId="0" fontId="16" fillId="0" borderId="5" xfId="0" quotePrefix="1" applyFont="1" applyFill="1" applyBorder="1" applyAlignment="1">
      <alignment horizontal="left" vertical="center" wrapText="1"/>
    </xf>
    <xf numFmtId="0" fontId="16" fillId="0" borderId="6" xfId="0" quotePrefix="1" applyFont="1" applyFill="1" applyBorder="1" applyAlignment="1">
      <alignment horizontal="left" vertical="center" wrapText="1"/>
    </xf>
    <xf numFmtId="0" fontId="16" fillId="0" borderId="13" xfId="0" quotePrefix="1" applyFont="1" applyFill="1" applyBorder="1" applyAlignment="1">
      <alignment horizontal="left" vertical="center" wrapText="1"/>
    </xf>
    <xf numFmtId="0" fontId="13" fillId="0" borderId="6" xfId="0" quotePrefix="1" applyFont="1" applyFill="1" applyBorder="1" applyAlignment="1">
      <alignment horizontal="left" vertical="center" wrapText="1"/>
    </xf>
    <xf numFmtId="0" fontId="13" fillId="0" borderId="13" xfId="0" quotePrefix="1" applyFont="1" applyFill="1" applyBorder="1" applyAlignment="1">
      <alignment horizontal="left" vertical="center" wrapText="1"/>
    </xf>
    <xf numFmtId="0" fontId="74" fillId="0" borderId="0" xfId="0" applyFont="1" applyFill="1" applyBorder="1" applyAlignment="1">
      <alignment horizontal="center" wrapText="1"/>
    </xf>
    <xf numFmtId="0" fontId="74" fillId="0" borderId="0" xfId="0" applyFont="1" applyFill="1" applyAlignment="1">
      <alignment horizontal="center" vertical="center" wrapText="1"/>
    </xf>
    <xf numFmtId="0" fontId="13" fillId="0" borderId="9" xfId="0" applyFont="1" applyFill="1" applyBorder="1" applyAlignment="1">
      <alignment horizontal="center" vertical="center" wrapText="1"/>
    </xf>
    <xf numFmtId="166" fontId="4" fillId="2" borderId="3" xfId="0" applyNumberFormat="1" applyFont="1" applyFill="1" applyBorder="1" applyAlignment="1">
      <alignment horizontal="center" vertical="center" wrapText="1"/>
    </xf>
    <xf numFmtId="166" fontId="11" fillId="10" borderId="3" xfId="0" applyNumberFormat="1" applyFont="1" applyFill="1" applyBorder="1" applyAlignment="1">
      <alignment horizontal="center" vertical="center" wrapText="1"/>
    </xf>
    <xf numFmtId="166" fontId="4" fillId="11" borderId="3" xfId="0"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4" fillId="4" borderId="3" xfId="0" applyFont="1" applyFill="1" applyBorder="1" applyAlignment="1">
      <alignment horizontal="left" vertical="center" wrapText="1"/>
    </xf>
    <xf numFmtId="0" fontId="8" fillId="2" borderId="3" xfId="0" applyFont="1" applyFill="1" applyBorder="1" applyAlignment="1">
      <alignment wrapText="1"/>
    </xf>
    <xf numFmtId="166" fontId="2" fillId="4" borderId="3" xfId="0" applyNumberFormat="1" applyFont="1" applyFill="1" applyBorder="1" applyAlignment="1">
      <alignment horizontal="center" vertical="center" wrapText="1"/>
    </xf>
    <xf numFmtId="0" fontId="2" fillId="4"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3" fontId="2" fillId="2" borderId="3" xfId="0" applyNumberFormat="1" applyFont="1" applyFill="1" applyBorder="1" applyAlignment="1">
      <alignment horizontal="center" vertical="center" wrapText="1"/>
    </xf>
    <xf numFmtId="0" fontId="16" fillId="2" borderId="3" xfId="0" applyFont="1" applyFill="1" applyBorder="1" applyAlignment="1">
      <alignment horizontal="left" vertical="center"/>
    </xf>
    <xf numFmtId="166" fontId="2" fillId="2" borderId="3" xfId="0" applyNumberFormat="1"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3" xfId="0" quotePrefix="1" applyFont="1" applyFill="1" applyBorder="1" applyAlignment="1">
      <alignment horizontal="left" vertical="center" wrapText="1"/>
    </xf>
    <xf numFmtId="0" fontId="4" fillId="2" borderId="3" xfId="0" quotePrefix="1" applyFont="1" applyFill="1" applyBorder="1" applyAlignment="1">
      <alignment horizontal="left" vertical="center" wrapText="1"/>
    </xf>
    <xf numFmtId="0" fontId="10" fillId="2" borderId="3" xfId="0" applyFont="1" applyFill="1" applyBorder="1" applyAlignment="1">
      <alignment horizontal="left" vertical="center" wrapText="1"/>
    </xf>
    <xf numFmtId="3" fontId="7" fillId="2" borderId="3" xfId="0" applyNumberFormat="1" applyFont="1" applyFill="1" applyBorder="1" applyAlignment="1">
      <alignment horizontal="center" vertical="center" wrapText="1"/>
    </xf>
  </cellXfs>
  <cellStyles count="10">
    <cellStyle name="Comma" xfId="1" builtinId="3"/>
    <cellStyle name="Comma 2" xfId="6"/>
    <cellStyle name="Comma 3" xfId="7"/>
    <cellStyle name="Comma 4" xfId="8"/>
    <cellStyle name="Normal" xfId="0" builtinId="0"/>
    <cellStyle name="Normal 10 2 2 2 2" xfId="9"/>
    <cellStyle name="Normal 124" xfId="4"/>
    <cellStyle name="Normal 2" xfId="3"/>
    <cellStyle name="Normal 3" xfId="5"/>
    <cellStyle name="Normal 4"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xdr:col>
      <xdr:colOff>666750</xdr:colOff>
      <xdr:row>1362</xdr:row>
      <xdr:rowOff>0</xdr:rowOff>
    </xdr:from>
    <xdr:ext cx="38100" cy="190500"/>
    <xdr:sp macro="" textlink="">
      <xdr:nvSpPr>
        <xdr:cNvPr id="5" name="Shape 5"/>
        <xdr:cNvSpPr/>
      </xdr:nvSpPr>
      <xdr:spPr>
        <a:xfrm>
          <a:off x="5353050" y="33889950"/>
          <a:ext cx="38100"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1363</xdr:row>
      <xdr:rowOff>0</xdr:rowOff>
    </xdr:from>
    <xdr:ext cx="11658600" cy="771525"/>
    <xdr:sp macro="" textlink="">
      <xdr:nvSpPr>
        <xdr:cNvPr id="6" name="Shape 6"/>
        <xdr:cNvSpPr/>
      </xdr:nvSpPr>
      <xdr:spPr>
        <a:xfrm>
          <a:off x="304800" y="34137600"/>
          <a:ext cx="11658600" cy="771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400"/>
        </a:p>
        <a:p>
          <a:pPr marL="0" lvl="0" indent="0" algn="l" rtl="0">
            <a:spcBef>
              <a:spcPts val="0"/>
            </a:spcBef>
            <a:spcAft>
              <a:spcPts val="0"/>
            </a:spcAft>
            <a:buNone/>
          </a:pPr>
          <a:r>
            <a:rPr lang="en-US" sz="1200" i="0" u="none" strike="noStrike">
              <a:solidFill>
                <a:srgbClr val="000000"/>
              </a:solidFill>
              <a:latin typeface="Times New Roman" panose="02020603050405020304" pitchFamily="12"/>
              <a:ea typeface="Times New Roman" panose="02020603050405020304" pitchFamily="12"/>
              <a:cs typeface="Times New Roman" panose="02020603050405020304" pitchFamily="12"/>
              <a:sym typeface="Times New Roman" panose="02020603050405020304" pitchFamily="12"/>
            </a:rPr>
            <a:t>Công thức tính cột (6)   = "(Giá tháng sau −Giá tháng trước)</a:t>
          </a:r>
          <a:r>
            <a:rPr lang="en-US" sz="1200" i="0" u="none" strike="noStrike">
              <a:solidFill>
                <a:srgbClr val="000000"/>
              </a:solidFill>
              <a:latin typeface="Cambria Math" panose="02040503050406030204"/>
              <a:ea typeface="Cambria Math" panose="02040503050406030204"/>
              <a:cs typeface="Cambria Math" panose="02040503050406030204"/>
              <a:sym typeface="Cambria Math" panose="02040503050406030204"/>
            </a:rPr>
            <a:t>" /"</a:t>
          </a:r>
          <a:r>
            <a:rPr lang="en-US" sz="1200" i="0" u="none" strike="noStrike">
              <a:solidFill>
                <a:srgbClr val="000000"/>
              </a:solidFill>
              <a:latin typeface="Times New Roman" panose="02020603050405020304" pitchFamily="12"/>
              <a:ea typeface="Times New Roman" panose="02020603050405020304" pitchFamily="12"/>
              <a:cs typeface="Times New Roman" panose="02020603050405020304" pitchFamily="12"/>
              <a:sym typeface="Times New Roman" panose="02020603050405020304" pitchFamily="12"/>
            </a:rPr>
            <a:t>Giá tháng trước</a:t>
          </a:r>
          <a:r>
            <a:rPr lang="en-US" sz="1200" i="0" u="none" strike="noStrike">
              <a:solidFill>
                <a:srgbClr val="000000"/>
              </a:solidFill>
              <a:latin typeface="Cambria Math" panose="02040503050406030204"/>
              <a:ea typeface="Cambria Math" panose="02040503050406030204"/>
              <a:cs typeface="Cambria Math" panose="02040503050406030204"/>
              <a:sym typeface="Cambria Math" panose="02040503050406030204"/>
            </a:rPr>
            <a:t>" </a:t>
          </a:r>
          <a:r>
            <a:rPr lang="en-US" sz="1200" i="0" u="none" strike="noStrike">
              <a:solidFill>
                <a:srgbClr val="000000"/>
              </a:solidFill>
              <a:latin typeface="Times New Roman" panose="02020603050405020304" pitchFamily="12"/>
              <a:ea typeface="Times New Roman" panose="02020603050405020304" pitchFamily="12"/>
              <a:cs typeface="Times New Roman" panose="02020603050405020304" pitchFamily="12"/>
              <a:sym typeface="Times New Roman" panose="02020603050405020304" pitchFamily="12"/>
            </a:rPr>
            <a:t>%</a:t>
          </a:r>
          <a:endParaRPr sz="1400"/>
        </a:p>
      </xdr:txBody>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369"/>
  <sheetViews>
    <sheetView workbookViewId="0">
      <pane ySplit="4" topLeftCell="A5" activePane="bottomLeft" state="frozen"/>
      <selection pane="bottomLeft" activeCell="B6" sqref="B6"/>
    </sheetView>
  </sheetViews>
  <sheetFormatPr defaultColWidth="14.42578125" defaultRowHeight="15" customHeight="1" outlineLevelRow="2"/>
  <cols>
    <col min="1" max="1" width="4.5703125" customWidth="1"/>
    <col min="2" max="2" width="55.140625" customWidth="1"/>
    <col min="3" max="3" width="10.5703125" customWidth="1"/>
    <col min="4" max="4" width="18.85546875" customWidth="1"/>
    <col min="5" max="5" width="16.85546875" hidden="1" customWidth="1"/>
    <col min="6" max="6" width="14.5703125" hidden="1" customWidth="1"/>
    <col min="7" max="7" width="17.28515625" hidden="1" customWidth="1"/>
    <col min="8" max="8" width="17.28515625" customWidth="1"/>
    <col min="9" max="9" width="15.140625" customWidth="1"/>
    <col min="10" max="10" width="19.85546875" customWidth="1"/>
    <col min="11" max="11" width="8" hidden="1" customWidth="1"/>
    <col min="12" max="24" width="9.140625" customWidth="1"/>
  </cols>
  <sheetData>
    <row r="1" spans="1:24" ht="45.75" customHeight="1">
      <c r="A1" s="1575" t="s">
        <v>0</v>
      </c>
      <c r="B1" s="1576"/>
      <c r="C1" s="1576"/>
      <c r="D1" s="1576"/>
      <c r="E1" s="1576"/>
      <c r="F1" s="1576"/>
      <c r="G1" s="1576"/>
      <c r="H1" s="1576"/>
      <c r="I1" s="1576"/>
      <c r="J1" s="1576"/>
      <c r="K1" s="1218"/>
      <c r="L1" s="1218"/>
      <c r="M1" s="1218"/>
      <c r="N1" s="1218"/>
      <c r="O1" s="1218"/>
      <c r="P1" s="1218"/>
      <c r="Q1" s="1218"/>
      <c r="R1" s="1218"/>
      <c r="S1" s="1218"/>
      <c r="T1" s="1218"/>
      <c r="U1" s="1218"/>
      <c r="V1" s="1218"/>
      <c r="W1" s="1218"/>
      <c r="X1" s="1218"/>
    </row>
    <row r="2" spans="1:24" ht="19.5" customHeight="1">
      <c r="A2" s="1181"/>
      <c r="B2" s="1182"/>
      <c r="C2" s="1183"/>
      <c r="D2" s="1183"/>
      <c r="E2" s="1184"/>
      <c r="F2" s="1184"/>
      <c r="G2" s="1185"/>
      <c r="H2" s="1185"/>
      <c r="I2" s="1219"/>
      <c r="J2" s="1183"/>
      <c r="K2" s="1220"/>
      <c r="L2" s="1220"/>
      <c r="M2" s="1220"/>
      <c r="N2" s="1220"/>
      <c r="O2" s="1220"/>
      <c r="P2" s="1220"/>
      <c r="Q2" s="1220"/>
      <c r="R2" s="1220"/>
      <c r="S2" s="1220"/>
      <c r="T2" s="1220"/>
      <c r="U2" s="1220"/>
      <c r="V2" s="1220"/>
      <c r="W2" s="1220"/>
      <c r="X2" s="1220"/>
    </row>
    <row r="3" spans="1:24" ht="105.75" customHeight="1">
      <c r="A3" s="1186" t="s">
        <v>1</v>
      </c>
      <c r="B3" s="1186" t="s">
        <v>2</v>
      </c>
      <c r="C3" s="1187" t="s">
        <v>3</v>
      </c>
      <c r="D3" s="1187" t="s">
        <v>4</v>
      </c>
      <c r="E3" s="1188" t="s">
        <v>5</v>
      </c>
      <c r="F3" s="1188" t="s">
        <v>6</v>
      </c>
      <c r="G3" s="1188" t="s">
        <v>7</v>
      </c>
      <c r="H3" s="1188" t="s">
        <v>8</v>
      </c>
      <c r="I3" s="1221" t="s">
        <v>9</v>
      </c>
      <c r="J3" s="1186" t="s">
        <v>10</v>
      </c>
      <c r="K3" s="1220"/>
      <c r="L3" s="1220"/>
      <c r="M3" s="1220"/>
      <c r="N3" s="1220"/>
      <c r="O3" s="1220"/>
      <c r="P3" s="1220"/>
      <c r="Q3" s="1220"/>
      <c r="R3" s="1220"/>
      <c r="S3" s="1220"/>
      <c r="T3" s="1220"/>
      <c r="U3" s="1220"/>
      <c r="V3" s="1220"/>
      <c r="W3" s="1220"/>
      <c r="X3" s="1220"/>
    </row>
    <row r="4" spans="1:24" ht="19.5" customHeight="1">
      <c r="A4" s="1189">
        <v>1</v>
      </c>
      <c r="B4" s="1190">
        <v>2</v>
      </c>
      <c r="C4" s="1191">
        <v>3</v>
      </c>
      <c r="D4" s="1191">
        <v>4</v>
      </c>
      <c r="E4" s="1192"/>
      <c r="F4" s="1193">
        <v>5</v>
      </c>
      <c r="G4" s="1190">
        <v>5</v>
      </c>
      <c r="H4" s="1190"/>
      <c r="I4" s="1193">
        <v>6</v>
      </c>
      <c r="J4" s="1191">
        <v>7</v>
      </c>
      <c r="K4" s="1220"/>
      <c r="L4" s="1220"/>
      <c r="M4" s="1220"/>
      <c r="N4" s="1220"/>
      <c r="O4" s="1220"/>
      <c r="P4" s="1220"/>
      <c r="Q4" s="1220"/>
      <c r="R4" s="1220"/>
      <c r="S4" s="1220"/>
      <c r="T4" s="1220"/>
      <c r="U4" s="1220"/>
      <c r="V4" s="1220"/>
      <c r="W4" s="1220"/>
      <c r="X4" s="1220"/>
    </row>
    <row r="5" spans="1:24" ht="24.75" customHeight="1">
      <c r="A5" s="1577" t="s">
        <v>11</v>
      </c>
      <c r="B5" s="1578"/>
      <c r="C5" s="1578"/>
      <c r="D5" s="1578"/>
      <c r="E5" s="1578"/>
      <c r="F5" s="1578"/>
      <c r="G5" s="1578"/>
      <c r="H5" s="1578"/>
      <c r="I5" s="1578"/>
      <c r="J5" s="1579"/>
      <c r="K5" s="1222"/>
      <c r="L5" s="1222"/>
      <c r="M5" s="1222"/>
      <c r="N5" s="1222"/>
      <c r="O5" s="1222"/>
      <c r="P5" s="1222"/>
      <c r="Q5" s="1222"/>
      <c r="R5" s="1222"/>
      <c r="S5" s="1222"/>
      <c r="T5" s="1222"/>
      <c r="U5" s="1222"/>
      <c r="V5" s="1222"/>
      <c r="W5" s="1222"/>
      <c r="X5" s="1222"/>
    </row>
    <row r="6" spans="1:24" ht="24" customHeight="1">
      <c r="A6" s="1186">
        <v>1</v>
      </c>
      <c r="B6" s="1194" t="s">
        <v>12</v>
      </c>
      <c r="C6" s="1195"/>
      <c r="D6" s="1195" t="s">
        <v>13</v>
      </c>
      <c r="E6" s="1196"/>
      <c r="F6" s="1196"/>
      <c r="G6" s="1197"/>
      <c r="H6" s="1197"/>
      <c r="I6" s="1223"/>
      <c r="J6" s="1195"/>
      <c r="K6" s="1224"/>
      <c r="L6" s="1224"/>
      <c r="M6" s="1224"/>
      <c r="N6" s="1224"/>
      <c r="O6" s="1224"/>
      <c r="P6" s="1224"/>
      <c r="Q6" s="1224"/>
      <c r="R6" s="1224"/>
      <c r="S6" s="1224"/>
      <c r="T6" s="1224"/>
      <c r="U6" s="1224"/>
      <c r="V6" s="1224"/>
      <c r="W6" s="1224"/>
      <c r="X6" s="1224"/>
    </row>
    <row r="7" spans="1:24" ht="31.5" hidden="1" customHeight="1" outlineLevel="1">
      <c r="A7" s="1198"/>
      <c r="B7" s="1199" t="s">
        <v>14</v>
      </c>
      <c r="C7" s="1191" t="s">
        <v>15</v>
      </c>
      <c r="D7" s="1191" t="s">
        <v>16</v>
      </c>
      <c r="E7" s="1192">
        <v>1727273</v>
      </c>
      <c r="F7" s="1192">
        <v>1727273</v>
      </c>
      <c r="G7" s="1197">
        <f>F7</f>
        <v>1727273</v>
      </c>
      <c r="H7" s="1200">
        <f>G7</f>
        <v>1727273</v>
      </c>
      <c r="I7" s="1225">
        <f t="shared" ref="I7:I14" si="0">(H7-G7)/G7</f>
        <v>0</v>
      </c>
      <c r="J7" s="1209" t="s">
        <v>17</v>
      </c>
      <c r="K7" s="1226"/>
      <c r="L7" s="1226"/>
      <c r="M7" s="1226"/>
      <c r="N7" s="1226"/>
      <c r="O7" s="1226"/>
      <c r="P7" s="1226"/>
      <c r="Q7" s="1226"/>
      <c r="R7" s="1226"/>
      <c r="S7" s="1226"/>
      <c r="T7" s="1226"/>
      <c r="U7" s="1226"/>
      <c r="V7" s="1226"/>
      <c r="W7" s="1226"/>
      <c r="X7" s="1226"/>
    </row>
    <row r="8" spans="1:24" ht="19.5" hidden="1" customHeight="1" outlineLevel="1">
      <c r="A8" s="1198"/>
      <c r="B8" s="1199" t="s">
        <v>18</v>
      </c>
      <c r="C8" s="1191" t="s">
        <v>15</v>
      </c>
      <c r="D8" s="1191" t="s">
        <v>16</v>
      </c>
      <c r="E8" s="1201">
        <v>1727273</v>
      </c>
      <c r="F8" s="1201">
        <v>1727273</v>
      </c>
      <c r="G8" s="1202">
        <f>F8</f>
        <v>1727273</v>
      </c>
      <c r="H8" s="1203">
        <f>G8</f>
        <v>1727273</v>
      </c>
      <c r="I8" s="1225">
        <f t="shared" si="0"/>
        <v>0</v>
      </c>
      <c r="J8" s="1209"/>
      <c r="K8" s="1226"/>
      <c r="L8" s="1226"/>
      <c r="M8" s="1226"/>
      <c r="N8" s="1226"/>
      <c r="O8" s="1226"/>
      <c r="P8" s="1226"/>
      <c r="Q8" s="1226"/>
      <c r="R8" s="1226"/>
      <c r="S8" s="1226"/>
      <c r="T8" s="1226"/>
      <c r="U8" s="1226"/>
      <c r="V8" s="1226"/>
      <c r="W8" s="1226"/>
      <c r="X8" s="1226"/>
    </row>
    <row r="9" spans="1:24" ht="19.5" hidden="1" customHeight="1" outlineLevel="1">
      <c r="A9" s="1198"/>
      <c r="B9" s="1199" t="s">
        <v>19</v>
      </c>
      <c r="C9" s="1191" t="s">
        <v>15</v>
      </c>
      <c r="D9" s="1191" t="s">
        <v>16</v>
      </c>
      <c r="E9" s="1204">
        <v>1760000</v>
      </c>
      <c r="F9" s="1204">
        <v>1760000</v>
      </c>
      <c r="G9" s="1205">
        <v>1760000</v>
      </c>
      <c r="H9" s="1206">
        <v>1760000</v>
      </c>
      <c r="I9" s="1225">
        <f t="shared" si="0"/>
        <v>0</v>
      </c>
      <c r="J9" s="1587" t="s">
        <v>20</v>
      </c>
      <c r="K9" s="1226"/>
      <c r="L9" s="1226"/>
      <c r="M9" s="1226"/>
      <c r="N9" s="1226"/>
      <c r="O9" s="1226"/>
      <c r="P9" s="1226"/>
      <c r="Q9" s="1226"/>
      <c r="R9" s="1226"/>
      <c r="S9" s="1226"/>
      <c r="T9" s="1226"/>
      <c r="U9" s="1226"/>
      <c r="V9" s="1226"/>
      <c r="W9" s="1226"/>
      <c r="X9" s="1226"/>
    </row>
    <row r="10" spans="1:24" ht="19.5" hidden="1" customHeight="1" outlineLevel="1">
      <c r="A10" s="1198"/>
      <c r="B10" s="1199" t="s">
        <v>21</v>
      </c>
      <c r="C10" s="1191" t="s">
        <v>15</v>
      </c>
      <c r="D10" s="1191" t="s">
        <v>16</v>
      </c>
      <c r="E10" s="1201">
        <v>1760000</v>
      </c>
      <c r="F10" s="1201">
        <v>1760000</v>
      </c>
      <c r="G10" s="1202">
        <f>F10</f>
        <v>1760000</v>
      </c>
      <c r="H10" s="1203">
        <f>G10</f>
        <v>1760000</v>
      </c>
      <c r="I10" s="1225">
        <f t="shared" si="0"/>
        <v>0</v>
      </c>
      <c r="J10" s="1588"/>
      <c r="K10" s="1226"/>
      <c r="L10" s="1226"/>
      <c r="M10" s="1226"/>
      <c r="N10" s="1226"/>
      <c r="O10" s="1226"/>
      <c r="P10" s="1226"/>
      <c r="Q10" s="1226"/>
      <c r="R10" s="1226"/>
      <c r="S10" s="1226"/>
      <c r="T10" s="1226"/>
      <c r="U10" s="1226"/>
      <c r="V10" s="1226"/>
      <c r="W10" s="1226"/>
      <c r="X10" s="1226"/>
    </row>
    <row r="11" spans="1:24" ht="19.5" hidden="1" customHeight="1" outlineLevel="1">
      <c r="A11" s="1198"/>
      <c r="B11" s="1199" t="s">
        <v>22</v>
      </c>
      <c r="C11" s="1191" t="s">
        <v>15</v>
      </c>
      <c r="D11" s="1191" t="s">
        <v>16</v>
      </c>
      <c r="E11" s="1201">
        <v>1800000</v>
      </c>
      <c r="F11" s="1201">
        <v>1800000</v>
      </c>
      <c r="G11" s="1202">
        <f>2030000/1.1</f>
        <v>1845454.5454545454</v>
      </c>
      <c r="H11" s="1203">
        <f>2030000/1.1</f>
        <v>1845454.5454545454</v>
      </c>
      <c r="I11" s="1225">
        <f t="shared" si="0"/>
        <v>0</v>
      </c>
      <c r="J11" s="1588"/>
      <c r="K11" s="1226"/>
      <c r="L11" s="1226"/>
      <c r="M11" s="1226"/>
      <c r="N11" s="1226"/>
      <c r="O11" s="1226"/>
      <c r="P11" s="1226"/>
      <c r="Q11" s="1226"/>
      <c r="R11" s="1226"/>
      <c r="S11" s="1226"/>
      <c r="T11" s="1226"/>
      <c r="U11" s="1226"/>
      <c r="V11" s="1226"/>
      <c r="W11" s="1226"/>
      <c r="X11" s="1226"/>
    </row>
    <row r="12" spans="1:24" ht="19.5" hidden="1" customHeight="1" outlineLevel="1">
      <c r="A12" s="1198"/>
      <c r="B12" s="1199" t="s">
        <v>23</v>
      </c>
      <c r="C12" s="1191" t="s">
        <v>15</v>
      </c>
      <c r="D12" s="1191" t="s">
        <v>16</v>
      </c>
      <c r="E12" s="1201">
        <v>1672727</v>
      </c>
      <c r="F12" s="1201">
        <v>1672727</v>
      </c>
      <c r="G12" s="1202">
        <f>F12</f>
        <v>1672727</v>
      </c>
      <c r="H12" s="1203">
        <f>G12</f>
        <v>1672727</v>
      </c>
      <c r="I12" s="1225">
        <f t="shared" si="0"/>
        <v>0</v>
      </c>
      <c r="J12" s="1588"/>
      <c r="K12" s="1226"/>
      <c r="L12" s="1226"/>
      <c r="M12" s="1226"/>
      <c r="N12" s="1226"/>
      <c r="O12" s="1226"/>
      <c r="P12" s="1226"/>
      <c r="Q12" s="1226"/>
      <c r="R12" s="1226"/>
      <c r="S12" s="1226"/>
      <c r="T12" s="1226"/>
      <c r="U12" s="1226"/>
      <c r="V12" s="1226"/>
      <c r="W12" s="1226"/>
      <c r="X12" s="1226"/>
    </row>
    <row r="13" spans="1:24" ht="19.5" hidden="1" customHeight="1" outlineLevel="1">
      <c r="A13" s="1198"/>
      <c r="B13" s="1199" t="s">
        <v>24</v>
      </c>
      <c r="C13" s="1191" t="s">
        <v>15</v>
      </c>
      <c r="D13" s="1191" t="s">
        <v>16</v>
      </c>
      <c r="E13" s="1201">
        <v>1860000</v>
      </c>
      <c r="F13" s="1201">
        <v>1860000</v>
      </c>
      <c r="G13" s="1202">
        <f>F13</f>
        <v>1860000</v>
      </c>
      <c r="H13" s="1203">
        <f>G13</f>
        <v>1860000</v>
      </c>
      <c r="I13" s="1225">
        <f t="shared" si="0"/>
        <v>0</v>
      </c>
      <c r="J13" s="1588"/>
      <c r="K13" s="1226"/>
      <c r="L13" s="1226"/>
      <c r="M13" s="1226"/>
      <c r="N13" s="1226"/>
      <c r="O13" s="1226"/>
      <c r="P13" s="1226"/>
      <c r="Q13" s="1226"/>
      <c r="R13" s="1226"/>
      <c r="S13" s="1226"/>
      <c r="T13" s="1226"/>
      <c r="U13" s="1226"/>
      <c r="V13" s="1226"/>
      <c r="W13" s="1226"/>
      <c r="X13" s="1226"/>
    </row>
    <row r="14" spans="1:24" ht="19.5" hidden="1" customHeight="1" outlineLevel="1">
      <c r="A14" s="1198"/>
      <c r="B14" s="1199" t="s">
        <v>25</v>
      </c>
      <c r="C14" s="1191" t="s">
        <v>15</v>
      </c>
      <c r="D14" s="1191" t="s">
        <v>16</v>
      </c>
      <c r="E14" s="1201">
        <v>1800000</v>
      </c>
      <c r="F14" s="1201">
        <v>1800000</v>
      </c>
      <c r="G14" s="1202">
        <f>(1760+1800)/2*1000</f>
        <v>1780000</v>
      </c>
      <c r="H14" s="1203">
        <f>(1760000+1800000)/2</f>
        <v>1780000</v>
      </c>
      <c r="I14" s="1225">
        <f t="shared" si="0"/>
        <v>0</v>
      </c>
      <c r="J14" s="1588"/>
      <c r="K14" s="1226"/>
      <c r="L14" s="1226"/>
      <c r="M14" s="1226"/>
      <c r="N14" s="1226"/>
      <c r="O14" s="1226"/>
      <c r="P14" s="1226"/>
      <c r="Q14" s="1226"/>
      <c r="R14" s="1226"/>
      <c r="S14" s="1226"/>
      <c r="T14" s="1226"/>
      <c r="U14" s="1226"/>
      <c r="V14" s="1226"/>
      <c r="W14" s="1226"/>
      <c r="X14" s="1226"/>
    </row>
    <row r="15" spans="1:24" ht="19.5" hidden="1" customHeight="1" outlineLevel="1">
      <c r="A15" s="1198"/>
      <c r="B15" s="1199" t="s">
        <v>26</v>
      </c>
      <c r="C15" s="1191" t="s">
        <v>15</v>
      </c>
      <c r="D15" s="1191" t="s">
        <v>16</v>
      </c>
      <c r="E15" s="1201">
        <v>2000000</v>
      </c>
      <c r="F15" s="1201">
        <v>2000000</v>
      </c>
      <c r="G15" s="1202"/>
      <c r="H15" s="1203">
        <v>2000000</v>
      </c>
      <c r="I15" s="1225" t="s">
        <v>27</v>
      </c>
      <c r="J15" s="1588"/>
      <c r="K15" s="1226"/>
      <c r="L15" s="1226"/>
      <c r="M15" s="1226"/>
      <c r="N15" s="1226"/>
      <c r="O15" s="1226"/>
      <c r="P15" s="1226"/>
      <c r="Q15" s="1226"/>
      <c r="R15" s="1226"/>
      <c r="S15" s="1226"/>
      <c r="T15" s="1226"/>
      <c r="U15" s="1226"/>
      <c r="V15" s="1226"/>
      <c r="W15" s="1226"/>
      <c r="X15" s="1226"/>
    </row>
    <row r="16" spans="1:24" ht="19.5" hidden="1" customHeight="1" outlineLevel="1">
      <c r="A16" s="1207"/>
      <c r="B16" s="1199" t="s">
        <v>28</v>
      </c>
      <c r="C16" s="1191" t="s">
        <v>15</v>
      </c>
      <c r="D16" s="1191" t="s">
        <v>16</v>
      </c>
      <c r="E16" s="1201"/>
      <c r="F16" s="1201"/>
      <c r="G16" s="1202"/>
      <c r="H16" s="1203"/>
      <c r="I16" s="1225"/>
      <c r="J16" s="1589"/>
      <c r="K16" s="1226"/>
      <c r="L16" s="1226"/>
      <c r="M16" s="1226"/>
      <c r="N16" s="1226"/>
      <c r="O16" s="1226"/>
      <c r="P16" s="1226"/>
      <c r="Q16" s="1226"/>
      <c r="R16" s="1226"/>
      <c r="S16" s="1226"/>
      <c r="T16" s="1226"/>
      <c r="U16" s="1226"/>
      <c r="V16" s="1226"/>
      <c r="W16" s="1226"/>
      <c r="X16" s="1226"/>
    </row>
    <row r="17" spans="1:24" ht="23.25" customHeight="1" collapsed="1">
      <c r="A17" s="1186">
        <v>2</v>
      </c>
      <c r="B17" s="1194" t="s">
        <v>29</v>
      </c>
      <c r="C17" s="1195"/>
      <c r="D17" s="1195" t="s">
        <v>13</v>
      </c>
      <c r="E17" s="1196"/>
      <c r="F17" s="1196"/>
      <c r="G17" s="1197"/>
      <c r="H17" s="1197"/>
      <c r="I17" s="1223"/>
      <c r="J17" s="1195"/>
      <c r="K17" s="1224"/>
      <c r="L17" s="1224"/>
      <c r="M17" s="1224"/>
      <c r="N17" s="1224"/>
      <c r="O17" s="1224"/>
      <c r="P17" s="1224"/>
      <c r="Q17" s="1224"/>
      <c r="R17" s="1224"/>
      <c r="S17" s="1224"/>
      <c r="T17" s="1224"/>
      <c r="U17" s="1224"/>
      <c r="V17" s="1224"/>
      <c r="W17" s="1224"/>
      <c r="X17" s="1224"/>
    </row>
    <row r="18" spans="1:24" ht="31.5" hidden="1" customHeight="1" outlineLevel="1">
      <c r="A18" s="1193"/>
      <c r="B18" s="1208" t="s">
        <v>14</v>
      </c>
      <c r="C18" s="1191" t="s">
        <v>15</v>
      </c>
      <c r="D18" s="1209" t="s">
        <v>16</v>
      </c>
      <c r="E18" s="1201">
        <v>1727273</v>
      </c>
      <c r="F18" s="1201">
        <v>1727273</v>
      </c>
      <c r="G18" s="1202">
        <f>F18</f>
        <v>1727273</v>
      </c>
      <c r="H18" s="1203"/>
      <c r="I18" s="1225">
        <f>(H18-G18)/G18</f>
        <v>-1</v>
      </c>
      <c r="J18" s="1209" t="s">
        <v>30</v>
      </c>
      <c r="K18" s="1226"/>
      <c r="L18" s="1226"/>
      <c r="M18" s="1226"/>
      <c r="N18" s="1226"/>
      <c r="O18" s="1226"/>
      <c r="P18" s="1226"/>
      <c r="Q18" s="1226"/>
      <c r="R18" s="1226"/>
      <c r="S18" s="1226"/>
      <c r="T18" s="1226"/>
      <c r="U18" s="1226"/>
      <c r="V18" s="1226"/>
      <c r="W18" s="1226"/>
      <c r="X18" s="1226"/>
    </row>
    <row r="19" spans="1:24" ht="19.5" hidden="1" customHeight="1" outlineLevel="1">
      <c r="A19" s="1193"/>
      <c r="B19" s="1208" t="s">
        <v>19</v>
      </c>
      <c r="C19" s="1191" t="s">
        <v>15</v>
      </c>
      <c r="D19" s="1209" t="s">
        <v>16</v>
      </c>
      <c r="E19" s="1201">
        <v>1760000</v>
      </c>
      <c r="F19" s="1201">
        <v>1760000</v>
      </c>
      <c r="G19" s="1202">
        <f>F19</f>
        <v>1760000</v>
      </c>
      <c r="H19" s="1203">
        <f>G19</f>
        <v>1760000</v>
      </c>
      <c r="I19" s="1225">
        <f>(H19-G19)/G19</f>
        <v>0</v>
      </c>
      <c r="J19" s="1587" t="s">
        <v>31</v>
      </c>
      <c r="K19" s="1226"/>
      <c r="L19" s="1226"/>
      <c r="M19" s="1226"/>
      <c r="N19" s="1226"/>
      <c r="O19" s="1226"/>
      <c r="P19" s="1226"/>
      <c r="Q19" s="1226"/>
      <c r="R19" s="1226"/>
      <c r="S19" s="1226"/>
      <c r="T19" s="1226"/>
      <c r="U19" s="1226"/>
      <c r="V19" s="1226"/>
      <c r="W19" s="1226"/>
      <c r="X19" s="1226"/>
    </row>
    <row r="20" spans="1:24" ht="19.5" hidden="1" customHeight="1" outlineLevel="1">
      <c r="A20" s="1193"/>
      <c r="B20" s="1208" t="s">
        <v>21</v>
      </c>
      <c r="C20" s="1191" t="s">
        <v>15</v>
      </c>
      <c r="D20" s="1209" t="s">
        <v>16</v>
      </c>
      <c r="E20" s="1201">
        <v>1800000</v>
      </c>
      <c r="F20" s="1201">
        <v>1800000</v>
      </c>
      <c r="G20" s="1202">
        <f>F20</f>
        <v>1800000</v>
      </c>
      <c r="H20" s="1203">
        <f>G20</f>
        <v>1800000</v>
      </c>
      <c r="I20" s="1225">
        <f>(H20-G20)/G20</f>
        <v>0</v>
      </c>
      <c r="J20" s="1588"/>
      <c r="K20" s="1226"/>
      <c r="L20" s="1226"/>
      <c r="M20" s="1226"/>
      <c r="N20" s="1226"/>
      <c r="O20" s="1226"/>
      <c r="P20" s="1226"/>
      <c r="Q20" s="1226"/>
      <c r="R20" s="1226"/>
      <c r="S20" s="1226"/>
      <c r="T20" s="1226"/>
      <c r="U20" s="1226"/>
      <c r="V20" s="1226"/>
      <c r="W20" s="1226"/>
      <c r="X20" s="1226"/>
    </row>
    <row r="21" spans="1:24" ht="19.5" hidden="1" customHeight="1" outlineLevel="1">
      <c r="A21" s="1193"/>
      <c r="B21" s="1208" t="s">
        <v>28</v>
      </c>
      <c r="C21" s="1191" t="s">
        <v>15</v>
      </c>
      <c r="D21" s="1209" t="s">
        <v>16</v>
      </c>
      <c r="E21" s="1201">
        <v>1781182</v>
      </c>
      <c r="F21" s="1201">
        <v>1940000</v>
      </c>
      <c r="G21" s="1202">
        <v>1940000</v>
      </c>
      <c r="H21" s="1203">
        <v>1940000</v>
      </c>
      <c r="I21" s="1225">
        <f>(H21-G21)/G21</f>
        <v>0</v>
      </c>
      <c r="J21" s="1588"/>
      <c r="K21" s="1226"/>
      <c r="L21" s="1226"/>
      <c r="M21" s="1226"/>
      <c r="N21" s="1226"/>
      <c r="O21" s="1226"/>
      <c r="P21" s="1226"/>
      <c r="Q21" s="1226"/>
      <c r="R21" s="1226"/>
      <c r="S21" s="1226"/>
      <c r="T21" s="1226"/>
      <c r="U21" s="1226"/>
      <c r="V21" s="1226"/>
      <c r="W21" s="1226"/>
      <c r="X21" s="1226"/>
    </row>
    <row r="22" spans="1:24" ht="19.5" hidden="1" customHeight="1" outlineLevel="1">
      <c r="A22" s="1193"/>
      <c r="B22" s="1208" t="s">
        <v>22</v>
      </c>
      <c r="C22" s="1191" t="s">
        <v>15</v>
      </c>
      <c r="D22" s="1209" t="s">
        <v>16</v>
      </c>
      <c r="E22" s="1201">
        <v>1800000</v>
      </c>
      <c r="F22" s="1201">
        <v>1800000</v>
      </c>
      <c r="G22" s="1202">
        <f>2030000/1.1</f>
        <v>1845454.5454545454</v>
      </c>
      <c r="H22" s="1203">
        <f>2030000/1.1</f>
        <v>1845454.5454545454</v>
      </c>
      <c r="I22" s="1225">
        <f>(H22-G22)/G22</f>
        <v>0</v>
      </c>
      <c r="J22" s="1588"/>
      <c r="K22" s="1226"/>
      <c r="L22" s="1226"/>
      <c r="M22" s="1226"/>
      <c r="N22" s="1226"/>
      <c r="O22" s="1226"/>
      <c r="P22" s="1226"/>
      <c r="Q22" s="1226"/>
      <c r="R22" s="1226"/>
      <c r="S22" s="1226"/>
      <c r="T22" s="1226"/>
      <c r="U22" s="1226"/>
      <c r="V22" s="1226"/>
      <c r="W22" s="1226"/>
      <c r="X22" s="1226"/>
    </row>
    <row r="23" spans="1:24" ht="19.5" hidden="1" customHeight="1" outlineLevel="1">
      <c r="A23" s="1193"/>
      <c r="B23" s="1208" t="s">
        <v>25</v>
      </c>
      <c r="C23" s="1191" t="s">
        <v>15</v>
      </c>
      <c r="D23" s="1209" t="s">
        <v>16</v>
      </c>
      <c r="E23" s="1201">
        <v>1800000</v>
      </c>
      <c r="F23" s="1201">
        <v>1800000</v>
      </c>
      <c r="G23" s="1202"/>
      <c r="H23" s="1203"/>
      <c r="I23" s="1225" t="s">
        <v>27</v>
      </c>
      <c r="J23" s="1588"/>
      <c r="K23" s="1226"/>
      <c r="L23" s="1226"/>
      <c r="M23" s="1226"/>
      <c r="N23" s="1226"/>
      <c r="O23" s="1226"/>
      <c r="P23" s="1226"/>
      <c r="Q23" s="1226"/>
      <c r="R23" s="1226"/>
      <c r="S23" s="1226"/>
      <c r="T23" s="1226"/>
      <c r="U23" s="1226"/>
      <c r="V23" s="1226"/>
      <c r="W23" s="1226"/>
      <c r="X23" s="1226"/>
    </row>
    <row r="24" spans="1:24" ht="19.5" hidden="1" customHeight="1" outlineLevel="1">
      <c r="A24" s="1193"/>
      <c r="B24" s="1208" t="s">
        <v>26</v>
      </c>
      <c r="C24" s="1191" t="s">
        <v>15</v>
      </c>
      <c r="D24" s="1209" t="s">
        <v>16</v>
      </c>
      <c r="E24" s="1201">
        <v>1900000</v>
      </c>
      <c r="F24" s="1201">
        <v>1900000</v>
      </c>
      <c r="G24" s="1202"/>
      <c r="H24" s="1203">
        <v>1900000</v>
      </c>
      <c r="I24" s="1225" t="s">
        <v>27</v>
      </c>
      <c r="J24" s="1588"/>
      <c r="K24" s="1226"/>
      <c r="L24" s="1226"/>
      <c r="M24" s="1226"/>
      <c r="N24" s="1226"/>
      <c r="O24" s="1226"/>
      <c r="P24" s="1226"/>
      <c r="Q24" s="1226"/>
      <c r="R24" s="1226"/>
      <c r="S24" s="1226"/>
      <c r="T24" s="1226"/>
      <c r="U24" s="1226"/>
      <c r="V24" s="1226"/>
      <c r="W24" s="1226"/>
      <c r="X24" s="1226"/>
    </row>
    <row r="25" spans="1:24" ht="19.5" hidden="1" customHeight="1" outlineLevel="1">
      <c r="A25" s="1193"/>
      <c r="B25" s="1208" t="s">
        <v>32</v>
      </c>
      <c r="C25" s="1191" t="s">
        <v>15</v>
      </c>
      <c r="D25" s="1209" t="s">
        <v>16</v>
      </c>
      <c r="E25" s="1201">
        <v>1700000</v>
      </c>
      <c r="F25" s="1201">
        <v>1800000</v>
      </c>
      <c r="G25" s="1202">
        <v>1700000</v>
      </c>
      <c r="H25" s="1203">
        <f>G25</f>
        <v>1700000</v>
      </c>
      <c r="I25" s="1225">
        <f>(H25-G25)/G25</f>
        <v>0</v>
      </c>
      <c r="J25" s="1588"/>
      <c r="K25" s="1226"/>
      <c r="L25" s="1226"/>
      <c r="M25" s="1226"/>
      <c r="N25" s="1226"/>
      <c r="O25" s="1226"/>
      <c r="P25" s="1226"/>
      <c r="Q25" s="1226"/>
      <c r="R25" s="1226"/>
      <c r="S25" s="1226"/>
      <c r="T25" s="1226"/>
      <c r="U25" s="1226"/>
      <c r="V25" s="1226"/>
      <c r="W25" s="1226"/>
      <c r="X25" s="1226"/>
    </row>
    <row r="26" spans="1:24" ht="19.5" hidden="1" customHeight="1" outlineLevel="1">
      <c r="A26" s="1193"/>
      <c r="B26" s="1208" t="s">
        <v>24</v>
      </c>
      <c r="C26" s="1191" t="s">
        <v>15</v>
      </c>
      <c r="D26" s="1209" t="s">
        <v>16</v>
      </c>
      <c r="E26" s="1201"/>
      <c r="F26" s="1201"/>
      <c r="G26" s="1202">
        <v>1950000</v>
      </c>
      <c r="H26" s="1203"/>
      <c r="I26" s="1225"/>
      <c r="J26" s="1588"/>
      <c r="K26" s="1226"/>
      <c r="L26" s="1226"/>
      <c r="M26" s="1226"/>
      <c r="N26" s="1226"/>
      <c r="O26" s="1226"/>
      <c r="P26" s="1226"/>
      <c r="Q26" s="1226"/>
      <c r="R26" s="1226"/>
      <c r="S26" s="1226"/>
      <c r="T26" s="1226"/>
      <c r="U26" s="1226"/>
      <c r="V26" s="1226"/>
      <c r="W26" s="1226"/>
      <c r="X26" s="1226"/>
    </row>
    <row r="27" spans="1:24" ht="19.5" hidden="1" customHeight="1" outlineLevel="1">
      <c r="A27" s="1193"/>
      <c r="B27" s="1208" t="s">
        <v>23</v>
      </c>
      <c r="C27" s="1191" t="s">
        <v>15</v>
      </c>
      <c r="D27" s="1209" t="s">
        <v>16</v>
      </c>
      <c r="E27" s="1201">
        <v>1636363</v>
      </c>
      <c r="F27" s="1201">
        <v>1636363</v>
      </c>
      <c r="G27" s="1202">
        <f>F27</f>
        <v>1636363</v>
      </c>
      <c r="H27" s="1203">
        <f>G27</f>
        <v>1636363</v>
      </c>
      <c r="I27" s="1225">
        <f>(H27-G27)/G27</f>
        <v>0</v>
      </c>
      <c r="J27" s="1589"/>
      <c r="K27" s="1226"/>
      <c r="L27" s="1226"/>
      <c r="M27" s="1226"/>
      <c r="N27" s="1226"/>
      <c r="O27" s="1226"/>
      <c r="P27" s="1226"/>
      <c r="Q27" s="1226"/>
      <c r="R27" s="1226"/>
      <c r="S27" s="1226"/>
      <c r="T27" s="1226"/>
      <c r="U27" s="1226"/>
      <c r="V27" s="1226"/>
      <c r="W27" s="1226"/>
      <c r="X27" s="1226"/>
    </row>
    <row r="28" spans="1:24" ht="27.75" customHeight="1" collapsed="1">
      <c r="A28" s="1210">
        <v>3</v>
      </c>
      <c r="B28" s="1580" t="s">
        <v>33</v>
      </c>
      <c r="C28" s="1581"/>
      <c r="D28" s="1581"/>
      <c r="E28" s="1581"/>
      <c r="F28" s="1581"/>
      <c r="G28" s="1581"/>
      <c r="H28" s="1581"/>
      <c r="I28" s="1581"/>
      <c r="J28" s="1582"/>
      <c r="K28" s="1224"/>
      <c r="L28" s="1224"/>
      <c r="M28" s="1224"/>
      <c r="N28" s="1224"/>
      <c r="O28" s="1224"/>
      <c r="P28" s="1224"/>
      <c r="Q28" s="1224"/>
      <c r="R28" s="1224"/>
      <c r="S28" s="1224"/>
      <c r="T28" s="1224"/>
      <c r="U28" s="1224"/>
      <c r="V28" s="1224"/>
      <c r="W28" s="1224"/>
      <c r="X28" s="1224"/>
    </row>
    <row r="29" spans="1:24" ht="31.5" hidden="1" customHeight="1" outlineLevel="1">
      <c r="A29" s="1193"/>
      <c r="B29" s="1211" t="s">
        <v>34</v>
      </c>
      <c r="C29" s="1191" t="s">
        <v>15</v>
      </c>
      <c r="D29" s="1209" t="s">
        <v>35</v>
      </c>
      <c r="E29" s="1201">
        <v>1624000</v>
      </c>
      <c r="F29" s="1201">
        <v>1624000</v>
      </c>
      <c r="G29" s="1202">
        <v>1624000</v>
      </c>
      <c r="H29" s="1202"/>
      <c r="I29" s="1225">
        <f>(G29-F29)/F29</f>
        <v>0</v>
      </c>
      <c r="J29" s="1587" t="s">
        <v>30</v>
      </c>
      <c r="K29" s="1226"/>
      <c r="L29" s="1226"/>
      <c r="M29" s="1226"/>
      <c r="N29" s="1226"/>
      <c r="O29" s="1226"/>
      <c r="P29" s="1226"/>
      <c r="Q29" s="1226"/>
      <c r="R29" s="1226"/>
      <c r="S29" s="1226"/>
      <c r="T29" s="1226"/>
      <c r="U29" s="1226"/>
      <c r="V29" s="1226"/>
      <c r="W29" s="1226"/>
      <c r="X29" s="1226"/>
    </row>
    <row r="30" spans="1:24" ht="19.5" hidden="1" customHeight="1" outlineLevel="1">
      <c r="A30" s="1193"/>
      <c r="B30" s="1211" t="s">
        <v>14</v>
      </c>
      <c r="C30" s="1191" t="s">
        <v>15</v>
      </c>
      <c r="D30" s="1209" t="s">
        <v>16</v>
      </c>
      <c r="E30" s="1201">
        <v>1624000</v>
      </c>
      <c r="F30" s="1201">
        <v>1624000</v>
      </c>
      <c r="G30" s="1202">
        <v>1624000</v>
      </c>
      <c r="H30" s="1202"/>
      <c r="I30" s="1225">
        <f>(G30-F30)/F30</f>
        <v>0</v>
      </c>
      <c r="J30" s="1589"/>
      <c r="K30" s="1226"/>
      <c r="L30" s="1226"/>
      <c r="M30" s="1226"/>
      <c r="N30" s="1226"/>
      <c r="O30" s="1226"/>
      <c r="P30" s="1226"/>
      <c r="Q30" s="1226"/>
      <c r="R30" s="1226"/>
      <c r="S30" s="1226"/>
      <c r="T30" s="1226"/>
      <c r="U30" s="1226"/>
      <c r="V30" s="1226"/>
      <c r="W30" s="1226"/>
      <c r="X30" s="1226"/>
    </row>
    <row r="31" spans="1:24" ht="19.5" hidden="1" customHeight="1" outlineLevel="1">
      <c r="A31" s="1193"/>
      <c r="B31" s="1211" t="s">
        <v>19</v>
      </c>
      <c r="C31" s="1191" t="s">
        <v>15</v>
      </c>
      <c r="D31" s="1209" t="s">
        <v>16</v>
      </c>
      <c r="E31" s="1201">
        <v>1624000</v>
      </c>
      <c r="F31" s="1201">
        <v>1624000</v>
      </c>
      <c r="G31" s="1202">
        <v>1624000</v>
      </c>
      <c r="H31" s="1202"/>
      <c r="I31" s="1225">
        <f>(G31-F31)/F31</f>
        <v>0</v>
      </c>
      <c r="J31" s="1587" t="s">
        <v>36</v>
      </c>
      <c r="K31" s="1226"/>
      <c r="L31" s="1226"/>
      <c r="M31" s="1226"/>
      <c r="N31" s="1226"/>
      <c r="O31" s="1226"/>
      <c r="P31" s="1226"/>
      <c r="Q31" s="1226"/>
      <c r="R31" s="1226"/>
      <c r="S31" s="1226"/>
      <c r="T31" s="1226"/>
      <c r="U31" s="1226"/>
      <c r="V31" s="1226"/>
      <c r="W31" s="1226"/>
      <c r="X31" s="1226"/>
    </row>
    <row r="32" spans="1:24" ht="19.5" hidden="1" customHeight="1" outlineLevel="1">
      <c r="A32" s="1193"/>
      <c r="B32" s="1211" t="s">
        <v>18</v>
      </c>
      <c r="C32" s="1191" t="s">
        <v>15</v>
      </c>
      <c r="D32" s="1209" t="s">
        <v>16</v>
      </c>
      <c r="E32" s="1201"/>
      <c r="F32" s="1201"/>
      <c r="G32" s="1202"/>
      <c r="H32" s="1202"/>
      <c r="I32" s="1225"/>
      <c r="J32" s="1588"/>
      <c r="K32" s="1226"/>
      <c r="L32" s="1226"/>
      <c r="M32" s="1226"/>
      <c r="N32" s="1226"/>
      <c r="O32" s="1226"/>
      <c r="P32" s="1226"/>
      <c r="Q32" s="1226"/>
      <c r="R32" s="1226"/>
      <c r="S32" s="1226"/>
      <c r="T32" s="1226"/>
      <c r="U32" s="1226"/>
      <c r="V32" s="1226"/>
      <c r="W32" s="1226"/>
      <c r="X32" s="1226"/>
    </row>
    <row r="33" spans="1:24" ht="19.5" hidden="1" customHeight="1" outlineLevel="1">
      <c r="A33" s="1193"/>
      <c r="B33" s="1211" t="s">
        <v>23</v>
      </c>
      <c r="C33" s="1191" t="s">
        <v>15</v>
      </c>
      <c r="D33" s="1209" t="s">
        <v>16</v>
      </c>
      <c r="E33" s="1201">
        <v>1624000</v>
      </c>
      <c r="F33" s="1201">
        <v>1624000</v>
      </c>
      <c r="G33" s="1202">
        <v>1624000</v>
      </c>
      <c r="H33" s="1202"/>
      <c r="I33" s="1225">
        <f>(G33-F33)/F33</f>
        <v>0</v>
      </c>
      <c r="J33" s="1588"/>
      <c r="K33" s="1226"/>
      <c r="L33" s="1226"/>
      <c r="M33" s="1226"/>
      <c r="N33" s="1226"/>
      <c r="O33" s="1226"/>
      <c r="P33" s="1226"/>
      <c r="Q33" s="1226"/>
      <c r="R33" s="1226"/>
      <c r="S33" s="1226"/>
      <c r="T33" s="1226"/>
      <c r="U33" s="1226"/>
      <c r="V33" s="1226"/>
      <c r="W33" s="1226"/>
      <c r="X33" s="1226"/>
    </row>
    <row r="34" spans="1:24" ht="19.5" hidden="1" customHeight="1" outlineLevel="1">
      <c r="A34" s="1193"/>
      <c r="B34" s="1211" t="s">
        <v>32</v>
      </c>
      <c r="C34" s="1191" t="s">
        <v>15</v>
      </c>
      <c r="D34" s="1209" t="s">
        <v>16</v>
      </c>
      <c r="E34" s="1201">
        <v>1624000</v>
      </c>
      <c r="F34" s="1201">
        <v>1624000</v>
      </c>
      <c r="G34" s="1202">
        <v>1624000</v>
      </c>
      <c r="H34" s="1202"/>
      <c r="I34" s="1225">
        <f>(G34-F34)/F34</f>
        <v>0</v>
      </c>
      <c r="J34" s="1588"/>
      <c r="K34" s="1226"/>
      <c r="L34" s="1226"/>
      <c r="M34" s="1226"/>
      <c r="N34" s="1226"/>
      <c r="O34" s="1226"/>
      <c r="P34" s="1226"/>
      <c r="Q34" s="1226"/>
      <c r="R34" s="1226"/>
      <c r="S34" s="1226"/>
      <c r="T34" s="1226"/>
      <c r="U34" s="1226"/>
      <c r="V34" s="1226"/>
      <c r="W34" s="1226"/>
      <c r="X34" s="1226"/>
    </row>
    <row r="35" spans="1:24" ht="19.5" hidden="1" customHeight="1" outlineLevel="1">
      <c r="A35" s="1193"/>
      <c r="B35" s="1211" t="s">
        <v>24</v>
      </c>
      <c r="C35" s="1191" t="s">
        <v>15</v>
      </c>
      <c r="D35" s="1209" t="s">
        <v>16</v>
      </c>
      <c r="E35" s="1201">
        <v>1624000</v>
      </c>
      <c r="F35" s="1201">
        <v>1624000</v>
      </c>
      <c r="G35" s="1202">
        <v>1624000</v>
      </c>
      <c r="H35" s="1202"/>
      <c r="I35" s="1225">
        <f>(G35-F35)/F35</f>
        <v>0</v>
      </c>
      <c r="J35" s="1588"/>
      <c r="K35" s="1226"/>
      <c r="L35" s="1226"/>
      <c r="M35" s="1226"/>
      <c r="N35" s="1226"/>
      <c r="O35" s="1226"/>
      <c r="P35" s="1226"/>
      <c r="Q35" s="1226"/>
      <c r="R35" s="1226"/>
      <c r="S35" s="1226"/>
      <c r="T35" s="1226"/>
      <c r="U35" s="1226"/>
      <c r="V35" s="1226"/>
      <c r="W35" s="1226"/>
      <c r="X35" s="1226"/>
    </row>
    <row r="36" spans="1:24" ht="19.5" hidden="1" customHeight="1" outlineLevel="1">
      <c r="A36" s="1193"/>
      <c r="B36" s="1211" t="s">
        <v>25</v>
      </c>
      <c r="C36" s="1191" t="s">
        <v>15</v>
      </c>
      <c r="D36" s="1209" t="s">
        <v>16</v>
      </c>
      <c r="E36" s="1201">
        <v>1624000</v>
      </c>
      <c r="F36" s="1201">
        <v>1624000</v>
      </c>
      <c r="G36" s="1202">
        <v>1624000</v>
      </c>
      <c r="H36" s="1202"/>
      <c r="I36" s="1225">
        <f>(G36-F36)/F36</f>
        <v>0</v>
      </c>
      <c r="J36" s="1589"/>
      <c r="K36" s="1226"/>
      <c r="L36" s="1226"/>
      <c r="M36" s="1226"/>
      <c r="N36" s="1226"/>
      <c r="O36" s="1226"/>
      <c r="P36" s="1226"/>
      <c r="Q36" s="1226"/>
      <c r="R36" s="1226"/>
      <c r="S36" s="1226"/>
      <c r="T36" s="1226"/>
      <c r="U36" s="1226"/>
      <c r="V36" s="1226"/>
      <c r="W36" s="1226"/>
      <c r="X36" s="1226"/>
    </row>
    <row r="37" spans="1:24" ht="93.75" customHeight="1" collapsed="1">
      <c r="A37" s="1186">
        <v>4</v>
      </c>
      <c r="B37" s="1583" t="s">
        <v>37</v>
      </c>
      <c r="C37" s="1578"/>
      <c r="D37" s="1578"/>
      <c r="E37" s="1578"/>
      <c r="F37" s="1578"/>
      <c r="G37" s="1578"/>
      <c r="H37" s="1578"/>
      <c r="I37" s="1578"/>
      <c r="J37" s="1579"/>
      <c r="K37" s="1224"/>
      <c r="L37" s="1224"/>
      <c r="M37" s="1224"/>
      <c r="N37" s="1224"/>
      <c r="O37" s="1224"/>
      <c r="P37" s="1224"/>
      <c r="Q37" s="1224"/>
      <c r="R37" s="1224"/>
      <c r="S37" s="1224"/>
      <c r="T37" s="1224"/>
      <c r="U37" s="1224"/>
      <c r="V37" s="1224"/>
      <c r="W37" s="1224"/>
      <c r="X37" s="1224"/>
    </row>
    <row r="38" spans="1:24" ht="31.5" hidden="1" customHeight="1" outlineLevel="1">
      <c r="A38" s="1193"/>
      <c r="B38" s="1211" t="s">
        <v>38</v>
      </c>
      <c r="C38" s="1191" t="s">
        <v>15</v>
      </c>
      <c r="D38" s="1209" t="s">
        <v>35</v>
      </c>
      <c r="E38" s="1201">
        <v>1727273</v>
      </c>
      <c r="F38" s="1201">
        <v>1727273</v>
      </c>
      <c r="G38" s="1202">
        <f>1900000/1.1</f>
        <v>1727272.7272727271</v>
      </c>
      <c r="H38" s="1202">
        <f>1940000/1.1</f>
        <v>1763636.3636363635</v>
      </c>
      <c r="I38" s="1225">
        <f>(H38-G38)/G38</f>
        <v>2.1052631578947434E-2</v>
      </c>
      <c r="J38" s="1587" t="s">
        <v>39</v>
      </c>
      <c r="K38" s="1226"/>
      <c r="L38" s="1226"/>
      <c r="M38" s="1226"/>
      <c r="N38" s="1226"/>
      <c r="O38" s="1226"/>
      <c r="P38" s="1226"/>
      <c r="Q38" s="1226"/>
      <c r="R38" s="1226"/>
      <c r="S38" s="1226"/>
      <c r="T38" s="1226"/>
      <c r="U38" s="1226"/>
      <c r="V38" s="1226"/>
      <c r="W38" s="1226"/>
      <c r="X38" s="1226"/>
    </row>
    <row r="39" spans="1:24" ht="31.5" hidden="1" customHeight="1" outlineLevel="1">
      <c r="A39" s="1193"/>
      <c r="B39" s="1211" t="s">
        <v>40</v>
      </c>
      <c r="C39" s="1191" t="s">
        <v>15</v>
      </c>
      <c r="D39" s="1209" t="s">
        <v>35</v>
      </c>
      <c r="E39" s="1201">
        <v>1672727</v>
      </c>
      <c r="F39" s="1201">
        <v>1672727</v>
      </c>
      <c r="G39" s="1202">
        <f>1840000/1.1</f>
        <v>1672727.2727272727</v>
      </c>
      <c r="H39" s="1202">
        <f>1880000/1.1</f>
        <v>1709090.9090909089</v>
      </c>
      <c r="I39" s="1225">
        <f>(H39-G39)/G39</f>
        <v>2.1739130434782532E-2</v>
      </c>
      <c r="J39" s="1589"/>
      <c r="K39" s="1226"/>
      <c r="L39" s="1226"/>
      <c r="M39" s="1226"/>
      <c r="N39" s="1226"/>
      <c r="O39" s="1226"/>
      <c r="P39" s="1226"/>
      <c r="Q39" s="1226"/>
      <c r="R39" s="1226"/>
      <c r="S39" s="1226"/>
      <c r="T39" s="1226"/>
      <c r="U39" s="1226"/>
      <c r="V39" s="1226"/>
      <c r="W39" s="1226"/>
      <c r="X39" s="1226"/>
    </row>
    <row r="40" spans="1:24" ht="32.25" hidden="1" customHeight="1" collapsed="1">
      <c r="A40" s="1186">
        <v>5</v>
      </c>
      <c r="B40" s="1584" t="s">
        <v>41</v>
      </c>
      <c r="C40" s="1578"/>
      <c r="D40" s="1578"/>
      <c r="E40" s="1578"/>
      <c r="F40" s="1578"/>
      <c r="G40" s="1578"/>
      <c r="H40" s="1578"/>
      <c r="I40" s="1578"/>
      <c r="J40" s="1579"/>
      <c r="K40" s="1224"/>
      <c r="L40" s="1224"/>
      <c r="M40" s="1224"/>
      <c r="N40" s="1224"/>
      <c r="O40" s="1224"/>
      <c r="P40" s="1224"/>
      <c r="Q40" s="1224"/>
      <c r="R40" s="1224"/>
      <c r="S40" s="1224"/>
      <c r="T40" s="1224"/>
      <c r="U40" s="1224"/>
      <c r="V40" s="1224"/>
      <c r="W40" s="1224"/>
      <c r="X40" s="1224"/>
    </row>
    <row r="41" spans="1:24" ht="19.5" hidden="1" customHeight="1" outlineLevel="1">
      <c r="A41" s="1193"/>
      <c r="B41" s="1211" t="s">
        <v>42</v>
      </c>
      <c r="C41" s="1191" t="s">
        <v>15</v>
      </c>
      <c r="D41" s="1209"/>
      <c r="E41" s="1201"/>
      <c r="F41" s="1201">
        <v>1700000</v>
      </c>
      <c r="G41" s="1202">
        <f>F41</f>
        <v>1700000</v>
      </c>
      <c r="H41" s="1202"/>
      <c r="I41" s="1225">
        <f>(G41-F41)/F41</f>
        <v>0</v>
      </c>
      <c r="J41" s="1587" t="s">
        <v>43</v>
      </c>
      <c r="K41" s="1226"/>
      <c r="L41" s="1226"/>
      <c r="M41" s="1226"/>
      <c r="N41" s="1226"/>
      <c r="O41" s="1226"/>
      <c r="P41" s="1226"/>
      <c r="Q41" s="1226"/>
      <c r="R41" s="1226"/>
      <c r="S41" s="1226"/>
      <c r="T41" s="1226"/>
      <c r="U41" s="1226"/>
      <c r="V41" s="1226"/>
      <c r="W41" s="1226"/>
      <c r="X41" s="1226"/>
    </row>
    <row r="42" spans="1:24" ht="32.25" hidden="1" customHeight="1" outlineLevel="1">
      <c r="A42" s="1193"/>
      <c r="B42" s="1211" t="s">
        <v>44</v>
      </c>
      <c r="C42" s="1191" t="s">
        <v>15</v>
      </c>
      <c r="D42" s="1209"/>
      <c r="E42" s="1201"/>
      <c r="F42" s="1201">
        <v>1750000</v>
      </c>
      <c r="G42" s="1202">
        <f>F42</f>
        <v>1750000</v>
      </c>
      <c r="H42" s="1202"/>
      <c r="I42" s="1225">
        <f>(G42-F42)/F42</f>
        <v>0</v>
      </c>
      <c r="J42" s="1589"/>
      <c r="K42" s="1226"/>
      <c r="L42" s="1226"/>
      <c r="M42" s="1226"/>
      <c r="N42" s="1226"/>
      <c r="O42" s="1226"/>
      <c r="P42" s="1226"/>
      <c r="Q42" s="1226"/>
      <c r="R42" s="1226"/>
      <c r="S42" s="1226"/>
      <c r="T42" s="1226"/>
      <c r="U42" s="1226"/>
      <c r="V42" s="1226"/>
      <c r="W42" s="1226"/>
      <c r="X42" s="1226"/>
    </row>
    <row r="43" spans="1:24" ht="23.25" hidden="1" customHeight="1" collapsed="1">
      <c r="A43" s="1186">
        <v>6</v>
      </c>
      <c r="B43" s="1584" t="s">
        <v>45</v>
      </c>
      <c r="C43" s="1578"/>
      <c r="D43" s="1578"/>
      <c r="E43" s="1578"/>
      <c r="F43" s="1578"/>
      <c r="G43" s="1578"/>
      <c r="H43" s="1578"/>
      <c r="I43" s="1578"/>
      <c r="J43" s="1579"/>
      <c r="K43" s="1224" t="s">
        <v>46</v>
      </c>
      <c r="L43" s="1224"/>
      <c r="M43" s="1224"/>
      <c r="N43" s="1224"/>
      <c r="O43" s="1224"/>
      <c r="P43" s="1224"/>
      <c r="Q43" s="1224"/>
      <c r="R43" s="1224"/>
      <c r="S43" s="1224"/>
      <c r="T43" s="1224"/>
      <c r="U43" s="1224"/>
      <c r="V43" s="1224"/>
      <c r="W43" s="1224"/>
      <c r="X43" s="1224"/>
    </row>
    <row r="44" spans="1:24" ht="23.25" hidden="1" customHeight="1" outlineLevel="1">
      <c r="A44" s="1193"/>
      <c r="B44" s="1211" t="s">
        <v>47</v>
      </c>
      <c r="C44" s="1191" t="s">
        <v>15</v>
      </c>
      <c r="D44" s="1209"/>
      <c r="E44" s="1201"/>
      <c r="F44" s="1201">
        <v>1780000</v>
      </c>
      <c r="G44" s="1202">
        <f>F44</f>
        <v>1780000</v>
      </c>
      <c r="H44" s="1202"/>
      <c r="I44" s="1225">
        <f>(G44-F44)/F44</f>
        <v>0</v>
      </c>
      <c r="J44" s="1587" t="s">
        <v>43</v>
      </c>
      <c r="K44" s="1226"/>
      <c r="L44" s="1226"/>
      <c r="M44" s="1226"/>
      <c r="N44" s="1226"/>
      <c r="O44" s="1226"/>
      <c r="P44" s="1226"/>
      <c r="Q44" s="1226"/>
      <c r="R44" s="1226"/>
      <c r="S44" s="1226"/>
      <c r="T44" s="1226"/>
      <c r="U44" s="1226"/>
      <c r="V44" s="1226"/>
      <c r="W44" s="1226"/>
      <c r="X44" s="1226"/>
    </row>
    <row r="45" spans="1:24" ht="23.25" hidden="1" customHeight="1" outlineLevel="1">
      <c r="A45" s="1193"/>
      <c r="B45" s="1211" t="s">
        <v>48</v>
      </c>
      <c r="C45" s="1191" t="s">
        <v>15</v>
      </c>
      <c r="D45" s="1209"/>
      <c r="E45" s="1201"/>
      <c r="F45" s="1201">
        <v>1760000</v>
      </c>
      <c r="G45" s="1202">
        <f>F45</f>
        <v>1760000</v>
      </c>
      <c r="H45" s="1202"/>
      <c r="I45" s="1225">
        <f>(G45-F45)/F45</f>
        <v>0</v>
      </c>
      <c r="J45" s="1589"/>
      <c r="K45" s="1226"/>
      <c r="L45" s="1226"/>
      <c r="M45" s="1226"/>
      <c r="N45" s="1226"/>
      <c r="O45" s="1226"/>
      <c r="P45" s="1226"/>
      <c r="Q45" s="1226"/>
      <c r="R45" s="1226"/>
      <c r="S45" s="1226"/>
      <c r="T45" s="1226"/>
      <c r="U45" s="1226"/>
      <c r="V45" s="1226"/>
      <c r="W45" s="1226"/>
      <c r="X45" s="1226"/>
    </row>
    <row r="46" spans="1:24" ht="23.25" hidden="1" customHeight="1" collapsed="1">
      <c r="A46" s="1186">
        <v>7</v>
      </c>
      <c r="B46" s="1585" t="s">
        <v>49</v>
      </c>
      <c r="C46" s="1578"/>
      <c r="D46" s="1578"/>
      <c r="E46" s="1578"/>
      <c r="F46" s="1578"/>
      <c r="G46" s="1578"/>
      <c r="H46" s="1578"/>
      <c r="I46" s="1578"/>
      <c r="J46" s="1579"/>
      <c r="K46" s="1227" t="s">
        <v>46</v>
      </c>
      <c r="L46" s="1227"/>
      <c r="M46" s="1227"/>
      <c r="N46" s="1227"/>
      <c r="O46" s="1227"/>
      <c r="P46" s="1227"/>
      <c r="Q46" s="1227"/>
      <c r="R46" s="1227"/>
      <c r="S46" s="1227"/>
      <c r="T46" s="1227"/>
      <c r="U46" s="1227"/>
      <c r="V46" s="1227"/>
      <c r="W46" s="1227"/>
      <c r="X46" s="1227"/>
    </row>
    <row r="47" spans="1:24" ht="39" hidden="1" customHeight="1" outlineLevel="1">
      <c r="A47" s="1193"/>
      <c r="B47" s="1211" t="s">
        <v>50</v>
      </c>
      <c r="C47" s="1191" t="s">
        <v>15</v>
      </c>
      <c r="D47" s="1209"/>
      <c r="E47" s="1201"/>
      <c r="F47" s="1201"/>
      <c r="G47" s="1202">
        <f>90000/1.1*20</f>
        <v>1636363.6363636362</v>
      </c>
      <c r="H47" s="1202"/>
      <c r="I47" s="1228">
        <v>0</v>
      </c>
      <c r="J47" s="1587" t="s">
        <v>51</v>
      </c>
      <c r="K47" s="1226"/>
      <c r="L47" s="1226"/>
      <c r="M47" s="1226"/>
      <c r="N47" s="1226"/>
      <c r="O47" s="1226"/>
      <c r="P47" s="1226"/>
      <c r="Q47" s="1226"/>
      <c r="R47" s="1226"/>
      <c r="S47" s="1226"/>
      <c r="T47" s="1226"/>
      <c r="U47" s="1226"/>
      <c r="V47" s="1226"/>
      <c r="W47" s="1226"/>
      <c r="X47" s="1226"/>
    </row>
    <row r="48" spans="1:24" ht="39" hidden="1" customHeight="1" outlineLevel="1">
      <c r="A48" s="1193"/>
      <c r="B48" s="1211" t="s">
        <v>52</v>
      </c>
      <c r="C48" s="1191" t="s">
        <v>15</v>
      </c>
      <c r="D48" s="1209"/>
      <c r="E48" s="1201"/>
      <c r="F48" s="1201"/>
      <c r="G48" s="1202">
        <f>1620000/1.1</f>
        <v>1472727.2727272727</v>
      </c>
      <c r="H48" s="1202"/>
      <c r="I48" s="1228">
        <v>0</v>
      </c>
      <c r="J48" s="1589"/>
      <c r="K48" s="1226"/>
      <c r="L48" s="1226"/>
      <c r="M48" s="1226"/>
      <c r="N48" s="1226"/>
      <c r="O48" s="1226"/>
      <c r="P48" s="1226"/>
      <c r="Q48" s="1226"/>
      <c r="R48" s="1226"/>
      <c r="S48" s="1226"/>
      <c r="T48" s="1226"/>
      <c r="U48" s="1226"/>
      <c r="V48" s="1226"/>
      <c r="W48" s="1226"/>
      <c r="X48" s="1226"/>
    </row>
    <row r="49" spans="1:24" ht="16.5" customHeight="1">
      <c r="A49" s="1586" t="s">
        <v>53</v>
      </c>
      <c r="B49" s="1578"/>
      <c r="C49" s="1578"/>
      <c r="D49" s="1578"/>
      <c r="E49" s="1578"/>
      <c r="F49" s="1578"/>
      <c r="G49" s="1578"/>
      <c r="H49" s="1578"/>
      <c r="I49" s="1578"/>
      <c r="J49" s="1579"/>
      <c r="K49" s="1224"/>
      <c r="L49" s="1224"/>
      <c r="M49" s="1224"/>
      <c r="N49" s="1224"/>
      <c r="O49" s="1224"/>
      <c r="P49" s="1224"/>
      <c r="Q49" s="1224"/>
      <c r="R49" s="1224"/>
      <c r="S49" s="1224"/>
      <c r="T49" s="1224"/>
      <c r="U49" s="1224"/>
      <c r="V49" s="1224"/>
      <c r="W49" s="1224"/>
      <c r="X49" s="1224"/>
    </row>
    <row r="50" spans="1:24" ht="19.5" hidden="1" customHeight="1">
      <c r="A50" s="1212">
        <v>1</v>
      </c>
      <c r="B50" s="1194" t="s">
        <v>34</v>
      </c>
      <c r="C50" s="1191"/>
      <c r="D50" s="1191"/>
      <c r="E50" s="1192"/>
      <c r="F50" s="1192"/>
      <c r="G50" s="1197"/>
      <c r="H50" s="1197"/>
      <c r="I50" s="1225"/>
      <c r="J50" s="1191"/>
      <c r="K50" s="1226"/>
      <c r="L50" s="1226"/>
      <c r="M50" s="1226"/>
      <c r="N50" s="1226"/>
      <c r="O50" s="1226"/>
      <c r="P50" s="1226"/>
      <c r="Q50" s="1226"/>
      <c r="R50" s="1226"/>
      <c r="S50" s="1226"/>
      <c r="T50" s="1226"/>
      <c r="U50" s="1226"/>
      <c r="V50" s="1226"/>
      <c r="W50" s="1226"/>
      <c r="X50" s="1226"/>
    </row>
    <row r="51" spans="1:24" ht="31.5" hidden="1" customHeight="1" outlineLevel="1">
      <c r="A51" s="1212"/>
      <c r="B51" s="1211" t="s">
        <v>54</v>
      </c>
      <c r="C51" s="1209" t="s">
        <v>55</v>
      </c>
      <c r="D51" s="1209" t="s">
        <v>56</v>
      </c>
      <c r="E51" s="1201">
        <v>14363</v>
      </c>
      <c r="F51" s="1201"/>
      <c r="G51" s="1202"/>
      <c r="H51" s="1202"/>
      <c r="I51" s="1225" t="e">
        <f t="shared" ref="I51:I59" si="1">(G51-F51)/F51</f>
        <v>#DIV/0!</v>
      </c>
      <c r="J51" s="1590" t="s">
        <v>57</v>
      </c>
      <c r="K51" s="1226"/>
      <c r="L51" s="1226"/>
      <c r="M51" s="1226"/>
      <c r="N51" s="1226"/>
      <c r="O51" s="1226"/>
      <c r="P51" s="1226"/>
      <c r="Q51" s="1226"/>
      <c r="R51" s="1226"/>
      <c r="S51" s="1226"/>
      <c r="T51" s="1226"/>
      <c r="U51" s="1226"/>
      <c r="V51" s="1226"/>
      <c r="W51" s="1226"/>
      <c r="X51" s="1226"/>
    </row>
    <row r="52" spans="1:24" ht="19.5" hidden="1" customHeight="1" outlineLevel="1">
      <c r="A52" s="1212"/>
      <c r="B52" s="1211" t="s">
        <v>58</v>
      </c>
      <c r="C52" s="1209" t="s">
        <v>55</v>
      </c>
      <c r="D52" s="1209" t="s">
        <v>16</v>
      </c>
      <c r="E52" s="1201">
        <v>14363</v>
      </c>
      <c r="F52" s="1201"/>
      <c r="G52" s="1202"/>
      <c r="H52" s="1202"/>
      <c r="I52" s="1225" t="e">
        <f t="shared" si="1"/>
        <v>#DIV/0!</v>
      </c>
      <c r="J52" s="1588"/>
      <c r="K52" s="1226"/>
      <c r="L52" s="1226"/>
      <c r="M52" s="1226"/>
      <c r="N52" s="1226"/>
      <c r="O52" s="1226"/>
      <c r="P52" s="1226"/>
      <c r="Q52" s="1226"/>
      <c r="R52" s="1226"/>
      <c r="S52" s="1226"/>
      <c r="T52" s="1226"/>
      <c r="U52" s="1226"/>
      <c r="V52" s="1226"/>
      <c r="W52" s="1226"/>
      <c r="X52" s="1226"/>
    </row>
    <row r="53" spans="1:24" ht="19.5" hidden="1" customHeight="1" outlineLevel="1">
      <c r="A53" s="1212"/>
      <c r="B53" s="1211" t="s">
        <v>59</v>
      </c>
      <c r="C53" s="1209" t="s">
        <v>60</v>
      </c>
      <c r="D53" s="1209" t="s">
        <v>16</v>
      </c>
      <c r="E53" s="1201">
        <v>101818</v>
      </c>
      <c r="F53" s="1201"/>
      <c r="G53" s="1202"/>
      <c r="H53" s="1202"/>
      <c r="I53" s="1225" t="e">
        <f t="shared" si="1"/>
        <v>#DIV/0!</v>
      </c>
      <c r="J53" s="1588"/>
      <c r="K53" s="1226"/>
      <c r="L53" s="1226"/>
      <c r="M53" s="1226"/>
      <c r="N53" s="1226"/>
      <c r="O53" s="1226"/>
      <c r="P53" s="1226"/>
      <c r="Q53" s="1226"/>
      <c r="R53" s="1226"/>
      <c r="S53" s="1226"/>
      <c r="T53" s="1226"/>
      <c r="U53" s="1226"/>
      <c r="V53" s="1226"/>
      <c r="W53" s="1226"/>
      <c r="X53" s="1226"/>
    </row>
    <row r="54" spans="1:24" ht="19.5" hidden="1" customHeight="1" outlineLevel="1">
      <c r="A54" s="1212"/>
      <c r="B54" s="1211" t="s">
        <v>61</v>
      </c>
      <c r="C54" s="1209" t="s">
        <v>60</v>
      </c>
      <c r="D54" s="1209" t="s">
        <v>16</v>
      </c>
      <c r="E54" s="1201">
        <v>142727</v>
      </c>
      <c r="F54" s="1201"/>
      <c r="G54" s="1202"/>
      <c r="H54" s="1202"/>
      <c r="I54" s="1225" t="e">
        <f t="shared" si="1"/>
        <v>#DIV/0!</v>
      </c>
      <c r="J54" s="1588"/>
      <c r="K54" s="1226"/>
      <c r="L54" s="1226"/>
      <c r="M54" s="1226"/>
      <c r="N54" s="1226"/>
      <c r="O54" s="1226"/>
      <c r="P54" s="1226"/>
      <c r="Q54" s="1226"/>
      <c r="R54" s="1226"/>
      <c r="S54" s="1226"/>
      <c r="T54" s="1226"/>
      <c r="U54" s="1226"/>
      <c r="V54" s="1226"/>
      <c r="W54" s="1226"/>
      <c r="X54" s="1226"/>
    </row>
    <row r="55" spans="1:24" ht="19.5" hidden="1" customHeight="1" outlineLevel="1">
      <c r="A55" s="1212"/>
      <c r="B55" s="1211" t="s">
        <v>62</v>
      </c>
      <c r="C55" s="1209" t="s">
        <v>60</v>
      </c>
      <c r="D55" s="1209" t="s">
        <v>16</v>
      </c>
      <c r="E55" s="1201">
        <v>194545</v>
      </c>
      <c r="F55" s="1201"/>
      <c r="G55" s="1202"/>
      <c r="H55" s="1202"/>
      <c r="I55" s="1225" t="e">
        <f t="shared" si="1"/>
        <v>#DIV/0!</v>
      </c>
      <c r="J55" s="1588"/>
      <c r="K55" s="1226"/>
      <c r="L55" s="1226"/>
      <c r="M55" s="1226"/>
      <c r="N55" s="1226"/>
      <c r="O55" s="1226"/>
      <c r="P55" s="1226"/>
      <c r="Q55" s="1226"/>
      <c r="R55" s="1226"/>
      <c r="S55" s="1226"/>
      <c r="T55" s="1226"/>
      <c r="U55" s="1226"/>
      <c r="V55" s="1226"/>
      <c r="W55" s="1226"/>
      <c r="X55" s="1226"/>
    </row>
    <row r="56" spans="1:24" ht="39" hidden="1" customHeight="1" outlineLevel="1">
      <c r="A56" s="1212"/>
      <c r="B56" s="1211" t="s">
        <v>63</v>
      </c>
      <c r="C56" s="1209" t="s">
        <v>60</v>
      </c>
      <c r="D56" s="1209" t="s">
        <v>16</v>
      </c>
      <c r="E56" s="1201">
        <v>253636</v>
      </c>
      <c r="F56" s="1201"/>
      <c r="G56" s="1202"/>
      <c r="H56" s="1202"/>
      <c r="I56" s="1225" t="e">
        <f t="shared" si="1"/>
        <v>#DIV/0!</v>
      </c>
      <c r="J56" s="1588"/>
      <c r="K56" s="1226"/>
      <c r="L56" s="1226"/>
      <c r="M56" s="1226"/>
      <c r="N56" s="1226"/>
      <c r="O56" s="1226"/>
      <c r="P56" s="1226"/>
      <c r="Q56" s="1226"/>
      <c r="R56" s="1226"/>
      <c r="S56" s="1226"/>
      <c r="T56" s="1226"/>
      <c r="U56" s="1226"/>
      <c r="V56" s="1226"/>
      <c r="W56" s="1226"/>
      <c r="X56" s="1226"/>
    </row>
    <row r="57" spans="1:24" ht="39" hidden="1" customHeight="1" outlineLevel="1">
      <c r="A57" s="1212"/>
      <c r="B57" s="1211" t="s">
        <v>64</v>
      </c>
      <c r="C57" s="1209" t="s">
        <v>60</v>
      </c>
      <c r="D57" s="1209" t="s">
        <v>16</v>
      </c>
      <c r="E57" s="1201">
        <v>320000</v>
      </c>
      <c r="F57" s="1201"/>
      <c r="G57" s="1202"/>
      <c r="H57" s="1202"/>
      <c r="I57" s="1225" t="e">
        <f t="shared" si="1"/>
        <v>#DIV/0!</v>
      </c>
      <c r="J57" s="1588"/>
      <c r="K57" s="1226"/>
      <c r="L57" s="1226"/>
      <c r="M57" s="1226"/>
      <c r="N57" s="1226"/>
      <c r="O57" s="1226"/>
      <c r="P57" s="1226"/>
      <c r="Q57" s="1226"/>
      <c r="R57" s="1226"/>
      <c r="S57" s="1226"/>
      <c r="T57" s="1226"/>
      <c r="U57" s="1226"/>
      <c r="V57" s="1226"/>
      <c r="W57" s="1226"/>
      <c r="X57" s="1226"/>
    </row>
    <row r="58" spans="1:24" ht="19.5" hidden="1" customHeight="1" outlineLevel="1">
      <c r="A58" s="1212"/>
      <c r="B58" s="1211" t="s">
        <v>65</v>
      </c>
      <c r="C58" s="1209" t="s">
        <v>60</v>
      </c>
      <c r="D58" s="1209" t="s">
        <v>16</v>
      </c>
      <c r="E58" s="1201">
        <v>395454</v>
      </c>
      <c r="F58" s="1201"/>
      <c r="G58" s="1202"/>
      <c r="H58" s="1202"/>
      <c r="I58" s="1225" t="e">
        <f t="shared" si="1"/>
        <v>#DIV/0!</v>
      </c>
      <c r="J58" s="1588"/>
      <c r="K58" s="1226"/>
      <c r="L58" s="1226"/>
      <c r="M58" s="1226"/>
      <c r="N58" s="1226"/>
      <c r="O58" s="1226"/>
      <c r="P58" s="1226"/>
      <c r="Q58" s="1226"/>
      <c r="R58" s="1226"/>
      <c r="S58" s="1226"/>
      <c r="T58" s="1226"/>
      <c r="U58" s="1226"/>
      <c r="V58" s="1226"/>
      <c r="W58" s="1226"/>
      <c r="X58" s="1226"/>
    </row>
    <row r="59" spans="1:24" ht="19.5" hidden="1" customHeight="1" outlineLevel="1">
      <c r="A59" s="1212"/>
      <c r="B59" s="1211" t="s">
        <v>66</v>
      </c>
      <c r="C59" s="1209" t="s">
        <v>60</v>
      </c>
      <c r="D59" s="1209" t="s">
        <v>16</v>
      </c>
      <c r="E59" s="1201">
        <v>484545</v>
      </c>
      <c r="F59" s="1201"/>
      <c r="G59" s="1202"/>
      <c r="H59" s="1202"/>
      <c r="I59" s="1225" t="e">
        <f t="shared" si="1"/>
        <v>#DIV/0!</v>
      </c>
      <c r="J59" s="1589"/>
      <c r="K59" s="1226"/>
      <c r="L59" s="1226"/>
      <c r="M59" s="1226"/>
      <c r="N59" s="1226"/>
      <c r="O59" s="1226"/>
      <c r="P59" s="1226"/>
      <c r="Q59" s="1226"/>
      <c r="R59" s="1226"/>
      <c r="S59" s="1226"/>
      <c r="T59" s="1226"/>
      <c r="U59" s="1226"/>
      <c r="V59" s="1226"/>
      <c r="W59" s="1226"/>
      <c r="X59" s="1226"/>
    </row>
    <row r="60" spans="1:24" ht="19.5" customHeight="1" collapsed="1">
      <c r="A60" s="1186">
        <v>1</v>
      </c>
      <c r="B60" s="1213" t="s">
        <v>14</v>
      </c>
      <c r="C60" s="1195"/>
      <c r="D60" s="1195"/>
      <c r="E60" s="1196"/>
      <c r="F60" s="1196"/>
      <c r="G60" s="1197"/>
      <c r="H60" s="1197"/>
      <c r="I60" s="1223"/>
      <c r="J60" s="1195"/>
      <c r="K60" s="1224"/>
      <c r="L60" s="1224"/>
      <c r="M60" s="1224"/>
      <c r="N60" s="1224"/>
      <c r="O60" s="1224"/>
      <c r="P60" s="1224"/>
      <c r="Q60" s="1224"/>
      <c r="R60" s="1224"/>
      <c r="S60" s="1224"/>
      <c r="T60" s="1224"/>
      <c r="U60" s="1224"/>
      <c r="V60" s="1224"/>
      <c r="W60" s="1224"/>
      <c r="X60" s="1224"/>
    </row>
    <row r="61" spans="1:24" ht="19.5" hidden="1" customHeight="1" outlineLevel="1">
      <c r="A61" s="1186"/>
      <c r="B61" s="1214" t="s">
        <v>67</v>
      </c>
      <c r="C61" s="1209" t="s">
        <v>68</v>
      </c>
      <c r="D61" s="1195"/>
      <c r="E61" s="1196"/>
      <c r="F61" s="1196"/>
      <c r="G61" s="1197"/>
      <c r="H61" s="1197">
        <v>15455</v>
      </c>
      <c r="I61" s="1223"/>
      <c r="J61" s="1195"/>
      <c r="K61" s="1224"/>
      <c r="L61" s="1224"/>
      <c r="M61" s="1224"/>
      <c r="N61" s="1224"/>
      <c r="O61" s="1224"/>
      <c r="P61" s="1224"/>
      <c r="Q61" s="1224"/>
      <c r="R61" s="1224"/>
      <c r="S61" s="1224"/>
      <c r="T61" s="1224"/>
      <c r="U61" s="1224"/>
      <c r="V61" s="1224"/>
      <c r="W61" s="1224"/>
      <c r="X61" s="1224"/>
    </row>
    <row r="62" spans="1:24" ht="19.5" hidden="1" customHeight="1" outlineLevel="1">
      <c r="A62" s="1186"/>
      <c r="B62" s="1214" t="s">
        <v>69</v>
      </c>
      <c r="C62" s="1209" t="s">
        <v>68</v>
      </c>
      <c r="D62" s="1195"/>
      <c r="E62" s="1196"/>
      <c r="F62" s="1196"/>
      <c r="G62" s="1197"/>
      <c r="H62" s="1197">
        <v>12273</v>
      </c>
      <c r="I62" s="1223"/>
      <c r="J62" s="1195"/>
      <c r="K62" s="1224"/>
      <c r="L62" s="1224"/>
      <c r="M62" s="1224"/>
      <c r="N62" s="1224"/>
      <c r="O62" s="1224"/>
      <c r="P62" s="1224"/>
      <c r="Q62" s="1224"/>
      <c r="R62" s="1224"/>
      <c r="S62" s="1224"/>
      <c r="T62" s="1224"/>
      <c r="U62" s="1224"/>
      <c r="V62" s="1224"/>
      <c r="W62" s="1224"/>
      <c r="X62" s="1224"/>
    </row>
    <row r="63" spans="1:24" ht="31.5" hidden="1" customHeight="1" outlineLevel="1">
      <c r="A63" s="1212"/>
      <c r="B63" s="1215" t="s">
        <v>70</v>
      </c>
      <c r="C63" s="1209"/>
      <c r="D63" s="1209" t="s">
        <v>71</v>
      </c>
      <c r="E63" s="1216"/>
      <c r="F63" s="1216"/>
      <c r="G63" s="1202"/>
      <c r="H63" s="1202"/>
      <c r="I63" s="1225"/>
      <c r="J63" s="1191"/>
      <c r="K63" s="1226"/>
      <c r="L63" s="1226"/>
      <c r="M63" s="1226"/>
      <c r="N63" s="1226"/>
      <c r="O63" s="1226"/>
      <c r="P63" s="1226"/>
      <c r="Q63" s="1226"/>
      <c r="R63" s="1226"/>
      <c r="S63" s="1226"/>
      <c r="T63" s="1226"/>
      <c r="U63" s="1226"/>
      <c r="V63" s="1226"/>
      <c r="W63" s="1226"/>
      <c r="X63" s="1226"/>
    </row>
    <row r="64" spans="1:24" ht="19.5" hidden="1" customHeight="1" outlineLevel="1">
      <c r="A64" s="1212"/>
      <c r="B64" s="1217" t="s">
        <v>72</v>
      </c>
      <c r="C64" s="1209" t="s">
        <v>68</v>
      </c>
      <c r="D64" s="1209" t="s">
        <v>16</v>
      </c>
      <c r="E64" s="1201">
        <v>16000</v>
      </c>
      <c r="F64" s="1201">
        <v>16000</v>
      </c>
      <c r="G64" s="1202">
        <v>16000</v>
      </c>
      <c r="H64" s="1202">
        <v>13636</v>
      </c>
      <c r="I64" s="1225">
        <f t="shared" ref="I64:I71" si="2">(G64-F64)/F64</f>
        <v>0</v>
      </c>
      <c r="J64" s="1191"/>
      <c r="K64" s="1226"/>
      <c r="L64" s="1226"/>
      <c r="M64" s="1226"/>
      <c r="N64" s="1226"/>
      <c r="O64" s="1226"/>
      <c r="P64" s="1226"/>
      <c r="Q64" s="1226"/>
      <c r="R64" s="1226"/>
      <c r="S64" s="1226"/>
      <c r="T64" s="1226"/>
      <c r="U64" s="1226"/>
      <c r="V64" s="1226"/>
      <c r="W64" s="1226"/>
      <c r="X64" s="1226"/>
    </row>
    <row r="65" spans="1:24" ht="19.5" hidden="1" customHeight="1" outlineLevel="1">
      <c r="A65" s="1212"/>
      <c r="B65" s="1217" t="s">
        <v>73</v>
      </c>
      <c r="C65" s="1209" t="s">
        <v>55</v>
      </c>
      <c r="D65" s="1209" t="s">
        <v>16</v>
      </c>
      <c r="E65" s="1201">
        <v>16000</v>
      </c>
      <c r="F65" s="1201">
        <v>16000</v>
      </c>
      <c r="G65" s="1229"/>
      <c r="H65" s="1197">
        <v>16000</v>
      </c>
      <c r="I65" s="1225">
        <f t="shared" si="2"/>
        <v>-1</v>
      </c>
      <c r="J65" s="1191"/>
      <c r="K65" s="1226"/>
      <c r="L65" s="1226"/>
      <c r="M65" s="1226"/>
      <c r="N65" s="1226"/>
      <c r="O65" s="1226"/>
      <c r="P65" s="1226"/>
      <c r="Q65" s="1226"/>
      <c r="R65" s="1226"/>
      <c r="S65" s="1226"/>
      <c r="T65" s="1226"/>
      <c r="U65" s="1226"/>
      <c r="V65" s="1226"/>
      <c r="W65" s="1226"/>
      <c r="X65" s="1226"/>
    </row>
    <row r="66" spans="1:24" ht="19.5" hidden="1" customHeight="1" outlineLevel="1">
      <c r="A66" s="1212"/>
      <c r="B66" s="1217" t="s">
        <v>74</v>
      </c>
      <c r="C66" s="1209" t="s">
        <v>68</v>
      </c>
      <c r="D66" s="1209" t="s">
        <v>16</v>
      </c>
      <c r="E66" s="1201">
        <v>16000</v>
      </c>
      <c r="F66" s="1201">
        <v>16000</v>
      </c>
      <c r="G66" s="1202">
        <v>16000</v>
      </c>
      <c r="H66" s="1197">
        <v>16000</v>
      </c>
      <c r="I66" s="1225">
        <f t="shared" si="2"/>
        <v>0</v>
      </c>
      <c r="J66" s="1191"/>
      <c r="K66" s="1226"/>
      <c r="L66" s="1226"/>
      <c r="M66" s="1226"/>
      <c r="N66" s="1226"/>
      <c r="O66" s="1226"/>
      <c r="P66" s="1226"/>
      <c r="Q66" s="1226"/>
      <c r="R66" s="1226"/>
      <c r="S66" s="1226"/>
      <c r="T66" s="1226"/>
      <c r="U66" s="1226"/>
      <c r="V66" s="1226"/>
      <c r="W66" s="1226"/>
      <c r="X66" s="1226"/>
    </row>
    <row r="67" spans="1:24" ht="19.5" hidden="1" customHeight="1" outlineLevel="1">
      <c r="A67" s="1212"/>
      <c r="B67" s="1217" t="s">
        <v>75</v>
      </c>
      <c r="C67" s="1209" t="s">
        <v>68</v>
      </c>
      <c r="D67" s="1209" t="s">
        <v>16</v>
      </c>
      <c r="E67" s="1201">
        <v>16000</v>
      </c>
      <c r="F67" s="1201">
        <v>16000</v>
      </c>
      <c r="G67" s="1202">
        <v>16000</v>
      </c>
      <c r="H67" s="1197">
        <v>16000</v>
      </c>
      <c r="I67" s="1225">
        <f t="shared" si="2"/>
        <v>0</v>
      </c>
      <c r="J67" s="1191"/>
      <c r="K67" s="1226"/>
      <c r="L67" s="1226"/>
      <c r="M67" s="1226"/>
      <c r="N67" s="1226"/>
      <c r="O67" s="1226"/>
      <c r="P67" s="1226"/>
      <c r="Q67" s="1226"/>
      <c r="R67" s="1226"/>
      <c r="S67" s="1226"/>
      <c r="T67" s="1226"/>
      <c r="U67" s="1226"/>
      <c r="V67" s="1226"/>
      <c r="W67" s="1226"/>
      <c r="X67" s="1226"/>
    </row>
    <row r="68" spans="1:24" ht="19.5" hidden="1" customHeight="1" outlineLevel="1">
      <c r="A68" s="1212"/>
      <c r="B68" s="1217" t="s">
        <v>76</v>
      </c>
      <c r="C68" s="1209" t="s">
        <v>68</v>
      </c>
      <c r="D68" s="1209" t="s">
        <v>16</v>
      </c>
      <c r="E68" s="1201">
        <v>16000</v>
      </c>
      <c r="F68" s="1201">
        <v>16000</v>
      </c>
      <c r="G68" s="1202">
        <v>16000</v>
      </c>
      <c r="H68" s="1197">
        <v>16000</v>
      </c>
      <c r="I68" s="1225">
        <f t="shared" si="2"/>
        <v>0</v>
      </c>
      <c r="J68" s="1191"/>
      <c r="K68" s="1226"/>
      <c r="L68" s="1226"/>
      <c r="M68" s="1226"/>
      <c r="N68" s="1226"/>
      <c r="O68" s="1226"/>
      <c r="P68" s="1226"/>
      <c r="Q68" s="1226"/>
      <c r="R68" s="1226"/>
      <c r="S68" s="1226"/>
      <c r="T68" s="1226"/>
      <c r="U68" s="1226"/>
      <c r="V68" s="1226"/>
      <c r="W68" s="1226"/>
      <c r="X68" s="1226"/>
    </row>
    <row r="69" spans="1:24" ht="19.5" hidden="1" customHeight="1" outlineLevel="1">
      <c r="A69" s="1212"/>
      <c r="B69" s="1217" t="s">
        <v>77</v>
      </c>
      <c r="C69" s="1209" t="s">
        <v>68</v>
      </c>
      <c r="D69" s="1209" t="s">
        <v>16</v>
      </c>
      <c r="E69" s="1201">
        <v>16000</v>
      </c>
      <c r="F69" s="1201">
        <v>16000</v>
      </c>
      <c r="G69" s="1202">
        <v>16000</v>
      </c>
      <c r="H69" s="1197">
        <v>16000</v>
      </c>
      <c r="I69" s="1225">
        <f t="shared" si="2"/>
        <v>0</v>
      </c>
      <c r="J69" s="1191"/>
      <c r="K69" s="1226"/>
      <c r="L69" s="1226"/>
      <c r="M69" s="1226"/>
      <c r="N69" s="1226"/>
      <c r="O69" s="1226"/>
      <c r="P69" s="1226"/>
      <c r="Q69" s="1226"/>
      <c r="R69" s="1226"/>
      <c r="S69" s="1226"/>
      <c r="T69" s="1226"/>
      <c r="U69" s="1226"/>
      <c r="V69" s="1226"/>
      <c r="W69" s="1226"/>
      <c r="X69" s="1226"/>
    </row>
    <row r="70" spans="1:24" ht="19.5" hidden="1" customHeight="1" outlineLevel="1">
      <c r="A70" s="1212"/>
      <c r="B70" s="1217" t="s">
        <v>78</v>
      </c>
      <c r="C70" s="1209" t="s">
        <v>68</v>
      </c>
      <c r="D70" s="1209" t="s">
        <v>16</v>
      </c>
      <c r="E70" s="1201">
        <v>16000</v>
      </c>
      <c r="F70" s="1201">
        <v>16000</v>
      </c>
      <c r="G70" s="1202">
        <v>16000</v>
      </c>
      <c r="H70" s="1197">
        <v>16000</v>
      </c>
      <c r="I70" s="1225">
        <f t="shared" si="2"/>
        <v>0</v>
      </c>
      <c r="J70" s="1191"/>
      <c r="K70" s="1226"/>
      <c r="L70" s="1226"/>
      <c r="M70" s="1226"/>
      <c r="N70" s="1226"/>
      <c r="O70" s="1226"/>
      <c r="P70" s="1226"/>
      <c r="Q70" s="1226"/>
      <c r="R70" s="1226"/>
      <c r="S70" s="1226"/>
      <c r="T70" s="1226"/>
      <c r="U70" s="1226"/>
      <c r="V70" s="1226"/>
      <c r="W70" s="1226"/>
      <c r="X70" s="1226"/>
    </row>
    <row r="71" spans="1:24" ht="19.5" hidden="1" customHeight="1" outlineLevel="1">
      <c r="A71" s="1212"/>
      <c r="B71" s="1217" t="s">
        <v>79</v>
      </c>
      <c r="C71" s="1209" t="s">
        <v>68</v>
      </c>
      <c r="D71" s="1209" t="s">
        <v>16</v>
      </c>
      <c r="E71" s="1201">
        <v>16000</v>
      </c>
      <c r="F71" s="1201">
        <v>16000</v>
      </c>
      <c r="G71" s="1202">
        <v>16000</v>
      </c>
      <c r="H71" s="1197">
        <v>16000</v>
      </c>
      <c r="I71" s="1225">
        <f t="shared" si="2"/>
        <v>0</v>
      </c>
      <c r="J71" s="1191"/>
      <c r="K71" s="1226"/>
      <c r="L71" s="1226"/>
      <c r="M71" s="1226"/>
      <c r="N71" s="1226"/>
      <c r="O71" s="1226"/>
      <c r="P71" s="1226"/>
      <c r="Q71" s="1226"/>
      <c r="R71" s="1226"/>
      <c r="S71" s="1226"/>
      <c r="T71" s="1226"/>
      <c r="U71" s="1226"/>
      <c r="V71" s="1226"/>
      <c r="W71" s="1226"/>
      <c r="X71" s="1226"/>
    </row>
    <row r="72" spans="1:24" ht="31.5" hidden="1" customHeight="1" outlineLevel="1">
      <c r="A72" s="1212"/>
      <c r="B72" s="1215" t="s">
        <v>80</v>
      </c>
      <c r="C72" s="1209"/>
      <c r="D72" s="1209" t="s">
        <v>56</v>
      </c>
      <c r="E72" s="1216"/>
      <c r="F72" s="1216"/>
      <c r="G72" s="1230"/>
      <c r="H72" s="1197"/>
      <c r="I72" s="1225"/>
      <c r="J72" s="1191"/>
      <c r="K72" s="1226"/>
      <c r="L72" s="1226"/>
      <c r="M72" s="1226"/>
      <c r="N72" s="1226"/>
      <c r="O72" s="1226"/>
      <c r="P72" s="1226"/>
      <c r="Q72" s="1226"/>
      <c r="R72" s="1226"/>
      <c r="S72" s="1226"/>
      <c r="T72" s="1226"/>
      <c r="U72" s="1226"/>
      <c r="V72" s="1226"/>
      <c r="W72" s="1226"/>
      <c r="X72" s="1226"/>
    </row>
    <row r="73" spans="1:24" ht="19.5" hidden="1" customHeight="1" outlineLevel="1">
      <c r="A73" s="1212"/>
      <c r="B73" s="1217" t="s">
        <v>72</v>
      </c>
      <c r="C73" s="1209" t="s">
        <v>68</v>
      </c>
      <c r="D73" s="1209" t="s">
        <v>16</v>
      </c>
      <c r="E73" s="1201">
        <v>16000</v>
      </c>
      <c r="F73" s="1201">
        <v>16000</v>
      </c>
      <c r="G73" s="1202">
        <v>16000</v>
      </c>
      <c r="H73" s="1197">
        <v>16000</v>
      </c>
      <c r="I73" s="1225">
        <f t="shared" ref="I73:I80" si="3">(G73-F73)/F73</f>
        <v>0</v>
      </c>
      <c r="J73" s="1191"/>
      <c r="K73" s="1226"/>
      <c r="L73" s="1226"/>
      <c r="M73" s="1226"/>
      <c r="N73" s="1226"/>
      <c r="O73" s="1226"/>
      <c r="P73" s="1226"/>
      <c r="Q73" s="1226"/>
      <c r="R73" s="1226"/>
      <c r="S73" s="1226"/>
      <c r="T73" s="1226"/>
      <c r="U73" s="1226"/>
      <c r="V73" s="1226"/>
      <c r="W73" s="1226"/>
      <c r="X73" s="1226"/>
    </row>
    <row r="74" spans="1:24" ht="19.5" hidden="1" customHeight="1" outlineLevel="1">
      <c r="A74" s="1212"/>
      <c r="B74" s="1217" t="s">
        <v>73</v>
      </c>
      <c r="C74" s="1209" t="s">
        <v>68</v>
      </c>
      <c r="D74" s="1209" t="s">
        <v>16</v>
      </c>
      <c r="E74" s="1201">
        <v>16000</v>
      </c>
      <c r="F74" s="1201">
        <v>16000</v>
      </c>
      <c r="G74" s="1202">
        <v>16000</v>
      </c>
      <c r="H74" s="1197">
        <v>16000</v>
      </c>
      <c r="I74" s="1225">
        <f t="shared" si="3"/>
        <v>0</v>
      </c>
      <c r="J74" s="1191"/>
      <c r="K74" s="1226"/>
      <c r="L74" s="1226"/>
      <c r="M74" s="1226"/>
      <c r="N74" s="1226"/>
      <c r="O74" s="1226"/>
      <c r="P74" s="1226"/>
      <c r="Q74" s="1226"/>
      <c r="R74" s="1226"/>
      <c r="S74" s="1226"/>
      <c r="T74" s="1226"/>
      <c r="U74" s="1226"/>
      <c r="V74" s="1226"/>
      <c r="W74" s="1226"/>
      <c r="X74" s="1226"/>
    </row>
    <row r="75" spans="1:24" ht="19.5" hidden="1" customHeight="1" outlineLevel="1">
      <c r="A75" s="1212"/>
      <c r="B75" s="1217" t="s">
        <v>74</v>
      </c>
      <c r="C75" s="1209" t="s">
        <v>68</v>
      </c>
      <c r="D75" s="1209" t="s">
        <v>16</v>
      </c>
      <c r="E75" s="1201">
        <v>16000</v>
      </c>
      <c r="F75" s="1201">
        <v>16000</v>
      </c>
      <c r="G75" s="1202">
        <v>16000</v>
      </c>
      <c r="H75" s="1197">
        <v>16000</v>
      </c>
      <c r="I75" s="1225">
        <f t="shared" si="3"/>
        <v>0</v>
      </c>
      <c r="J75" s="1191"/>
      <c r="K75" s="1226"/>
      <c r="L75" s="1226"/>
      <c r="M75" s="1226"/>
      <c r="N75" s="1226"/>
      <c r="O75" s="1226"/>
      <c r="P75" s="1226"/>
      <c r="Q75" s="1226"/>
      <c r="R75" s="1226"/>
      <c r="S75" s="1226"/>
      <c r="T75" s="1226"/>
      <c r="U75" s="1226"/>
      <c r="V75" s="1226"/>
      <c r="W75" s="1226"/>
      <c r="X75" s="1226"/>
    </row>
    <row r="76" spans="1:24" ht="19.5" hidden="1" customHeight="1" outlineLevel="1">
      <c r="A76" s="1212"/>
      <c r="B76" s="1217" t="s">
        <v>81</v>
      </c>
      <c r="C76" s="1209" t="s">
        <v>68</v>
      </c>
      <c r="D76" s="1209" t="s">
        <v>16</v>
      </c>
      <c r="E76" s="1201">
        <v>16000</v>
      </c>
      <c r="F76" s="1201">
        <v>16000</v>
      </c>
      <c r="G76" s="1202">
        <v>16000</v>
      </c>
      <c r="H76" s="1197">
        <v>16000</v>
      </c>
      <c r="I76" s="1225">
        <f t="shared" si="3"/>
        <v>0</v>
      </c>
      <c r="J76" s="1191"/>
      <c r="K76" s="1226"/>
      <c r="L76" s="1226"/>
      <c r="M76" s="1226"/>
      <c r="N76" s="1226"/>
      <c r="O76" s="1226"/>
      <c r="P76" s="1226"/>
      <c r="Q76" s="1226"/>
      <c r="R76" s="1226"/>
      <c r="S76" s="1226"/>
      <c r="T76" s="1226"/>
      <c r="U76" s="1226"/>
      <c r="V76" s="1226"/>
      <c r="W76" s="1226"/>
      <c r="X76" s="1226"/>
    </row>
    <row r="77" spans="1:24" ht="19.5" hidden="1" customHeight="1" outlineLevel="1">
      <c r="A77" s="1212"/>
      <c r="B77" s="1217" t="s">
        <v>76</v>
      </c>
      <c r="C77" s="1209" t="s">
        <v>68</v>
      </c>
      <c r="D77" s="1209" t="s">
        <v>16</v>
      </c>
      <c r="E77" s="1201">
        <v>16000</v>
      </c>
      <c r="F77" s="1201">
        <v>16000</v>
      </c>
      <c r="G77" s="1202">
        <v>16000</v>
      </c>
      <c r="H77" s="1197">
        <v>16000</v>
      </c>
      <c r="I77" s="1225">
        <f t="shared" si="3"/>
        <v>0</v>
      </c>
      <c r="J77" s="1191"/>
      <c r="K77" s="1226"/>
      <c r="L77" s="1226"/>
      <c r="M77" s="1226"/>
      <c r="N77" s="1226"/>
      <c r="O77" s="1226"/>
      <c r="P77" s="1226"/>
      <c r="Q77" s="1226"/>
      <c r="R77" s="1226"/>
      <c r="S77" s="1226"/>
      <c r="T77" s="1226"/>
      <c r="U77" s="1226"/>
      <c r="V77" s="1226"/>
      <c r="W77" s="1226"/>
      <c r="X77" s="1226"/>
    </row>
    <row r="78" spans="1:24" ht="19.5" hidden="1" customHeight="1" outlineLevel="1">
      <c r="A78" s="1212"/>
      <c r="B78" s="1217" t="s">
        <v>77</v>
      </c>
      <c r="C78" s="1209" t="s">
        <v>68</v>
      </c>
      <c r="D78" s="1209" t="s">
        <v>16</v>
      </c>
      <c r="E78" s="1201">
        <v>16000</v>
      </c>
      <c r="F78" s="1201">
        <v>16000</v>
      </c>
      <c r="G78" s="1202">
        <v>16000</v>
      </c>
      <c r="H78" s="1197">
        <v>16000</v>
      </c>
      <c r="I78" s="1225">
        <f t="shared" si="3"/>
        <v>0</v>
      </c>
      <c r="J78" s="1191"/>
      <c r="K78" s="1226"/>
      <c r="L78" s="1226"/>
      <c r="M78" s="1226"/>
      <c r="N78" s="1226"/>
      <c r="O78" s="1226"/>
      <c r="P78" s="1226"/>
      <c r="Q78" s="1226"/>
      <c r="R78" s="1226"/>
      <c r="S78" s="1226"/>
      <c r="T78" s="1226"/>
      <c r="U78" s="1226"/>
      <c r="V78" s="1226"/>
      <c r="W78" s="1226"/>
      <c r="X78" s="1226"/>
    </row>
    <row r="79" spans="1:24" ht="19.5" hidden="1" customHeight="1" outlineLevel="1">
      <c r="A79" s="1212"/>
      <c r="B79" s="1217" t="s">
        <v>78</v>
      </c>
      <c r="C79" s="1209" t="s">
        <v>68</v>
      </c>
      <c r="D79" s="1209" t="s">
        <v>16</v>
      </c>
      <c r="E79" s="1201">
        <v>16000</v>
      </c>
      <c r="F79" s="1201">
        <v>16000</v>
      </c>
      <c r="G79" s="1202">
        <v>16000</v>
      </c>
      <c r="H79" s="1197">
        <v>16000</v>
      </c>
      <c r="I79" s="1225">
        <f t="shared" si="3"/>
        <v>0</v>
      </c>
      <c r="J79" s="1191"/>
      <c r="K79" s="1226"/>
      <c r="L79" s="1226"/>
      <c r="M79" s="1226"/>
      <c r="N79" s="1226"/>
      <c r="O79" s="1226"/>
      <c r="P79" s="1226"/>
      <c r="Q79" s="1226"/>
      <c r="R79" s="1226"/>
      <c r="S79" s="1226"/>
      <c r="T79" s="1226"/>
      <c r="U79" s="1226"/>
      <c r="V79" s="1226"/>
      <c r="W79" s="1226"/>
      <c r="X79" s="1226"/>
    </row>
    <row r="80" spans="1:24" ht="19.5" hidden="1" customHeight="1" outlineLevel="1">
      <c r="A80" s="1212"/>
      <c r="B80" s="1217" t="s">
        <v>79</v>
      </c>
      <c r="C80" s="1209" t="s">
        <v>68</v>
      </c>
      <c r="D80" s="1209" t="s">
        <v>16</v>
      </c>
      <c r="E80" s="1201">
        <v>16000</v>
      </c>
      <c r="F80" s="1201">
        <v>16000</v>
      </c>
      <c r="G80" s="1202">
        <v>16000</v>
      </c>
      <c r="H80" s="1197">
        <v>16000</v>
      </c>
      <c r="I80" s="1225">
        <f t="shared" si="3"/>
        <v>0</v>
      </c>
      <c r="J80" s="1191"/>
      <c r="K80" s="1226"/>
      <c r="L80" s="1226"/>
      <c r="M80" s="1226"/>
      <c r="N80" s="1226"/>
      <c r="O80" s="1226"/>
      <c r="P80" s="1226"/>
      <c r="Q80" s="1226"/>
      <c r="R80" s="1226"/>
      <c r="S80" s="1226"/>
      <c r="T80" s="1226"/>
      <c r="U80" s="1226"/>
      <c r="V80" s="1226"/>
      <c r="W80" s="1226"/>
      <c r="X80" s="1226"/>
    </row>
    <row r="81" spans="1:24" ht="21.75" customHeight="1" collapsed="1">
      <c r="A81" s="1212">
        <v>2</v>
      </c>
      <c r="B81" s="1213" t="s">
        <v>28</v>
      </c>
      <c r="C81" s="1191"/>
      <c r="D81" s="1191"/>
      <c r="E81" s="1192"/>
      <c r="F81" s="1192"/>
      <c r="G81" s="1197"/>
      <c r="H81" s="1197"/>
      <c r="I81" s="1225"/>
      <c r="J81" s="1191"/>
      <c r="K81" s="1226"/>
      <c r="L81" s="1226"/>
      <c r="M81" s="1226"/>
      <c r="N81" s="1226"/>
      <c r="O81" s="1226"/>
      <c r="P81" s="1226"/>
      <c r="Q81" s="1226"/>
      <c r="R81" s="1226"/>
      <c r="S81" s="1226"/>
      <c r="T81" s="1226"/>
      <c r="U81" s="1226"/>
      <c r="V81" s="1226"/>
      <c r="W81" s="1226"/>
      <c r="X81" s="1226"/>
    </row>
    <row r="82" spans="1:24" ht="21.75" hidden="1" customHeight="1" outlineLevel="1">
      <c r="A82" s="1212"/>
      <c r="B82" s="1231" t="s">
        <v>70</v>
      </c>
      <c r="C82" s="1191"/>
      <c r="D82" s="1191"/>
      <c r="E82" s="1192"/>
      <c r="F82" s="1192"/>
      <c r="G82" s="1197"/>
      <c r="H82" s="1197"/>
      <c r="I82" s="1225"/>
      <c r="J82" s="1191"/>
      <c r="K82" s="1226"/>
      <c r="L82" s="1226"/>
      <c r="M82" s="1226"/>
      <c r="N82" s="1226"/>
      <c r="O82" s="1226"/>
      <c r="P82" s="1226"/>
      <c r="Q82" s="1226"/>
      <c r="R82" s="1226"/>
      <c r="S82" s="1226"/>
      <c r="T82" s="1226"/>
      <c r="U82" s="1226"/>
      <c r="V82" s="1226"/>
      <c r="W82" s="1226"/>
      <c r="X82" s="1226"/>
    </row>
    <row r="83" spans="1:24" ht="31.5" hidden="1" customHeight="1" outlineLevel="1">
      <c r="A83" s="1212"/>
      <c r="B83" s="1217" t="s">
        <v>54</v>
      </c>
      <c r="C83" s="1209" t="s">
        <v>68</v>
      </c>
      <c r="D83" s="1209" t="s">
        <v>56</v>
      </c>
      <c r="E83" s="1201">
        <v>15500</v>
      </c>
      <c r="F83" s="1201">
        <v>16500</v>
      </c>
      <c r="G83" s="1202">
        <f t="shared" ref="G83:H85" si="4">F83</f>
        <v>16500</v>
      </c>
      <c r="H83" s="1202">
        <f t="shared" si="4"/>
        <v>16500</v>
      </c>
      <c r="I83" s="1225">
        <f t="shared" ref="I83:I91" si="5">(H83-G83)/G83</f>
        <v>0</v>
      </c>
      <c r="J83" s="1191"/>
      <c r="K83" s="1226"/>
      <c r="L83" s="1226"/>
      <c r="M83" s="1226"/>
      <c r="N83" s="1226"/>
      <c r="O83" s="1226"/>
      <c r="P83" s="1226"/>
      <c r="Q83" s="1226"/>
      <c r="R83" s="1226"/>
      <c r="S83" s="1226"/>
      <c r="T83" s="1226"/>
      <c r="U83" s="1226"/>
      <c r="V83" s="1226"/>
      <c r="W83" s="1226"/>
      <c r="X83" s="1226"/>
    </row>
    <row r="84" spans="1:24" ht="19.5" hidden="1" customHeight="1" outlineLevel="1">
      <c r="A84" s="1212"/>
      <c r="B84" s="1217" t="s">
        <v>58</v>
      </c>
      <c r="C84" s="1209" t="s">
        <v>68</v>
      </c>
      <c r="D84" s="1209" t="s">
        <v>16</v>
      </c>
      <c r="E84" s="1201">
        <v>15500</v>
      </c>
      <c r="F84" s="1201">
        <v>16500</v>
      </c>
      <c r="G84" s="1202">
        <f t="shared" si="4"/>
        <v>16500</v>
      </c>
      <c r="H84" s="1202">
        <f t="shared" si="4"/>
        <v>16500</v>
      </c>
      <c r="I84" s="1225">
        <f t="shared" si="5"/>
        <v>0</v>
      </c>
      <c r="J84" s="1191"/>
      <c r="K84" s="1226"/>
      <c r="L84" s="1226"/>
      <c r="M84" s="1226"/>
      <c r="N84" s="1226"/>
      <c r="O84" s="1226"/>
      <c r="P84" s="1226"/>
      <c r="Q84" s="1226"/>
      <c r="R84" s="1226"/>
      <c r="S84" s="1226"/>
      <c r="T84" s="1226"/>
      <c r="U84" s="1226"/>
      <c r="V84" s="1226"/>
      <c r="W84" s="1226"/>
      <c r="X84" s="1226"/>
    </row>
    <row r="85" spans="1:24" ht="19.5" hidden="1" customHeight="1" outlineLevel="1">
      <c r="A85" s="1212"/>
      <c r="B85" s="1217" t="s">
        <v>59</v>
      </c>
      <c r="C85" s="1209" t="s">
        <v>82</v>
      </c>
      <c r="D85" s="1209" t="s">
        <v>16</v>
      </c>
      <c r="E85" s="1201">
        <v>107100</v>
      </c>
      <c r="F85" s="1201">
        <v>107100</v>
      </c>
      <c r="G85" s="1202">
        <f t="shared" si="4"/>
        <v>107100</v>
      </c>
      <c r="H85" s="1202">
        <f t="shared" si="4"/>
        <v>107100</v>
      </c>
      <c r="I85" s="1225">
        <f t="shared" si="5"/>
        <v>0</v>
      </c>
      <c r="J85" s="1191"/>
      <c r="K85" s="1226"/>
      <c r="L85" s="1226"/>
      <c r="M85" s="1226"/>
      <c r="N85" s="1226"/>
      <c r="O85" s="1226"/>
      <c r="P85" s="1226"/>
      <c r="Q85" s="1226"/>
      <c r="R85" s="1226"/>
      <c r="S85" s="1226"/>
      <c r="T85" s="1226"/>
      <c r="U85" s="1226"/>
      <c r="V85" s="1226"/>
      <c r="W85" s="1226"/>
      <c r="X85" s="1226"/>
    </row>
    <row r="86" spans="1:24" ht="19.5" hidden="1" customHeight="1" outlineLevel="1">
      <c r="A86" s="1212"/>
      <c r="B86" s="1217" t="s">
        <v>83</v>
      </c>
      <c r="C86" s="1209" t="s">
        <v>82</v>
      </c>
      <c r="D86" s="1209" t="s">
        <v>16</v>
      </c>
      <c r="E86" s="1201">
        <v>153000</v>
      </c>
      <c r="F86" s="1201">
        <v>153000</v>
      </c>
      <c r="G86" s="1202">
        <f t="shared" ref="G86:G91" si="6">F86</f>
        <v>153000</v>
      </c>
      <c r="H86" s="1202">
        <v>158000</v>
      </c>
      <c r="I86" s="1225">
        <f t="shared" si="5"/>
        <v>3.2679738562091505E-2</v>
      </c>
      <c r="J86" s="1191"/>
      <c r="K86" s="1226"/>
      <c r="L86" s="1226"/>
      <c r="M86" s="1226"/>
      <c r="N86" s="1226"/>
      <c r="O86" s="1226"/>
      <c r="P86" s="1226"/>
      <c r="Q86" s="1226"/>
      <c r="R86" s="1226"/>
      <c r="S86" s="1226"/>
      <c r="T86" s="1226"/>
      <c r="U86" s="1226"/>
      <c r="V86" s="1226"/>
      <c r="W86" s="1226"/>
      <c r="X86" s="1226"/>
    </row>
    <row r="87" spans="1:24" ht="19.5" hidden="1" customHeight="1" outlineLevel="1">
      <c r="A87" s="1212"/>
      <c r="B87" s="1217" t="s">
        <v>84</v>
      </c>
      <c r="C87" s="1209" t="s">
        <v>82</v>
      </c>
      <c r="D87" s="1209" t="s">
        <v>16</v>
      </c>
      <c r="E87" s="1201">
        <v>207000</v>
      </c>
      <c r="F87" s="1201">
        <v>207000</v>
      </c>
      <c r="G87" s="1202">
        <f t="shared" si="6"/>
        <v>207000</v>
      </c>
      <c r="H87" s="1202">
        <v>215000</v>
      </c>
      <c r="I87" s="1225">
        <f t="shared" si="5"/>
        <v>3.864734299516908E-2</v>
      </c>
      <c r="J87" s="1191"/>
      <c r="K87" s="1226"/>
      <c r="L87" s="1226"/>
      <c r="M87" s="1226"/>
      <c r="N87" s="1226"/>
      <c r="O87" s="1226"/>
      <c r="P87" s="1226"/>
      <c r="Q87" s="1226"/>
      <c r="R87" s="1226"/>
      <c r="S87" s="1226"/>
      <c r="T87" s="1226"/>
      <c r="U87" s="1226"/>
      <c r="V87" s="1226"/>
      <c r="W87" s="1226"/>
      <c r="X87" s="1226"/>
    </row>
    <row r="88" spans="1:24" ht="19.5" hidden="1" customHeight="1" outlineLevel="1">
      <c r="A88" s="1212"/>
      <c r="B88" s="1217" t="s">
        <v>85</v>
      </c>
      <c r="C88" s="1209" t="s">
        <v>82</v>
      </c>
      <c r="D88" s="1209" t="s">
        <v>16</v>
      </c>
      <c r="E88" s="1201">
        <v>274500</v>
      </c>
      <c r="F88" s="1201">
        <v>274500</v>
      </c>
      <c r="G88" s="1202">
        <f t="shared" si="6"/>
        <v>274500</v>
      </c>
      <c r="H88" s="1202">
        <v>280000</v>
      </c>
      <c r="I88" s="1225">
        <f t="shared" si="5"/>
        <v>2.0036429872495445E-2</v>
      </c>
      <c r="J88" s="1191"/>
      <c r="K88" s="1226"/>
      <c r="L88" s="1226"/>
      <c r="M88" s="1226"/>
      <c r="N88" s="1226"/>
      <c r="O88" s="1226"/>
      <c r="P88" s="1226"/>
      <c r="Q88" s="1226"/>
      <c r="R88" s="1226"/>
      <c r="S88" s="1226"/>
      <c r="T88" s="1226"/>
      <c r="U88" s="1226"/>
      <c r="V88" s="1226"/>
      <c r="W88" s="1226"/>
      <c r="X88" s="1226"/>
    </row>
    <row r="89" spans="1:24" ht="19.5" hidden="1" customHeight="1" outlineLevel="1">
      <c r="A89" s="1212"/>
      <c r="B89" s="1217" t="s">
        <v>86</v>
      </c>
      <c r="C89" s="1209" t="s">
        <v>82</v>
      </c>
      <c r="D89" s="1209" t="s">
        <v>16</v>
      </c>
      <c r="E89" s="1201"/>
      <c r="F89" s="1201">
        <v>347400</v>
      </c>
      <c r="G89" s="1202">
        <f t="shared" si="6"/>
        <v>347400</v>
      </c>
      <c r="H89" s="1202">
        <v>349400</v>
      </c>
      <c r="I89" s="1225">
        <f t="shared" si="5"/>
        <v>5.7570523891767415E-3</v>
      </c>
      <c r="J89" s="1233"/>
      <c r="K89" s="1226"/>
      <c r="L89" s="1226"/>
      <c r="M89" s="1226"/>
      <c r="N89" s="1226"/>
      <c r="O89" s="1226"/>
      <c r="P89" s="1226"/>
      <c r="Q89" s="1226"/>
      <c r="R89" s="1226"/>
      <c r="S89" s="1226"/>
      <c r="T89" s="1226"/>
      <c r="U89" s="1226"/>
      <c r="V89" s="1226"/>
      <c r="W89" s="1226"/>
      <c r="X89" s="1226"/>
    </row>
    <row r="90" spans="1:24" ht="19.5" hidden="1" customHeight="1" outlineLevel="1">
      <c r="A90" s="1212"/>
      <c r="B90" s="1217" t="s">
        <v>87</v>
      </c>
      <c r="C90" s="1209" t="s">
        <v>82</v>
      </c>
      <c r="D90" s="1209" t="s">
        <v>16</v>
      </c>
      <c r="E90" s="1201"/>
      <c r="F90" s="1201">
        <v>428400</v>
      </c>
      <c r="G90" s="1202">
        <f t="shared" si="6"/>
        <v>428400</v>
      </c>
      <c r="H90" s="1202">
        <f>G90</f>
        <v>428400</v>
      </c>
      <c r="I90" s="1225">
        <f t="shared" si="5"/>
        <v>0</v>
      </c>
      <c r="J90" s="1233"/>
      <c r="K90" s="1226"/>
      <c r="L90" s="1226"/>
      <c r="M90" s="1226"/>
      <c r="N90" s="1226"/>
      <c r="O90" s="1226"/>
      <c r="P90" s="1226"/>
      <c r="Q90" s="1226"/>
      <c r="R90" s="1226"/>
      <c r="S90" s="1226"/>
      <c r="T90" s="1226"/>
      <c r="U90" s="1226"/>
      <c r="V90" s="1226"/>
      <c r="W90" s="1226"/>
      <c r="X90" s="1226"/>
    </row>
    <row r="91" spans="1:24" ht="19.5" hidden="1" customHeight="1" outlineLevel="1">
      <c r="A91" s="1212"/>
      <c r="B91" s="1217" t="s">
        <v>88</v>
      </c>
      <c r="C91" s="1209" t="s">
        <v>82</v>
      </c>
      <c r="D91" s="1209" t="s">
        <v>16</v>
      </c>
      <c r="E91" s="1201"/>
      <c r="F91" s="1201">
        <v>513000</v>
      </c>
      <c r="G91" s="1202">
        <f t="shared" si="6"/>
        <v>513000</v>
      </c>
      <c r="H91" s="1202">
        <f>G91</f>
        <v>513000</v>
      </c>
      <c r="I91" s="1225">
        <f t="shared" si="5"/>
        <v>0</v>
      </c>
      <c r="J91" s="1191"/>
      <c r="K91" s="1226"/>
      <c r="L91" s="1226"/>
      <c r="M91" s="1226"/>
      <c r="N91" s="1226"/>
      <c r="O91" s="1226"/>
      <c r="P91" s="1226"/>
      <c r="Q91" s="1226"/>
      <c r="R91" s="1226"/>
      <c r="S91" s="1226"/>
      <c r="T91" s="1226"/>
      <c r="U91" s="1226"/>
      <c r="V91" s="1226"/>
      <c r="W91" s="1226"/>
      <c r="X91" s="1226"/>
    </row>
    <row r="92" spans="1:24" ht="21" customHeight="1" collapsed="1">
      <c r="A92" s="1212">
        <v>3</v>
      </c>
      <c r="B92" s="1213" t="s">
        <v>21</v>
      </c>
      <c r="C92" s="1191"/>
      <c r="D92" s="1191"/>
      <c r="E92" s="1192"/>
      <c r="F92" s="1192"/>
      <c r="G92" s="1197"/>
      <c r="H92" s="1197"/>
      <c r="I92" s="1225"/>
      <c r="J92" s="1191"/>
      <c r="K92" s="1226"/>
      <c r="L92" s="1226"/>
      <c r="M92" s="1226"/>
      <c r="N92" s="1226"/>
      <c r="O92" s="1226"/>
      <c r="P92" s="1226"/>
      <c r="Q92" s="1226"/>
      <c r="R92" s="1226"/>
      <c r="S92" s="1226"/>
      <c r="T92" s="1226"/>
      <c r="U92" s="1226"/>
      <c r="V92" s="1226"/>
      <c r="W92" s="1226"/>
      <c r="X92" s="1226"/>
    </row>
    <row r="93" spans="1:24" ht="21" hidden="1" customHeight="1" outlineLevel="1">
      <c r="A93" s="1212"/>
      <c r="B93" s="1215" t="s">
        <v>70</v>
      </c>
      <c r="C93" s="1209"/>
      <c r="D93" s="1209"/>
      <c r="E93" s="1216"/>
      <c r="F93" s="1216"/>
      <c r="G93" s="1230"/>
      <c r="H93" s="1230"/>
      <c r="I93" s="1225"/>
      <c r="J93" s="1191"/>
      <c r="K93" s="1226"/>
      <c r="L93" s="1226"/>
      <c r="M93" s="1226"/>
      <c r="N93" s="1226"/>
      <c r="O93" s="1226"/>
      <c r="P93" s="1226"/>
      <c r="Q93" s="1226"/>
      <c r="R93" s="1226"/>
      <c r="S93" s="1226"/>
      <c r="T93" s="1226"/>
      <c r="U93" s="1226"/>
      <c r="V93" s="1226"/>
      <c r="W93" s="1226"/>
      <c r="X93" s="1226"/>
    </row>
    <row r="94" spans="1:24" ht="31.5" hidden="1" customHeight="1" outlineLevel="1">
      <c r="A94" s="1212"/>
      <c r="B94" s="1217" t="s">
        <v>54</v>
      </c>
      <c r="C94" s="1209" t="s">
        <v>68</v>
      </c>
      <c r="D94" s="1209" t="s">
        <v>71</v>
      </c>
      <c r="E94" s="1201">
        <v>16000</v>
      </c>
      <c r="F94" s="1201">
        <v>17000</v>
      </c>
      <c r="G94" s="1202">
        <f t="shared" ref="G94:H102" si="7">F94</f>
        <v>17000</v>
      </c>
      <c r="H94" s="1203">
        <f t="shared" si="7"/>
        <v>17000</v>
      </c>
      <c r="I94" s="1225">
        <f t="shared" ref="I94:I102" si="8">(G94-F94)/F94</f>
        <v>0</v>
      </c>
      <c r="J94" s="1191"/>
      <c r="K94" s="1226"/>
      <c r="L94" s="1226"/>
      <c r="M94" s="1226"/>
      <c r="N94" s="1226"/>
      <c r="O94" s="1226"/>
      <c r="P94" s="1226"/>
      <c r="Q94" s="1226"/>
      <c r="R94" s="1226"/>
      <c r="S94" s="1226"/>
      <c r="T94" s="1226"/>
      <c r="U94" s="1226"/>
      <c r="V94" s="1226"/>
      <c r="W94" s="1226"/>
      <c r="X94" s="1226"/>
    </row>
    <row r="95" spans="1:24" ht="19.5" hidden="1" customHeight="1" outlineLevel="1">
      <c r="A95" s="1212"/>
      <c r="B95" s="1217" t="s">
        <v>58</v>
      </c>
      <c r="C95" s="1209" t="s">
        <v>68</v>
      </c>
      <c r="D95" s="1209" t="s">
        <v>16</v>
      </c>
      <c r="E95" s="1201">
        <v>16000</v>
      </c>
      <c r="F95" s="1201">
        <v>17000</v>
      </c>
      <c r="G95" s="1202">
        <f t="shared" si="7"/>
        <v>17000</v>
      </c>
      <c r="H95" s="1203">
        <f t="shared" si="7"/>
        <v>17000</v>
      </c>
      <c r="I95" s="1225">
        <f t="shared" si="8"/>
        <v>0</v>
      </c>
      <c r="J95" s="1191"/>
      <c r="K95" s="1226"/>
      <c r="L95" s="1226"/>
      <c r="M95" s="1226"/>
      <c r="N95" s="1226"/>
      <c r="O95" s="1226"/>
      <c r="P95" s="1226"/>
      <c r="Q95" s="1226"/>
      <c r="R95" s="1226"/>
      <c r="S95" s="1226"/>
      <c r="T95" s="1226"/>
      <c r="U95" s="1226"/>
      <c r="V95" s="1226"/>
      <c r="W95" s="1226"/>
      <c r="X95" s="1226"/>
    </row>
    <row r="96" spans="1:24" ht="19.5" hidden="1" customHeight="1" outlineLevel="1">
      <c r="A96" s="1212"/>
      <c r="B96" s="1217" t="s">
        <v>89</v>
      </c>
      <c r="C96" s="1209" t="s">
        <v>82</v>
      </c>
      <c r="D96" s="1209" t="s">
        <v>16</v>
      </c>
      <c r="E96" s="1201">
        <v>110000</v>
      </c>
      <c r="F96" s="1201">
        <v>115000</v>
      </c>
      <c r="G96" s="1202">
        <f t="shared" si="7"/>
        <v>115000</v>
      </c>
      <c r="H96" s="1203">
        <f t="shared" si="7"/>
        <v>115000</v>
      </c>
      <c r="I96" s="1225">
        <f t="shared" si="8"/>
        <v>0</v>
      </c>
      <c r="J96" s="1191"/>
      <c r="K96" s="1226"/>
      <c r="L96" s="1226"/>
      <c r="M96" s="1226"/>
      <c r="N96" s="1226"/>
      <c r="O96" s="1226"/>
      <c r="P96" s="1226"/>
      <c r="Q96" s="1226"/>
      <c r="R96" s="1226"/>
      <c r="S96" s="1226"/>
      <c r="T96" s="1226"/>
      <c r="U96" s="1226"/>
      <c r="V96" s="1226"/>
      <c r="W96" s="1226"/>
      <c r="X96" s="1226"/>
    </row>
    <row r="97" spans="1:24" ht="19.5" hidden="1" customHeight="1" outlineLevel="1">
      <c r="A97" s="1212"/>
      <c r="B97" s="1217" t="s">
        <v>83</v>
      </c>
      <c r="C97" s="1209" t="s">
        <v>82</v>
      </c>
      <c r="D97" s="1209" t="s">
        <v>16</v>
      </c>
      <c r="E97" s="1201">
        <v>155000</v>
      </c>
      <c r="F97" s="1201">
        <v>160000</v>
      </c>
      <c r="G97" s="1202">
        <f t="shared" si="7"/>
        <v>160000</v>
      </c>
      <c r="H97" s="1203">
        <f t="shared" si="7"/>
        <v>160000</v>
      </c>
      <c r="I97" s="1225">
        <f t="shared" si="8"/>
        <v>0</v>
      </c>
      <c r="J97" s="1191"/>
      <c r="K97" s="1226"/>
      <c r="L97" s="1226"/>
      <c r="M97" s="1226"/>
      <c r="N97" s="1226"/>
      <c r="O97" s="1226"/>
      <c r="P97" s="1226"/>
      <c r="Q97" s="1226"/>
      <c r="R97" s="1226"/>
      <c r="S97" s="1226"/>
      <c r="T97" s="1226"/>
      <c r="U97" s="1226"/>
      <c r="V97" s="1226"/>
      <c r="W97" s="1226"/>
      <c r="X97" s="1226"/>
    </row>
    <row r="98" spans="1:24" ht="19.5" hidden="1" customHeight="1" outlineLevel="1">
      <c r="A98" s="1212"/>
      <c r="B98" s="1217" t="s">
        <v>84</v>
      </c>
      <c r="C98" s="1209" t="s">
        <v>82</v>
      </c>
      <c r="D98" s="1209" t="s">
        <v>16</v>
      </c>
      <c r="E98" s="1201">
        <v>210000</v>
      </c>
      <c r="F98" s="1201">
        <v>215000</v>
      </c>
      <c r="G98" s="1202">
        <f t="shared" si="7"/>
        <v>215000</v>
      </c>
      <c r="H98" s="1203">
        <f t="shared" si="7"/>
        <v>215000</v>
      </c>
      <c r="I98" s="1225">
        <f t="shared" si="8"/>
        <v>0</v>
      </c>
      <c r="J98" s="1191"/>
      <c r="K98" s="1226"/>
      <c r="L98" s="1226"/>
      <c r="M98" s="1226"/>
      <c r="N98" s="1226"/>
      <c r="O98" s="1226"/>
      <c r="P98" s="1226"/>
      <c r="Q98" s="1226"/>
      <c r="R98" s="1226"/>
      <c r="S98" s="1226"/>
      <c r="T98" s="1226"/>
      <c r="U98" s="1226"/>
      <c r="V98" s="1226"/>
      <c r="W98" s="1226"/>
      <c r="X98" s="1226"/>
    </row>
    <row r="99" spans="1:24" ht="19.5" hidden="1" customHeight="1" outlineLevel="1">
      <c r="A99" s="1212"/>
      <c r="B99" s="1217" t="s">
        <v>90</v>
      </c>
      <c r="C99" s="1209" t="s">
        <v>82</v>
      </c>
      <c r="D99" s="1209" t="s">
        <v>16</v>
      </c>
      <c r="E99" s="1201">
        <v>268000</v>
      </c>
      <c r="F99" s="1201">
        <v>270000</v>
      </c>
      <c r="G99" s="1202">
        <f t="shared" si="7"/>
        <v>270000</v>
      </c>
      <c r="H99" s="1203">
        <f t="shared" si="7"/>
        <v>270000</v>
      </c>
      <c r="I99" s="1225">
        <f t="shared" si="8"/>
        <v>0</v>
      </c>
      <c r="J99" s="1191"/>
      <c r="K99" s="1226"/>
      <c r="L99" s="1226"/>
      <c r="M99" s="1226"/>
      <c r="N99" s="1226"/>
      <c r="O99" s="1226"/>
      <c r="P99" s="1226"/>
      <c r="Q99" s="1226"/>
      <c r="R99" s="1226"/>
      <c r="S99" s="1226"/>
      <c r="T99" s="1226"/>
      <c r="U99" s="1226"/>
      <c r="V99" s="1226"/>
      <c r="W99" s="1226"/>
      <c r="X99" s="1226"/>
    </row>
    <row r="100" spans="1:24" ht="19.5" hidden="1" customHeight="1" outlineLevel="1">
      <c r="A100" s="1212"/>
      <c r="B100" s="1217" t="s">
        <v>91</v>
      </c>
      <c r="C100" s="1209" t="s">
        <v>82</v>
      </c>
      <c r="D100" s="1209" t="s">
        <v>16</v>
      </c>
      <c r="E100" s="1201">
        <v>339000</v>
      </c>
      <c r="F100" s="1201">
        <v>340000</v>
      </c>
      <c r="G100" s="1202">
        <f t="shared" si="7"/>
        <v>340000</v>
      </c>
      <c r="H100" s="1203">
        <f t="shared" si="7"/>
        <v>340000</v>
      </c>
      <c r="I100" s="1225">
        <f t="shared" si="8"/>
        <v>0</v>
      </c>
      <c r="J100" s="1191"/>
      <c r="K100" s="1226"/>
      <c r="L100" s="1226"/>
      <c r="M100" s="1226"/>
      <c r="N100" s="1226"/>
      <c r="O100" s="1226"/>
      <c r="P100" s="1226"/>
      <c r="Q100" s="1226"/>
      <c r="R100" s="1226"/>
      <c r="S100" s="1226"/>
      <c r="T100" s="1226"/>
      <c r="U100" s="1226"/>
      <c r="V100" s="1226"/>
      <c r="W100" s="1226"/>
      <c r="X100" s="1226"/>
    </row>
    <row r="101" spans="1:24" ht="19.5" hidden="1" customHeight="1" outlineLevel="1">
      <c r="A101" s="1212"/>
      <c r="B101" s="1217" t="s">
        <v>92</v>
      </c>
      <c r="C101" s="1209" t="s">
        <v>82</v>
      </c>
      <c r="D101" s="1209" t="s">
        <v>16</v>
      </c>
      <c r="E101" s="1201">
        <v>415000</v>
      </c>
      <c r="F101" s="1201">
        <v>420000</v>
      </c>
      <c r="G101" s="1202">
        <f t="shared" si="7"/>
        <v>420000</v>
      </c>
      <c r="H101" s="1203">
        <f t="shared" si="7"/>
        <v>420000</v>
      </c>
      <c r="I101" s="1225">
        <f t="shared" si="8"/>
        <v>0</v>
      </c>
      <c r="J101" s="1191"/>
      <c r="K101" s="1226"/>
      <c r="L101" s="1226"/>
      <c r="M101" s="1226"/>
      <c r="N101" s="1226"/>
      <c r="O101" s="1226"/>
      <c r="P101" s="1226"/>
      <c r="Q101" s="1226"/>
      <c r="R101" s="1226"/>
      <c r="S101" s="1226"/>
      <c r="T101" s="1226"/>
      <c r="U101" s="1226"/>
      <c r="V101" s="1226"/>
      <c r="W101" s="1226"/>
      <c r="X101" s="1226"/>
    </row>
    <row r="102" spans="1:24" ht="19.5" hidden="1" customHeight="1" outlineLevel="1">
      <c r="A102" s="1212"/>
      <c r="B102" s="1217" t="s">
        <v>93</v>
      </c>
      <c r="C102" s="1209" t="s">
        <v>82</v>
      </c>
      <c r="D102" s="1209" t="s">
        <v>16</v>
      </c>
      <c r="E102" s="1201">
        <v>510000</v>
      </c>
      <c r="F102" s="1201">
        <v>510000</v>
      </c>
      <c r="G102" s="1202">
        <f t="shared" si="7"/>
        <v>510000</v>
      </c>
      <c r="H102" s="1203">
        <f t="shared" si="7"/>
        <v>510000</v>
      </c>
      <c r="I102" s="1225">
        <f t="shared" si="8"/>
        <v>0</v>
      </c>
      <c r="J102" s="1191"/>
      <c r="K102" s="1226"/>
      <c r="L102" s="1226"/>
      <c r="M102" s="1226"/>
      <c r="N102" s="1226"/>
      <c r="O102" s="1226"/>
      <c r="P102" s="1226"/>
      <c r="Q102" s="1226"/>
      <c r="R102" s="1226"/>
      <c r="S102" s="1226"/>
      <c r="T102" s="1226"/>
      <c r="U102" s="1226"/>
      <c r="V102" s="1226"/>
      <c r="W102" s="1226"/>
      <c r="X102" s="1226"/>
    </row>
    <row r="103" spans="1:24" ht="19.5" hidden="1" customHeight="1" outlineLevel="1">
      <c r="A103" s="1212"/>
      <c r="B103" s="1215" t="s">
        <v>94</v>
      </c>
      <c r="C103" s="1209"/>
      <c r="D103" s="1209"/>
      <c r="E103" s="1216"/>
      <c r="F103" s="1216"/>
      <c r="G103" s="1230"/>
      <c r="H103" s="1203">
        <f t="shared" ref="H103:H112" si="9">G103</f>
        <v>0</v>
      </c>
      <c r="I103" s="1225"/>
      <c r="J103" s="1191"/>
      <c r="K103" s="1226"/>
      <c r="L103" s="1226"/>
      <c r="M103" s="1226"/>
      <c r="N103" s="1226"/>
      <c r="O103" s="1226"/>
      <c r="P103" s="1226"/>
      <c r="Q103" s="1226"/>
      <c r="R103" s="1226"/>
      <c r="S103" s="1226"/>
      <c r="T103" s="1226"/>
      <c r="U103" s="1226"/>
      <c r="V103" s="1226"/>
      <c r="W103" s="1226"/>
      <c r="X103" s="1226"/>
    </row>
    <row r="104" spans="1:24" ht="31.5" hidden="1" customHeight="1" outlineLevel="1">
      <c r="A104" s="1212"/>
      <c r="B104" s="1217" t="s">
        <v>54</v>
      </c>
      <c r="C104" s="1209" t="s">
        <v>68</v>
      </c>
      <c r="D104" s="1209" t="s">
        <v>71</v>
      </c>
      <c r="E104" s="1201">
        <v>16000</v>
      </c>
      <c r="F104" s="1201">
        <v>17000</v>
      </c>
      <c r="G104" s="1202">
        <f t="shared" ref="G104:G112" si="10">F104</f>
        <v>17000</v>
      </c>
      <c r="H104" s="1203">
        <f t="shared" si="9"/>
        <v>17000</v>
      </c>
      <c r="I104" s="1225">
        <f t="shared" ref="I104:I112" si="11">(G104-F104)/F104</f>
        <v>0</v>
      </c>
      <c r="J104" s="1191"/>
      <c r="K104" s="1226"/>
      <c r="L104" s="1226"/>
      <c r="M104" s="1226"/>
      <c r="N104" s="1226"/>
      <c r="O104" s="1226"/>
      <c r="P104" s="1226"/>
      <c r="Q104" s="1226"/>
      <c r="R104" s="1226"/>
      <c r="S104" s="1226"/>
      <c r="T104" s="1226"/>
      <c r="U104" s="1226"/>
      <c r="V104" s="1226"/>
      <c r="W104" s="1226"/>
      <c r="X104" s="1226"/>
    </row>
    <row r="105" spans="1:24" ht="19.5" hidden="1" customHeight="1" outlineLevel="1">
      <c r="A105" s="1212"/>
      <c r="B105" s="1217" t="s">
        <v>58</v>
      </c>
      <c r="C105" s="1209" t="s">
        <v>68</v>
      </c>
      <c r="D105" s="1209" t="s">
        <v>16</v>
      </c>
      <c r="E105" s="1201">
        <v>16000</v>
      </c>
      <c r="F105" s="1201">
        <v>17000</v>
      </c>
      <c r="G105" s="1202">
        <f t="shared" si="10"/>
        <v>17000</v>
      </c>
      <c r="H105" s="1203">
        <f t="shared" si="9"/>
        <v>17000</v>
      </c>
      <c r="I105" s="1225">
        <f t="shared" si="11"/>
        <v>0</v>
      </c>
      <c r="J105" s="1191"/>
      <c r="K105" s="1226"/>
      <c r="L105" s="1226"/>
      <c r="M105" s="1226"/>
      <c r="N105" s="1226"/>
      <c r="O105" s="1226"/>
      <c r="P105" s="1226"/>
      <c r="Q105" s="1226"/>
      <c r="R105" s="1226"/>
      <c r="S105" s="1226"/>
      <c r="T105" s="1226"/>
      <c r="U105" s="1226"/>
      <c r="V105" s="1226"/>
      <c r="W105" s="1226"/>
      <c r="X105" s="1226"/>
    </row>
    <row r="106" spans="1:24" ht="19.5" hidden="1" customHeight="1" outlineLevel="1">
      <c r="A106" s="1212"/>
      <c r="B106" s="1217" t="s">
        <v>89</v>
      </c>
      <c r="C106" s="1209" t="s">
        <v>82</v>
      </c>
      <c r="D106" s="1209" t="s">
        <v>16</v>
      </c>
      <c r="E106" s="1201">
        <v>110000</v>
      </c>
      <c r="F106" s="1201">
        <v>115000</v>
      </c>
      <c r="G106" s="1202">
        <f t="shared" si="10"/>
        <v>115000</v>
      </c>
      <c r="H106" s="1203">
        <f t="shared" si="9"/>
        <v>115000</v>
      </c>
      <c r="I106" s="1225">
        <f t="shared" si="11"/>
        <v>0</v>
      </c>
      <c r="J106" s="1191"/>
      <c r="K106" s="1226"/>
      <c r="L106" s="1226"/>
      <c r="M106" s="1226"/>
      <c r="N106" s="1226"/>
      <c r="O106" s="1226"/>
      <c r="P106" s="1226"/>
      <c r="Q106" s="1226"/>
      <c r="R106" s="1226"/>
      <c r="S106" s="1226"/>
      <c r="T106" s="1226"/>
      <c r="U106" s="1226"/>
      <c r="V106" s="1226"/>
      <c r="W106" s="1226"/>
      <c r="X106" s="1226"/>
    </row>
    <row r="107" spans="1:24" ht="19.5" hidden="1" customHeight="1" outlineLevel="1">
      <c r="A107" s="1212"/>
      <c r="B107" s="1217" t="s">
        <v>83</v>
      </c>
      <c r="C107" s="1209" t="s">
        <v>82</v>
      </c>
      <c r="D107" s="1209" t="s">
        <v>16</v>
      </c>
      <c r="E107" s="1201">
        <v>155000</v>
      </c>
      <c r="F107" s="1201">
        <v>160000</v>
      </c>
      <c r="G107" s="1202">
        <f t="shared" si="10"/>
        <v>160000</v>
      </c>
      <c r="H107" s="1203">
        <f t="shared" si="9"/>
        <v>160000</v>
      </c>
      <c r="I107" s="1225">
        <f t="shared" si="11"/>
        <v>0</v>
      </c>
      <c r="J107" s="1191"/>
      <c r="K107" s="1226"/>
      <c r="L107" s="1226"/>
      <c r="M107" s="1226"/>
      <c r="N107" s="1226"/>
      <c r="O107" s="1226"/>
      <c r="P107" s="1226"/>
      <c r="Q107" s="1226"/>
      <c r="R107" s="1226"/>
      <c r="S107" s="1226"/>
      <c r="T107" s="1226"/>
      <c r="U107" s="1226"/>
      <c r="V107" s="1226"/>
      <c r="W107" s="1226"/>
      <c r="X107" s="1226"/>
    </row>
    <row r="108" spans="1:24" ht="19.5" hidden="1" customHeight="1" outlineLevel="1">
      <c r="A108" s="1212"/>
      <c r="B108" s="1217" t="s">
        <v>84</v>
      </c>
      <c r="C108" s="1209" t="s">
        <v>82</v>
      </c>
      <c r="D108" s="1209" t="s">
        <v>16</v>
      </c>
      <c r="E108" s="1201">
        <v>210000</v>
      </c>
      <c r="F108" s="1201">
        <v>215000</v>
      </c>
      <c r="G108" s="1202">
        <f t="shared" si="10"/>
        <v>215000</v>
      </c>
      <c r="H108" s="1203">
        <f t="shared" si="9"/>
        <v>215000</v>
      </c>
      <c r="I108" s="1225">
        <f t="shared" si="11"/>
        <v>0</v>
      </c>
      <c r="J108" s="1191"/>
      <c r="K108" s="1226"/>
      <c r="L108" s="1226"/>
      <c r="M108" s="1226"/>
      <c r="N108" s="1226"/>
      <c r="O108" s="1226"/>
      <c r="P108" s="1226"/>
      <c r="Q108" s="1226"/>
      <c r="R108" s="1226"/>
      <c r="S108" s="1226"/>
      <c r="T108" s="1226"/>
      <c r="U108" s="1226"/>
      <c r="V108" s="1226"/>
      <c r="W108" s="1226"/>
      <c r="X108" s="1226"/>
    </row>
    <row r="109" spans="1:24" ht="19.5" hidden="1" customHeight="1" outlineLevel="1">
      <c r="A109" s="1212"/>
      <c r="B109" s="1217" t="s">
        <v>90</v>
      </c>
      <c r="C109" s="1209" t="s">
        <v>82</v>
      </c>
      <c r="D109" s="1209" t="s">
        <v>16</v>
      </c>
      <c r="E109" s="1201">
        <v>268000</v>
      </c>
      <c r="F109" s="1201">
        <v>270000</v>
      </c>
      <c r="G109" s="1202">
        <f t="shared" si="10"/>
        <v>270000</v>
      </c>
      <c r="H109" s="1203">
        <f t="shared" si="9"/>
        <v>270000</v>
      </c>
      <c r="I109" s="1225">
        <f t="shared" si="11"/>
        <v>0</v>
      </c>
      <c r="J109" s="1191"/>
      <c r="K109" s="1226"/>
      <c r="L109" s="1226"/>
      <c r="M109" s="1226"/>
      <c r="N109" s="1226"/>
      <c r="O109" s="1226"/>
      <c r="P109" s="1226"/>
      <c r="Q109" s="1226"/>
      <c r="R109" s="1226"/>
      <c r="S109" s="1226"/>
      <c r="T109" s="1226"/>
      <c r="U109" s="1226"/>
      <c r="V109" s="1226"/>
      <c r="W109" s="1226"/>
      <c r="X109" s="1226"/>
    </row>
    <row r="110" spans="1:24" ht="19.5" hidden="1" customHeight="1" outlineLevel="1">
      <c r="A110" s="1212"/>
      <c r="B110" s="1217" t="s">
        <v>91</v>
      </c>
      <c r="C110" s="1209" t="s">
        <v>82</v>
      </c>
      <c r="D110" s="1209" t="s">
        <v>16</v>
      </c>
      <c r="E110" s="1201">
        <v>339000</v>
      </c>
      <c r="F110" s="1201">
        <v>340000</v>
      </c>
      <c r="G110" s="1202">
        <f t="shared" si="10"/>
        <v>340000</v>
      </c>
      <c r="H110" s="1203">
        <f t="shared" si="9"/>
        <v>340000</v>
      </c>
      <c r="I110" s="1225">
        <f t="shared" si="11"/>
        <v>0</v>
      </c>
      <c r="J110" s="1191"/>
      <c r="K110" s="1226"/>
      <c r="L110" s="1226"/>
      <c r="M110" s="1226"/>
      <c r="N110" s="1226"/>
      <c r="O110" s="1226"/>
      <c r="P110" s="1226"/>
      <c r="Q110" s="1226"/>
      <c r="R110" s="1226"/>
      <c r="S110" s="1226"/>
      <c r="T110" s="1226"/>
      <c r="U110" s="1226"/>
      <c r="V110" s="1226"/>
      <c r="W110" s="1226"/>
      <c r="X110" s="1226"/>
    </row>
    <row r="111" spans="1:24" ht="19.5" hidden="1" customHeight="1" outlineLevel="1">
      <c r="A111" s="1212"/>
      <c r="B111" s="1217" t="s">
        <v>92</v>
      </c>
      <c r="C111" s="1209" t="s">
        <v>82</v>
      </c>
      <c r="D111" s="1209" t="s">
        <v>16</v>
      </c>
      <c r="E111" s="1201">
        <v>415000</v>
      </c>
      <c r="F111" s="1201">
        <v>420000</v>
      </c>
      <c r="G111" s="1202">
        <f t="shared" si="10"/>
        <v>420000</v>
      </c>
      <c r="H111" s="1203">
        <f t="shared" si="9"/>
        <v>420000</v>
      </c>
      <c r="I111" s="1225">
        <f t="shared" si="11"/>
        <v>0</v>
      </c>
      <c r="J111" s="1191"/>
      <c r="K111" s="1226"/>
      <c r="L111" s="1226"/>
      <c r="M111" s="1226"/>
      <c r="N111" s="1226"/>
      <c r="O111" s="1226"/>
      <c r="P111" s="1226"/>
      <c r="Q111" s="1226"/>
      <c r="R111" s="1226"/>
      <c r="S111" s="1226"/>
      <c r="T111" s="1226"/>
      <c r="U111" s="1226"/>
      <c r="V111" s="1226"/>
      <c r="W111" s="1226"/>
      <c r="X111" s="1226"/>
    </row>
    <row r="112" spans="1:24" ht="19.5" hidden="1" customHeight="1" outlineLevel="1">
      <c r="A112" s="1212"/>
      <c r="B112" s="1217" t="s">
        <v>93</v>
      </c>
      <c r="C112" s="1209" t="s">
        <v>82</v>
      </c>
      <c r="D112" s="1209" t="s">
        <v>16</v>
      </c>
      <c r="E112" s="1201">
        <v>510000</v>
      </c>
      <c r="F112" s="1201">
        <v>510000</v>
      </c>
      <c r="G112" s="1202">
        <f t="shared" si="10"/>
        <v>510000</v>
      </c>
      <c r="H112" s="1203">
        <f t="shared" si="9"/>
        <v>510000</v>
      </c>
      <c r="I112" s="1225">
        <f t="shared" si="11"/>
        <v>0</v>
      </c>
      <c r="J112" s="1191"/>
      <c r="K112" s="1226"/>
      <c r="L112" s="1226"/>
      <c r="M112" s="1226"/>
      <c r="N112" s="1226"/>
      <c r="O112" s="1226"/>
      <c r="P112" s="1226"/>
      <c r="Q112" s="1226"/>
      <c r="R112" s="1226"/>
      <c r="S112" s="1226"/>
      <c r="T112" s="1226"/>
      <c r="U112" s="1226"/>
      <c r="V112" s="1226"/>
      <c r="W112" s="1226"/>
      <c r="X112" s="1226"/>
    </row>
    <row r="113" spans="1:24" ht="19.5" customHeight="1" collapsed="1">
      <c r="A113" s="1212">
        <v>4</v>
      </c>
      <c r="B113" s="1213" t="s">
        <v>18</v>
      </c>
      <c r="C113" s="1191"/>
      <c r="D113" s="1191"/>
      <c r="E113" s="1192"/>
      <c r="F113" s="1192"/>
      <c r="G113" s="1197"/>
      <c r="H113" s="1197"/>
      <c r="I113" s="1225"/>
      <c r="J113" s="1191"/>
      <c r="K113" s="1226"/>
      <c r="L113" s="1226"/>
      <c r="M113" s="1226"/>
      <c r="N113" s="1226"/>
      <c r="O113" s="1226"/>
      <c r="P113" s="1226"/>
      <c r="Q113" s="1226"/>
      <c r="R113" s="1226"/>
      <c r="S113" s="1226"/>
      <c r="T113" s="1226"/>
      <c r="U113" s="1226"/>
      <c r="V113" s="1226"/>
      <c r="W113" s="1226"/>
      <c r="X113" s="1226"/>
    </row>
    <row r="114" spans="1:24" ht="31.5" hidden="1" customHeight="1" outlineLevel="1">
      <c r="A114" s="1212"/>
      <c r="B114" s="1217" t="s">
        <v>67</v>
      </c>
      <c r="C114" s="1209" t="s">
        <v>68</v>
      </c>
      <c r="D114" s="1209" t="s">
        <v>56</v>
      </c>
      <c r="E114" s="1201">
        <v>15500</v>
      </c>
      <c r="F114" s="1201">
        <v>15500</v>
      </c>
      <c r="G114" s="1202">
        <f>F114</f>
        <v>15500</v>
      </c>
      <c r="H114" s="1202">
        <f>G114</f>
        <v>15500</v>
      </c>
      <c r="I114" s="1225">
        <f t="shared" ref="I114:I122" si="12">(H114-G114)/G114</f>
        <v>0</v>
      </c>
      <c r="J114" s="1191"/>
      <c r="K114" s="1226"/>
      <c r="L114" s="1226"/>
      <c r="M114" s="1226"/>
      <c r="N114" s="1226"/>
      <c r="O114" s="1226"/>
      <c r="P114" s="1226"/>
      <c r="Q114" s="1226"/>
      <c r="R114" s="1226"/>
      <c r="S114" s="1226"/>
      <c r="T114" s="1226"/>
      <c r="U114" s="1226"/>
      <c r="V114" s="1226"/>
      <c r="W114" s="1226"/>
      <c r="X114" s="1226"/>
    </row>
    <row r="115" spans="1:24" ht="19.5" hidden="1" customHeight="1" outlineLevel="1">
      <c r="A115" s="1212"/>
      <c r="B115" s="1217" t="s">
        <v>69</v>
      </c>
      <c r="C115" s="1209" t="s">
        <v>68</v>
      </c>
      <c r="D115" s="1209" t="s">
        <v>16</v>
      </c>
      <c r="E115" s="1201">
        <v>12600</v>
      </c>
      <c r="F115" s="1201">
        <v>12600</v>
      </c>
      <c r="G115" s="1202">
        <f>F115</f>
        <v>12600</v>
      </c>
      <c r="H115" s="1202">
        <f>G115</f>
        <v>12600</v>
      </c>
      <c r="I115" s="1225">
        <f t="shared" si="12"/>
        <v>0</v>
      </c>
      <c r="J115" s="1191"/>
      <c r="K115" s="1226"/>
      <c r="L115" s="1226"/>
      <c r="M115" s="1226"/>
      <c r="N115" s="1226"/>
      <c r="O115" s="1226"/>
      <c r="P115" s="1226"/>
      <c r="Q115" s="1226"/>
      <c r="R115" s="1226"/>
      <c r="S115" s="1226"/>
      <c r="T115" s="1226"/>
      <c r="U115" s="1226"/>
      <c r="V115" s="1226"/>
      <c r="W115" s="1226"/>
      <c r="X115" s="1226"/>
    </row>
    <row r="116" spans="1:24" ht="19.5" hidden="1" customHeight="1" outlineLevel="1">
      <c r="A116" s="1212"/>
      <c r="B116" s="1217" t="s">
        <v>54</v>
      </c>
      <c r="C116" s="1209" t="s">
        <v>68</v>
      </c>
      <c r="D116" s="1209" t="s">
        <v>16</v>
      </c>
      <c r="E116" s="1201">
        <v>14091</v>
      </c>
      <c r="F116" s="1201">
        <v>14545</v>
      </c>
      <c r="G116" s="1202">
        <f>15000</f>
        <v>15000</v>
      </c>
      <c r="H116" s="1202">
        <f>15000</f>
        <v>15000</v>
      </c>
      <c r="I116" s="1225">
        <f t="shared" si="12"/>
        <v>0</v>
      </c>
      <c r="J116" s="1191"/>
      <c r="K116" s="1226"/>
      <c r="L116" s="1226"/>
      <c r="M116" s="1226"/>
      <c r="N116" s="1226"/>
      <c r="O116" s="1226"/>
      <c r="P116" s="1226"/>
      <c r="Q116" s="1226"/>
      <c r="R116" s="1226"/>
      <c r="S116" s="1226"/>
      <c r="T116" s="1226"/>
      <c r="U116" s="1226"/>
      <c r="V116" s="1226"/>
      <c r="W116" s="1226"/>
      <c r="X116" s="1226"/>
    </row>
    <row r="117" spans="1:24" ht="19.5" hidden="1" customHeight="1" outlineLevel="1">
      <c r="A117" s="1212"/>
      <c r="B117" s="1217" t="s">
        <v>58</v>
      </c>
      <c r="C117" s="1209" t="s">
        <v>68</v>
      </c>
      <c r="D117" s="1209" t="s">
        <v>16</v>
      </c>
      <c r="E117" s="1201">
        <v>14091</v>
      </c>
      <c r="F117" s="1201">
        <v>14545</v>
      </c>
      <c r="G117" s="1202">
        <v>15000</v>
      </c>
      <c r="H117" s="1202">
        <v>15000</v>
      </c>
      <c r="I117" s="1225">
        <f t="shared" si="12"/>
        <v>0</v>
      </c>
      <c r="J117" s="1191"/>
      <c r="K117" s="1226"/>
      <c r="L117" s="1226"/>
      <c r="M117" s="1226"/>
      <c r="N117" s="1226"/>
      <c r="O117" s="1226"/>
      <c r="P117" s="1226"/>
      <c r="Q117" s="1226"/>
      <c r="R117" s="1226"/>
      <c r="S117" s="1226"/>
      <c r="T117" s="1226"/>
      <c r="U117" s="1226"/>
      <c r="V117" s="1226"/>
      <c r="W117" s="1226"/>
      <c r="X117" s="1226"/>
    </row>
    <row r="118" spans="1:24" ht="19.5" hidden="1" customHeight="1" outlineLevel="1">
      <c r="A118" s="1212"/>
      <c r="B118" s="1217" t="s">
        <v>95</v>
      </c>
      <c r="C118" s="1209" t="s">
        <v>82</v>
      </c>
      <c r="D118" s="1209" t="s">
        <v>16</v>
      </c>
      <c r="E118" s="1201">
        <v>95454</v>
      </c>
      <c r="F118" s="1201">
        <v>100000</v>
      </c>
      <c r="G118" s="1202">
        <v>100000</v>
      </c>
      <c r="H118" s="1202">
        <v>100000</v>
      </c>
      <c r="I118" s="1225">
        <f t="shared" si="12"/>
        <v>0</v>
      </c>
      <c r="J118" s="1191"/>
      <c r="K118" s="1226"/>
      <c r="L118" s="1226"/>
      <c r="M118" s="1226"/>
      <c r="N118" s="1226"/>
      <c r="O118" s="1226"/>
      <c r="P118" s="1226"/>
      <c r="Q118" s="1226"/>
      <c r="R118" s="1226"/>
      <c r="S118" s="1226"/>
      <c r="T118" s="1226"/>
      <c r="U118" s="1226"/>
      <c r="V118" s="1226"/>
      <c r="W118" s="1226"/>
      <c r="X118" s="1226"/>
    </row>
    <row r="119" spans="1:24" ht="19.5" hidden="1" customHeight="1" outlineLevel="1">
      <c r="A119" s="1212"/>
      <c r="B119" s="1217" t="s">
        <v>96</v>
      </c>
      <c r="C119" s="1209" t="s">
        <v>82</v>
      </c>
      <c r="D119" s="1209" t="s">
        <v>16</v>
      </c>
      <c r="E119" s="1201">
        <v>131818</v>
      </c>
      <c r="F119" s="1201">
        <v>138000</v>
      </c>
      <c r="G119" s="1202">
        <v>140000</v>
      </c>
      <c r="H119" s="1202">
        <v>140000</v>
      </c>
      <c r="I119" s="1225">
        <f t="shared" si="12"/>
        <v>0</v>
      </c>
      <c r="J119" s="1191"/>
      <c r="K119" s="1226"/>
      <c r="L119" s="1226"/>
      <c r="M119" s="1226"/>
      <c r="N119" s="1226"/>
      <c r="O119" s="1226"/>
      <c r="P119" s="1226"/>
      <c r="Q119" s="1226"/>
      <c r="R119" s="1226"/>
      <c r="S119" s="1226"/>
      <c r="T119" s="1226"/>
      <c r="U119" s="1226"/>
      <c r="V119" s="1226"/>
      <c r="W119" s="1226"/>
      <c r="X119" s="1226"/>
    </row>
    <row r="120" spans="1:24" ht="19.5" hidden="1" customHeight="1" outlineLevel="1">
      <c r="A120" s="1212"/>
      <c r="B120" s="1217" t="s">
        <v>97</v>
      </c>
      <c r="C120" s="1209" t="s">
        <v>82</v>
      </c>
      <c r="D120" s="1209" t="s">
        <v>16</v>
      </c>
      <c r="E120" s="1232">
        <v>200000</v>
      </c>
      <c r="F120" s="1201">
        <v>200000</v>
      </c>
      <c r="G120" s="1202">
        <v>190000</v>
      </c>
      <c r="H120" s="1202">
        <v>190000</v>
      </c>
      <c r="I120" s="1225">
        <f t="shared" si="12"/>
        <v>0</v>
      </c>
      <c r="J120" s="1191"/>
      <c r="K120" s="1226"/>
      <c r="L120" s="1226"/>
      <c r="M120" s="1226"/>
      <c r="N120" s="1226"/>
      <c r="O120" s="1226"/>
      <c r="P120" s="1226"/>
      <c r="Q120" s="1226"/>
      <c r="R120" s="1226"/>
      <c r="S120" s="1226"/>
      <c r="T120" s="1226"/>
      <c r="U120" s="1226"/>
      <c r="V120" s="1226"/>
      <c r="W120" s="1226"/>
      <c r="X120" s="1226"/>
    </row>
    <row r="121" spans="1:24" ht="19.5" hidden="1" customHeight="1" outlineLevel="1">
      <c r="A121" s="1212"/>
      <c r="B121" s="1217" t="s">
        <v>98</v>
      </c>
      <c r="C121" s="1209" t="s">
        <v>82</v>
      </c>
      <c r="D121" s="1209" t="s">
        <v>16</v>
      </c>
      <c r="E121" s="1232">
        <v>260000</v>
      </c>
      <c r="F121" s="1201">
        <v>260000</v>
      </c>
      <c r="G121" s="1202">
        <v>260000</v>
      </c>
      <c r="H121" s="1202">
        <v>260000</v>
      </c>
      <c r="I121" s="1225">
        <f t="shared" si="12"/>
        <v>0</v>
      </c>
      <c r="J121" s="1191"/>
      <c r="K121" s="1226"/>
      <c r="L121" s="1226"/>
      <c r="M121" s="1226"/>
      <c r="N121" s="1226"/>
      <c r="O121" s="1226"/>
      <c r="P121" s="1226"/>
      <c r="Q121" s="1226"/>
      <c r="R121" s="1226"/>
      <c r="S121" s="1226"/>
      <c r="T121" s="1226"/>
      <c r="U121" s="1226"/>
      <c r="V121" s="1226"/>
      <c r="W121" s="1226"/>
      <c r="X121" s="1226"/>
    </row>
    <row r="122" spans="1:24" ht="19.5" hidden="1" customHeight="1" outlineLevel="1">
      <c r="A122" s="1212"/>
      <c r="B122" s="1217" t="s">
        <v>99</v>
      </c>
      <c r="C122" s="1209" t="s">
        <v>82</v>
      </c>
      <c r="D122" s="1209" t="s">
        <v>16</v>
      </c>
      <c r="E122" s="1232">
        <v>330000</v>
      </c>
      <c r="F122" s="1201">
        <v>330000</v>
      </c>
      <c r="G122" s="1202">
        <v>350000</v>
      </c>
      <c r="H122" s="1202">
        <v>350000</v>
      </c>
      <c r="I122" s="1225">
        <f t="shared" si="12"/>
        <v>0</v>
      </c>
      <c r="J122" s="1191"/>
      <c r="K122" s="1226"/>
      <c r="L122" s="1226"/>
      <c r="M122" s="1226"/>
      <c r="N122" s="1226"/>
      <c r="O122" s="1226"/>
      <c r="P122" s="1226"/>
      <c r="Q122" s="1226"/>
      <c r="R122" s="1226"/>
      <c r="S122" s="1226"/>
      <c r="T122" s="1226"/>
      <c r="U122" s="1226"/>
      <c r="V122" s="1226"/>
      <c r="W122" s="1226"/>
      <c r="X122" s="1226"/>
    </row>
    <row r="123" spans="1:24" ht="19.5" customHeight="1" collapsed="1">
      <c r="A123" s="1212">
        <v>5</v>
      </c>
      <c r="B123" s="1213" t="s">
        <v>19</v>
      </c>
      <c r="C123" s="1191"/>
      <c r="D123" s="1191"/>
      <c r="E123" s="1192"/>
      <c r="F123" s="1192"/>
      <c r="G123" s="1197"/>
      <c r="H123" s="1197"/>
      <c r="I123" s="1225"/>
      <c r="J123" s="1191"/>
      <c r="K123" s="1226"/>
      <c r="L123" s="1226"/>
      <c r="M123" s="1226"/>
      <c r="N123" s="1226"/>
      <c r="O123" s="1226"/>
      <c r="P123" s="1226"/>
      <c r="Q123" s="1226"/>
      <c r="R123" s="1226"/>
      <c r="S123" s="1226"/>
      <c r="T123" s="1226"/>
      <c r="U123" s="1226"/>
      <c r="V123" s="1226"/>
      <c r="W123" s="1226"/>
      <c r="X123" s="1226"/>
    </row>
    <row r="124" spans="1:24" ht="31.5" hidden="1" customHeight="1" outlineLevel="1">
      <c r="A124" s="1212"/>
      <c r="B124" s="1215" t="s">
        <v>70</v>
      </c>
      <c r="C124" s="1209"/>
      <c r="D124" s="1209" t="s">
        <v>71</v>
      </c>
      <c r="E124" s="1216"/>
      <c r="F124" s="1216"/>
      <c r="G124" s="1230"/>
      <c r="H124" s="1230"/>
      <c r="I124" s="1225"/>
      <c r="J124" s="1191"/>
      <c r="K124" s="1226"/>
      <c r="L124" s="1226"/>
      <c r="M124" s="1226"/>
      <c r="N124" s="1226"/>
      <c r="O124" s="1226"/>
      <c r="P124" s="1226"/>
      <c r="Q124" s="1226"/>
      <c r="R124" s="1226"/>
      <c r="S124" s="1226"/>
      <c r="T124" s="1226"/>
      <c r="U124" s="1226"/>
      <c r="V124" s="1226"/>
      <c r="W124" s="1226"/>
      <c r="X124" s="1226"/>
    </row>
    <row r="125" spans="1:24" ht="19.5" hidden="1" customHeight="1" outlineLevel="1">
      <c r="A125" s="1212"/>
      <c r="B125" s="1217" t="s">
        <v>100</v>
      </c>
      <c r="C125" s="1209" t="s">
        <v>68</v>
      </c>
      <c r="D125" s="1209" t="s">
        <v>16</v>
      </c>
      <c r="E125" s="1201">
        <v>16000</v>
      </c>
      <c r="F125" s="1201">
        <v>16000</v>
      </c>
      <c r="G125" s="1202">
        <f t="shared" ref="G125:H133" si="13">F125</f>
        <v>16000</v>
      </c>
      <c r="H125" s="1203">
        <f t="shared" si="13"/>
        <v>16000</v>
      </c>
      <c r="I125" s="1225">
        <f t="shared" ref="I125:I133" si="14">(H125-G125)/G125</f>
        <v>0</v>
      </c>
      <c r="J125" s="1191"/>
      <c r="K125" s="1226"/>
      <c r="L125" s="1226"/>
      <c r="M125" s="1226"/>
      <c r="N125" s="1226"/>
      <c r="O125" s="1226"/>
      <c r="P125" s="1226"/>
      <c r="Q125" s="1226"/>
      <c r="R125" s="1226"/>
      <c r="S125" s="1226"/>
      <c r="T125" s="1226"/>
      <c r="U125" s="1226"/>
      <c r="V125" s="1226"/>
      <c r="W125" s="1226"/>
      <c r="X125" s="1226"/>
    </row>
    <row r="126" spans="1:24" ht="19.5" hidden="1" customHeight="1" outlineLevel="1">
      <c r="A126" s="1212"/>
      <c r="B126" s="1217" t="s">
        <v>58</v>
      </c>
      <c r="C126" s="1209" t="s">
        <v>68</v>
      </c>
      <c r="D126" s="1209" t="s">
        <v>16</v>
      </c>
      <c r="E126" s="1201">
        <v>16000</v>
      </c>
      <c r="F126" s="1201">
        <v>16000</v>
      </c>
      <c r="G126" s="1202">
        <f t="shared" si="13"/>
        <v>16000</v>
      </c>
      <c r="H126" s="1203">
        <f t="shared" si="13"/>
        <v>16000</v>
      </c>
      <c r="I126" s="1225">
        <f t="shared" si="14"/>
        <v>0</v>
      </c>
      <c r="J126" s="1191"/>
      <c r="K126" s="1226"/>
      <c r="L126" s="1226"/>
      <c r="M126" s="1226"/>
      <c r="N126" s="1226"/>
      <c r="O126" s="1226"/>
      <c r="P126" s="1226"/>
      <c r="Q126" s="1226"/>
      <c r="R126" s="1226"/>
      <c r="S126" s="1226"/>
      <c r="T126" s="1226"/>
      <c r="U126" s="1226"/>
      <c r="V126" s="1226"/>
      <c r="W126" s="1226"/>
      <c r="X126" s="1226"/>
    </row>
    <row r="127" spans="1:24" ht="19.5" hidden="1" customHeight="1" outlineLevel="1">
      <c r="A127" s="1212"/>
      <c r="B127" s="1217" t="s">
        <v>89</v>
      </c>
      <c r="C127" s="1209" t="s">
        <v>82</v>
      </c>
      <c r="D127" s="1209" t="s">
        <v>16</v>
      </c>
      <c r="E127" s="1201">
        <v>95000</v>
      </c>
      <c r="F127" s="1201">
        <v>95000</v>
      </c>
      <c r="G127" s="1202">
        <f t="shared" si="13"/>
        <v>95000</v>
      </c>
      <c r="H127" s="1203">
        <f t="shared" si="13"/>
        <v>95000</v>
      </c>
      <c r="I127" s="1225">
        <f t="shared" si="14"/>
        <v>0</v>
      </c>
      <c r="J127" s="1191"/>
      <c r="K127" s="1226"/>
      <c r="L127" s="1226"/>
      <c r="M127" s="1226"/>
      <c r="N127" s="1226"/>
      <c r="O127" s="1226"/>
      <c r="P127" s="1226"/>
      <c r="Q127" s="1226"/>
      <c r="R127" s="1226"/>
      <c r="S127" s="1226"/>
      <c r="T127" s="1226"/>
      <c r="U127" s="1226"/>
      <c r="V127" s="1226"/>
      <c r="W127" s="1226"/>
      <c r="X127" s="1226"/>
    </row>
    <row r="128" spans="1:24" ht="19.5" hidden="1" customHeight="1" outlineLevel="1">
      <c r="A128" s="1212"/>
      <c r="B128" s="1217" t="s">
        <v>101</v>
      </c>
      <c r="C128" s="1209" t="s">
        <v>82</v>
      </c>
      <c r="D128" s="1209" t="s">
        <v>16</v>
      </c>
      <c r="E128" s="1201">
        <v>146000</v>
      </c>
      <c r="F128" s="1201">
        <v>146000</v>
      </c>
      <c r="G128" s="1202">
        <f t="shared" si="13"/>
        <v>146000</v>
      </c>
      <c r="H128" s="1203">
        <f t="shared" si="13"/>
        <v>146000</v>
      </c>
      <c r="I128" s="1225">
        <f t="shared" si="14"/>
        <v>0</v>
      </c>
      <c r="J128" s="1191"/>
      <c r="K128" s="1226"/>
      <c r="L128" s="1226"/>
      <c r="M128" s="1226"/>
      <c r="N128" s="1226"/>
      <c r="O128" s="1226"/>
      <c r="P128" s="1226"/>
      <c r="Q128" s="1226"/>
      <c r="R128" s="1226"/>
      <c r="S128" s="1226"/>
      <c r="T128" s="1226"/>
      <c r="U128" s="1226"/>
      <c r="V128" s="1226"/>
      <c r="W128" s="1226"/>
      <c r="X128" s="1226"/>
    </row>
    <row r="129" spans="1:24" ht="19.5" hidden="1" customHeight="1" outlineLevel="1">
      <c r="A129" s="1212"/>
      <c r="B129" s="1217" t="s">
        <v>102</v>
      </c>
      <c r="C129" s="1209" t="s">
        <v>82</v>
      </c>
      <c r="D129" s="1209" t="s">
        <v>16</v>
      </c>
      <c r="E129" s="1201">
        <v>200000</v>
      </c>
      <c r="F129" s="1201">
        <v>200000</v>
      </c>
      <c r="G129" s="1202">
        <f t="shared" si="13"/>
        <v>200000</v>
      </c>
      <c r="H129" s="1203">
        <f t="shared" si="13"/>
        <v>200000</v>
      </c>
      <c r="I129" s="1225">
        <f t="shared" si="14"/>
        <v>0</v>
      </c>
      <c r="J129" s="1191"/>
      <c r="K129" s="1226"/>
      <c r="L129" s="1226"/>
      <c r="M129" s="1226"/>
      <c r="N129" s="1226"/>
      <c r="O129" s="1226"/>
      <c r="P129" s="1226"/>
      <c r="Q129" s="1226"/>
      <c r="R129" s="1226"/>
      <c r="S129" s="1226"/>
      <c r="T129" s="1226"/>
      <c r="U129" s="1226"/>
      <c r="V129" s="1226"/>
      <c r="W129" s="1226"/>
      <c r="X129" s="1226"/>
    </row>
    <row r="130" spans="1:24" ht="19.5" hidden="1" customHeight="1" outlineLevel="1">
      <c r="A130" s="1212"/>
      <c r="B130" s="1217" t="s">
        <v>98</v>
      </c>
      <c r="C130" s="1209" t="s">
        <v>82</v>
      </c>
      <c r="D130" s="1209" t="s">
        <v>16</v>
      </c>
      <c r="E130" s="1201">
        <v>260000</v>
      </c>
      <c r="F130" s="1201">
        <v>260000</v>
      </c>
      <c r="G130" s="1202">
        <f t="shared" si="13"/>
        <v>260000</v>
      </c>
      <c r="H130" s="1203">
        <f t="shared" si="13"/>
        <v>260000</v>
      </c>
      <c r="I130" s="1225">
        <f t="shared" si="14"/>
        <v>0</v>
      </c>
      <c r="J130" s="1191"/>
      <c r="K130" s="1226"/>
      <c r="L130" s="1226"/>
      <c r="M130" s="1226"/>
      <c r="N130" s="1226"/>
      <c r="O130" s="1226"/>
      <c r="P130" s="1226"/>
      <c r="Q130" s="1226"/>
      <c r="R130" s="1226"/>
      <c r="S130" s="1226"/>
      <c r="T130" s="1226"/>
      <c r="U130" s="1226"/>
      <c r="V130" s="1226"/>
      <c r="W130" s="1226"/>
      <c r="X130" s="1226"/>
    </row>
    <row r="131" spans="1:24" ht="19.5" hidden="1" customHeight="1" outlineLevel="1">
      <c r="A131" s="1212"/>
      <c r="B131" s="1217" t="s">
        <v>99</v>
      </c>
      <c r="C131" s="1209" t="s">
        <v>82</v>
      </c>
      <c r="D131" s="1209" t="s">
        <v>16</v>
      </c>
      <c r="E131" s="1201">
        <v>327000</v>
      </c>
      <c r="F131" s="1201">
        <v>327000</v>
      </c>
      <c r="G131" s="1202">
        <f t="shared" si="13"/>
        <v>327000</v>
      </c>
      <c r="H131" s="1203">
        <f t="shared" si="13"/>
        <v>327000</v>
      </c>
      <c r="I131" s="1225">
        <f t="shared" si="14"/>
        <v>0</v>
      </c>
      <c r="J131" s="1191"/>
      <c r="K131" s="1226"/>
      <c r="L131" s="1226"/>
      <c r="M131" s="1226"/>
      <c r="N131" s="1226"/>
      <c r="O131" s="1226"/>
      <c r="P131" s="1226"/>
      <c r="Q131" s="1226"/>
      <c r="R131" s="1226"/>
      <c r="S131" s="1226"/>
      <c r="T131" s="1226"/>
      <c r="U131" s="1226"/>
      <c r="V131" s="1226"/>
      <c r="W131" s="1226"/>
      <c r="X131" s="1226"/>
    </row>
    <row r="132" spans="1:24" ht="19.5" hidden="1" customHeight="1" outlineLevel="1">
      <c r="A132" s="1212"/>
      <c r="B132" s="1217" t="s">
        <v>103</v>
      </c>
      <c r="C132" s="1209" t="s">
        <v>82</v>
      </c>
      <c r="D132" s="1209" t="s">
        <v>16</v>
      </c>
      <c r="E132" s="1201">
        <v>407000</v>
      </c>
      <c r="F132" s="1201">
        <v>407000</v>
      </c>
      <c r="G132" s="1202">
        <f t="shared" si="13"/>
        <v>407000</v>
      </c>
      <c r="H132" s="1203">
        <f t="shared" si="13"/>
        <v>407000</v>
      </c>
      <c r="I132" s="1225">
        <f t="shared" si="14"/>
        <v>0</v>
      </c>
      <c r="J132" s="1191"/>
      <c r="K132" s="1226"/>
      <c r="L132" s="1226"/>
      <c r="M132" s="1226"/>
      <c r="N132" s="1226"/>
      <c r="O132" s="1226"/>
      <c r="P132" s="1226"/>
      <c r="Q132" s="1226"/>
      <c r="R132" s="1226"/>
      <c r="S132" s="1226"/>
      <c r="T132" s="1226"/>
      <c r="U132" s="1226"/>
      <c r="V132" s="1226"/>
      <c r="W132" s="1226"/>
      <c r="X132" s="1226"/>
    </row>
    <row r="133" spans="1:24" ht="19.5" hidden="1" customHeight="1" outlineLevel="1">
      <c r="A133" s="1212"/>
      <c r="B133" s="1217" t="s">
        <v>104</v>
      </c>
      <c r="C133" s="1209" t="s">
        <v>82</v>
      </c>
      <c r="D133" s="1209" t="s">
        <v>16</v>
      </c>
      <c r="E133" s="1201">
        <v>481000</v>
      </c>
      <c r="F133" s="1201">
        <v>481000</v>
      </c>
      <c r="G133" s="1202">
        <f t="shared" si="13"/>
        <v>481000</v>
      </c>
      <c r="H133" s="1203">
        <f t="shared" si="13"/>
        <v>481000</v>
      </c>
      <c r="I133" s="1225">
        <f t="shared" si="14"/>
        <v>0</v>
      </c>
      <c r="J133" s="1191"/>
      <c r="K133" s="1226"/>
      <c r="L133" s="1226"/>
      <c r="M133" s="1226"/>
      <c r="N133" s="1226"/>
      <c r="O133" s="1226"/>
      <c r="P133" s="1226"/>
      <c r="Q133" s="1226"/>
      <c r="R133" s="1226"/>
      <c r="S133" s="1226"/>
      <c r="T133" s="1226"/>
      <c r="U133" s="1226"/>
      <c r="V133" s="1226"/>
      <c r="W133" s="1226"/>
      <c r="X133" s="1226"/>
    </row>
    <row r="134" spans="1:24" ht="31.5" hidden="1" customHeight="1" outlineLevel="1">
      <c r="A134" s="1212"/>
      <c r="B134" s="1215" t="s">
        <v>94</v>
      </c>
      <c r="C134" s="1209"/>
      <c r="D134" s="1209" t="s">
        <v>56</v>
      </c>
      <c r="E134" s="1216"/>
      <c r="F134" s="1216"/>
      <c r="G134" s="1230"/>
      <c r="H134" s="1234"/>
      <c r="I134" s="1225"/>
      <c r="J134" s="1191"/>
      <c r="K134" s="1226"/>
      <c r="L134" s="1226"/>
      <c r="M134" s="1226"/>
      <c r="N134" s="1226"/>
      <c r="O134" s="1226"/>
      <c r="P134" s="1226"/>
      <c r="Q134" s="1226"/>
      <c r="R134" s="1226"/>
      <c r="S134" s="1226"/>
      <c r="T134" s="1226"/>
      <c r="U134" s="1226"/>
      <c r="V134" s="1226"/>
      <c r="W134" s="1226"/>
      <c r="X134" s="1226"/>
    </row>
    <row r="135" spans="1:24" ht="19.5" hidden="1" customHeight="1" outlineLevel="1">
      <c r="A135" s="1212"/>
      <c r="B135" s="1217" t="s">
        <v>54</v>
      </c>
      <c r="C135" s="1209" t="s">
        <v>68</v>
      </c>
      <c r="D135" s="1209" t="s">
        <v>16</v>
      </c>
      <c r="E135" s="1201">
        <v>14500</v>
      </c>
      <c r="F135" s="1201">
        <v>14500</v>
      </c>
      <c r="G135" s="1202">
        <f t="shared" ref="G135:H143" si="15">F135</f>
        <v>14500</v>
      </c>
      <c r="H135" s="1203">
        <f t="shared" si="15"/>
        <v>14500</v>
      </c>
      <c r="I135" s="1225">
        <f t="shared" ref="I135:I143" si="16">(H135-G135)/G135</f>
        <v>0</v>
      </c>
      <c r="J135" s="1191"/>
      <c r="K135" s="1226"/>
      <c r="L135" s="1226"/>
      <c r="M135" s="1226"/>
      <c r="N135" s="1226"/>
      <c r="O135" s="1226"/>
      <c r="P135" s="1226"/>
      <c r="Q135" s="1226"/>
      <c r="R135" s="1226"/>
      <c r="S135" s="1226"/>
      <c r="T135" s="1226"/>
      <c r="U135" s="1226"/>
      <c r="V135" s="1226"/>
      <c r="W135" s="1226"/>
      <c r="X135" s="1226"/>
    </row>
    <row r="136" spans="1:24" ht="19.5" hidden="1" customHeight="1" outlineLevel="1">
      <c r="A136" s="1212"/>
      <c r="B136" s="1217" t="s">
        <v>58</v>
      </c>
      <c r="C136" s="1209" t="s">
        <v>68</v>
      </c>
      <c r="D136" s="1209" t="s">
        <v>16</v>
      </c>
      <c r="E136" s="1201">
        <v>14500</v>
      </c>
      <c r="F136" s="1201">
        <v>14500</v>
      </c>
      <c r="G136" s="1202">
        <f t="shared" si="15"/>
        <v>14500</v>
      </c>
      <c r="H136" s="1203">
        <f t="shared" si="15"/>
        <v>14500</v>
      </c>
      <c r="I136" s="1225">
        <f t="shared" si="16"/>
        <v>0</v>
      </c>
      <c r="J136" s="1191"/>
      <c r="K136" s="1226"/>
      <c r="L136" s="1226"/>
      <c r="M136" s="1226"/>
      <c r="N136" s="1226"/>
      <c r="O136" s="1226"/>
      <c r="P136" s="1226"/>
      <c r="Q136" s="1226"/>
      <c r="R136" s="1226"/>
      <c r="S136" s="1226"/>
      <c r="T136" s="1226"/>
      <c r="U136" s="1226"/>
      <c r="V136" s="1226"/>
      <c r="W136" s="1226"/>
      <c r="X136" s="1226"/>
    </row>
    <row r="137" spans="1:24" ht="19.5" hidden="1" customHeight="1" outlineLevel="1">
      <c r="A137" s="1212"/>
      <c r="B137" s="1217" t="s">
        <v>89</v>
      </c>
      <c r="C137" s="1209" t="s">
        <v>82</v>
      </c>
      <c r="D137" s="1209" t="s">
        <v>16</v>
      </c>
      <c r="E137" s="1201">
        <v>85000</v>
      </c>
      <c r="F137" s="1201">
        <v>85000</v>
      </c>
      <c r="G137" s="1202">
        <f t="shared" si="15"/>
        <v>85000</v>
      </c>
      <c r="H137" s="1203">
        <f t="shared" si="15"/>
        <v>85000</v>
      </c>
      <c r="I137" s="1225">
        <f t="shared" si="16"/>
        <v>0</v>
      </c>
      <c r="J137" s="1191"/>
      <c r="K137" s="1226"/>
      <c r="L137" s="1226"/>
      <c r="M137" s="1226"/>
      <c r="N137" s="1226"/>
      <c r="O137" s="1226"/>
      <c r="P137" s="1226"/>
      <c r="Q137" s="1226"/>
      <c r="R137" s="1226"/>
      <c r="S137" s="1226"/>
      <c r="T137" s="1226"/>
      <c r="U137" s="1226"/>
      <c r="V137" s="1226"/>
      <c r="W137" s="1226"/>
      <c r="X137" s="1226"/>
    </row>
    <row r="138" spans="1:24" ht="19.5" hidden="1" customHeight="1" outlineLevel="1">
      <c r="A138" s="1212"/>
      <c r="B138" s="1217" t="s">
        <v>105</v>
      </c>
      <c r="C138" s="1209" t="s">
        <v>82</v>
      </c>
      <c r="D138" s="1209" t="s">
        <v>16</v>
      </c>
      <c r="E138" s="1201">
        <v>139000</v>
      </c>
      <c r="F138" s="1201">
        <v>139000</v>
      </c>
      <c r="G138" s="1202">
        <f t="shared" si="15"/>
        <v>139000</v>
      </c>
      <c r="H138" s="1203">
        <f t="shared" si="15"/>
        <v>139000</v>
      </c>
      <c r="I138" s="1225">
        <f t="shared" si="16"/>
        <v>0</v>
      </c>
      <c r="J138" s="1191"/>
      <c r="K138" s="1226"/>
      <c r="L138" s="1226"/>
      <c r="M138" s="1226"/>
      <c r="N138" s="1226"/>
      <c r="O138" s="1226"/>
      <c r="P138" s="1226"/>
      <c r="Q138" s="1226"/>
      <c r="R138" s="1226"/>
      <c r="S138" s="1226"/>
      <c r="T138" s="1226"/>
      <c r="U138" s="1226"/>
      <c r="V138" s="1226"/>
      <c r="W138" s="1226"/>
      <c r="X138" s="1226"/>
    </row>
    <row r="139" spans="1:24" ht="19.5" hidden="1" customHeight="1" outlineLevel="1">
      <c r="A139" s="1212"/>
      <c r="B139" s="1217" t="s">
        <v>106</v>
      </c>
      <c r="C139" s="1209" t="s">
        <v>82</v>
      </c>
      <c r="D139" s="1209" t="s">
        <v>16</v>
      </c>
      <c r="E139" s="1201">
        <v>193000</v>
      </c>
      <c r="F139" s="1201">
        <v>193000</v>
      </c>
      <c r="G139" s="1202">
        <f t="shared" si="15"/>
        <v>193000</v>
      </c>
      <c r="H139" s="1203">
        <f t="shared" si="15"/>
        <v>193000</v>
      </c>
      <c r="I139" s="1225">
        <f t="shared" si="16"/>
        <v>0</v>
      </c>
      <c r="J139" s="1191"/>
      <c r="K139" s="1226"/>
      <c r="L139" s="1226"/>
      <c r="M139" s="1226"/>
      <c r="N139" s="1226"/>
      <c r="O139" s="1226"/>
      <c r="P139" s="1226"/>
      <c r="Q139" s="1226"/>
      <c r="R139" s="1226"/>
      <c r="S139" s="1226"/>
      <c r="T139" s="1226"/>
      <c r="U139" s="1226"/>
      <c r="V139" s="1226"/>
      <c r="W139" s="1226"/>
      <c r="X139" s="1226"/>
    </row>
    <row r="140" spans="1:24" ht="19.5" hidden="1" customHeight="1" outlineLevel="1">
      <c r="A140" s="1212"/>
      <c r="B140" s="1217" t="s">
        <v>98</v>
      </c>
      <c r="C140" s="1209" t="s">
        <v>82</v>
      </c>
      <c r="D140" s="1209" t="s">
        <v>16</v>
      </c>
      <c r="E140" s="1201">
        <v>150000</v>
      </c>
      <c r="F140" s="1201">
        <v>150000</v>
      </c>
      <c r="G140" s="1202">
        <f t="shared" si="15"/>
        <v>150000</v>
      </c>
      <c r="H140" s="1203">
        <f t="shared" si="15"/>
        <v>150000</v>
      </c>
      <c r="I140" s="1225">
        <f t="shared" si="16"/>
        <v>0</v>
      </c>
      <c r="J140" s="1191"/>
      <c r="K140" s="1226"/>
      <c r="L140" s="1226"/>
      <c r="M140" s="1226"/>
      <c r="N140" s="1226"/>
      <c r="O140" s="1226"/>
      <c r="P140" s="1226"/>
      <c r="Q140" s="1226"/>
      <c r="R140" s="1226"/>
      <c r="S140" s="1226"/>
      <c r="T140" s="1226"/>
      <c r="U140" s="1226"/>
      <c r="V140" s="1226"/>
      <c r="W140" s="1226"/>
      <c r="X140" s="1226"/>
    </row>
    <row r="141" spans="1:24" ht="19.5" hidden="1" customHeight="1" outlineLevel="1">
      <c r="A141" s="1212"/>
      <c r="B141" s="1217" t="s">
        <v>99</v>
      </c>
      <c r="C141" s="1209" t="s">
        <v>82</v>
      </c>
      <c r="D141" s="1209" t="s">
        <v>16</v>
      </c>
      <c r="E141" s="1201">
        <v>320000</v>
      </c>
      <c r="F141" s="1201">
        <v>320000</v>
      </c>
      <c r="G141" s="1202">
        <f t="shared" si="15"/>
        <v>320000</v>
      </c>
      <c r="H141" s="1203">
        <f t="shared" si="15"/>
        <v>320000</v>
      </c>
      <c r="I141" s="1225">
        <f t="shared" si="16"/>
        <v>0</v>
      </c>
      <c r="J141" s="1191"/>
      <c r="K141" s="1226"/>
      <c r="L141" s="1226"/>
      <c r="M141" s="1226"/>
      <c r="N141" s="1226"/>
      <c r="O141" s="1226"/>
      <c r="P141" s="1226"/>
      <c r="Q141" s="1226"/>
      <c r="R141" s="1226"/>
      <c r="S141" s="1226"/>
      <c r="T141" s="1226"/>
      <c r="U141" s="1226"/>
      <c r="V141" s="1226"/>
      <c r="W141" s="1226"/>
      <c r="X141" s="1226"/>
    </row>
    <row r="142" spans="1:24" ht="19.5" hidden="1" customHeight="1" outlineLevel="1">
      <c r="A142" s="1212"/>
      <c r="B142" s="1217" t="s">
        <v>103</v>
      </c>
      <c r="C142" s="1209" t="s">
        <v>82</v>
      </c>
      <c r="D142" s="1209" t="s">
        <v>16</v>
      </c>
      <c r="E142" s="1201">
        <v>400000</v>
      </c>
      <c r="F142" s="1201">
        <v>400000</v>
      </c>
      <c r="G142" s="1202">
        <f t="shared" si="15"/>
        <v>400000</v>
      </c>
      <c r="H142" s="1203">
        <f t="shared" si="15"/>
        <v>400000</v>
      </c>
      <c r="I142" s="1225">
        <f t="shared" si="16"/>
        <v>0</v>
      </c>
      <c r="J142" s="1191"/>
      <c r="K142" s="1226"/>
      <c r="L142" s="1226"/>
      <c r="M142" s="1226"/>
      <c r="N142" s="1226"/>
      <c r="O142" s="1226"/>
      <c r="P142" s="1226"/>
      <c r="Q142" s="1226"/>
      <c r="R142" s="1226"/>
      <c r="S142" s="1226"/>
      <c r="T142" s="1226"/>
      <c r="U142" s="1226"/>
      <c r="V142" s="1226"/>
      <c r="W142" s="1226"/>
      <c r="X142" s="1226"/>
    </row>
    <row r="143" spans="1:24" ht="19.5" hidden="1" customHeight="1" outlineLevel="1">
      <c r="A143" s="1212"/>
      <c r="B143" s="1217" t="s">
        <v>104</v>
      </c>
      <c r="C143" s="1209" t="s">
        <v>82</v>
      </c>
      <c r="D143" s="1209" t="s">
        <v>16</v>
      </c>
      <c r="E143" s="1201">
        <v>470000</v>
      </c>
      <c r="F143" s="1201">
        <v>470000</v>
      </c>
      <c r="G143" s="1202">
        <f t="shared" si="15"/>
        <v>470000</v>
      </c>
      <c r="H143" s="1203">
        <f t="shared" si="15"/>
        <v>470000</v>
      </c>
      <c r="I143" s="1225">
        <f t="shared" si="16"/>
        <v>0</v>
      </c>
      <c r="J143" s="1191"/>
      <c r="K143" s="1226"/>
      <c r="L143" s="1226"/>
      <c r="M143" s="1226"/>
      <c r="N143" s="1226"/>
      <c r="O143" s="1226"/>
      <c r="P143" s="1226"/>
      <c r="Q143" s="1226"/>
      <c r="R143" s="1226"/>
      <c r="S143" s="1226"/>
      <c r="T143" s="1226"/>
      <c r="U143" s="1226"/>
      <c r="V143" s="1226"/>
      <c r="W143" s="1226"/>
      <c r="X143" s="1226"/>
    </row>
    <row r="144" spans="1:24" ht="19.5" hidden="1" customHeight="1" outlineLevel="1">
      <c r="A144" s="1212"/>
      <c r="B144" s="1217" t="s">
        <v>107</v>
      </c>
      <c r="C144" s="1209" t="s">
        <v>60</v>
      </c>
      <c r="D144" s="1209"/>
      <c r="E144" s="1201"/>
      <c r="F144" s="1201">
        <v>980000</v>
      </c>
      <c r="G144" s="1202"/>
      <c r="H144" s="1202"/>
      <c r="I144" s="1225">
        <f>(G144-F144)/F144</f>
        <v>-1</v>
      </c>
      <c r="J144" s="1587" t="s">
        <v>108</v>
      </c>
      <c r="K144" s="1226"/>
      <c r="L144" s="1226"/>
      <c r="M144" s="1226"/>
      <c r="N144" s="1226"/>
      <c r="O144" s="1226"/>
      <c r="P144" s="1226"/>
      <c r="Q144" s="1226"/>
      <c r="R144" s="1226"/>
      <c r="S144" s="1226"/>
      <c r="T144" s="1226"/>
      <c r="U144" s="1226"/>
      <c r="V144" s="1226"/>
      <c r="W144" s="1226"/>
      <c r="X144" s="1226"/>
    </row>
    <row r="145" spans="1:24" ht="19.5" hidden="1" customHeight="1" outlineLevel="1">
      <c r="A145" s="1212"/>
      <c r="B145" s="1217" t="s">
        <v>109</v>
      </c>
      <c r="C145" s="1209" t="s">
        <v>60</v>
      </c>
      <c r="D145" s="1209"/>
      <c r="E145" s="1201"/>
      <c r="F145" s="1201">
        <v>1520000</v>
      </c>
      <c r="G145" s="1202"/>
      <c r="H145" s="1202"/>
      <c r="I145" s="1225">
        <f>(G145-F145)/F145</f>
        <v>-1</v>
      </c>
      <c r="J145" s="1589"/>
      <c r="K145" s="1226"/>
      <c r="L145" s="1226"/>
      <c r="M145" s="1226"/>
      <c r="N145" s="1226"/>
      <c r="O145" s="1226"/>
      <c r="P145" s="1226"/>
      <c r="Q145" s="1226"/>
      <c r="R145" s="1226"/>
      <c r="S145" s="1226"/>
      <c r="T145" s="1226"/>
      <c r="U145" s="1226"/>
      <c r="V145" s="1226"/>
      <c r="W145" s="1226"/>
      <c r="X145" s="1226"/>
    </row>
    <row r="146" spans="1:24" ht="19.5" customHeight="1" collapsed="1">
      <c r="A146" s="1212">
        <v>6</v>
      </c>
      <c r="B146" s="1213" t="s">
        <v>22</v>
      </c>
      <c r="C146" s="1191"/>
      <c r="D146" s="1191"/>
      <c r="E146" s="1192"/>
      <c r="F146" s="1192"/>
      <c r="G146" s="1197"/>
      <c r="H146" s="1197"/>
      <c r="I146" s="1225"/>
      <c r="J146" s="1191"/>
      <c r="K146" s="1226"/>
      <c r="L146" s="1226"/>
      <c r="M146" s="1226"/>
      <c r="N146" s="1226"/>
      <c r="O146" s="1226"/>
      <c r="P146" s="1226"/>
      <c r="Q146" s="1226"/>
      <c r="R146" s="1226"/>
      <c r="S146" s="1226"/>
      <c r="T146" s="1226"/>
      <c r="U146" s="1226"/>
      <c r="V146" s="1226"/>
      <c r="W146" s="1226"/>
      <c r="X146" s="1226"/>
    </row>
    <row r="147" spans="1:24" ht="31.5" hidden="1" customHeight="1" outlineLevel="1">
      <c r="A147" s="1212"/>
      <c r="B147" s="1215" t="s">
        <v>70</v>
      </c>
      <c r="C147" s="1209"/>
      <c r="D147" s="1209" t="s">
        <v>71</v>
      </c>
      <c r="E147" s="1216"/>
      <c r="F147" s="1216"/>
      <c r="G147" s="1230"/>
      <c r="H147" s="1230"/>
      <c r="I147" s="1225"/>
      <c r="J147" s="1191"/>
      <c r="K147" s="1226"/>
      <c r="L147" s="1226"/>
      <c r="M147" s="1226"/>
      <c r="N147" s="1226"/>
      <c r="O147" s="1226"/>
      <c r="P147" s="1226"/>
      <c r="Q147" s="1226"/>
      <c r="R147" s="1226"/>
      <c r="S147" s="1226"/>
      <c r="T147" s="1226"/>
      <c r="U147" s="1226"/>
      <c r="V147" s="1226"/>
      <c r="W147" s="1226"/>
      <c r="X147" s="1226"/>
    </row>
    <row r="148" spans="1:24" ht="19.5" hidden="1" customHeight="1" outlineLevel="1">
      <c r="A148" s="1212"/>
      <c r="B148" s="1217" t="s">
        <v>54</v>
      </c>
      <c r="C148" s="1209" t="s">
        <v>68</v>
      </c>
      <c r="D148" s="1209" t="s">
        <v>16</v>
      </c>
      <c r="E148" s="1201">
        <v>14545</v>
      </c>
      <c r="F148" s="1201">
        <v>15000</v>
      </c>
      <c r="G148" s="1202">
        <f>17000/1.1</f>
        <v>15454.545454545454</v>
      </c>
      <c r="H148" s="1202">
        <f>17000/1.1</f>
        <v>15454.545454545454</v>
      </c>
      <c r="I148" s="1225">
        <f t="shared" ref="I148:I154" si="17">(H148-G148)/G148</f>
        <v>0</v>
      </c>
      <c r="J148" s="1191"/>
      <c r="K148" s="1226"/>
      <c r="L148" s="1226"/>
      <c r="M148" s="1226"/>
      <c r="N148" s="1226"/>
      <c r="O148" s="1226"/>
      <c r="P148" s="1226"/>
      <c r="Q148" s="1226"/>
      <c r="R148" s="1226"/>
      <c r="S148" s="1226"/>
      <c r="T148" s="1226"/>
      <c r="U148" s="1226"/>
      <c r="V148" s="1226"/>
      <c r="W148" s="1226"/>
      <c r="X148" s="1226"/>
    </row>
    <row r="149" spans="1:24" ht="19.5" hidden="1" customHeight="1" outlineLevel="1">
      <c r="A149" s="1212"/>
      <c r="B149" s="1217" t="s">
        <v>58</v>
      </c>
      <c r="C149" s="1209" t="s">
        <v>68</v>
      </c>
      <c r="D149" s="1209" t="s">
        <v>16</v>
      </c>
      <c r="E149" s="1201">
        <v>14545</v>
      </c>
      <c r="F149" s="1201">
        <v>15000</v>
      </c>
      <c r="G149" s="1202">
        <f>G148</f>
        <v>15454.545454545454</v>
      </c>
      <c r="H149" s="1202">
        <f>17000/1.1</f>
        <v>15454.545454545454</v>
      </c>
      <c r="I149" s="1225">
        <f t="shared" si="17"/>
        <v>0</v>
      </c>
      <c r="J149" s="1191"/>
      <c r="K149" s="1226"/>
      <c r="L149" s="1226"/>
      <c r="M149" s="1226"/>
      <c r="N149" s="1226"/>
      <c r="O149" s="1226"/>
      <c r="P149" s="1226"/>
      <c r="Q149" s="1226"/>
      <c r="R149" s="1226"/>
      <c r="S149" s="1226"/>
      <c r="T149" s="1226"/>
      <c r="U149" s="1226"/>
      <c r="V149" s="1226"/>
      <c r="W149" s="1226"/>
      <c r="X149" s="1226"/>
    </row>
    <row r="150" spans="1:24" ht="19.5" hidden="1" customHeight="1" outlineLevel="1">
      <c r="A150" s="1212"/>
      <c r="B150" s="1217" t="s">
        <v>89</v>
      </c>
      <c r="C150" s="1209" t="s">
        <v>82</v>
      </c>
      <c r="D150" s="1209" t="s">
        <v>16</v>
      </c>
      <c r="E150" s="1201">
        <v>90909</v>
      </c>
      <c r="F150" s="1201">
        <v>95454</v>
      </c>
      <c r="G150" s="1202">
        <f>105000/1.1</f>
        <v>95454.545454545441</v>
      </c>
      <c r="H150" s="1202">
        <f>105000/1.1</f>
        <v>95454.545454545441</v>
      </c>
      <c r="I150" s="1225">
        <f t="shared" si="17"/>
        <v>0</v>
      </c>
      <c r="J150" s="1191"/>
      <c r="K150" s="1226"/>
      <c r="L150" s="1226"/>
      <c r="M150" s="1226"/>
      <c r="N150" s="1226"/>
      <c r="O150" s="1226"/>
      <c r="P150" s="1226"/>
      <c r="Q150" s="1226"/>
      <c r="R150" s="1226"/>
      <c r="S150" s="1226"/>
      <c r="T150" s="1226"/>
      <c r="U150" s="1226"/>
      <c r="V150" s="1226"/>
      <c r="W150" s="1226"/>
      <c r="X150" s="1226"/>
    </row>
    <row r="151" spans="1:24" ht="19.5" hidden="1" customHeight="1" outlineLevel="1">
      <c r="A151" s="1212"/>
      <c r="B151" s="1217" t="s">
        <v>105</v>
      </c>
      <c r="C151" s="1209" t="s">
        <v>82</v>
      </c>
      <c r="D151" s="1209" t="s">
        <v>16</v>
      </c>
      <c r="E151" s="1201">
        <v>136364</v>
      </c>
      <c r="F151" s="1201">
        <v>150000</v>
      </c>
      <c r="G151" s="1202">
        <f>165000/1.1</f>
        <v>150000</v>
      </c>
      <c r="H151" s="1202">
        <f>165000/1.1</f>
        <v>150000</v>
      </c>
      <c r="I151" s="1225">
        <f t="shared" si="17"/>
        <v>0</v>
      </c>
      <c r="J151" s="1191"/>
      <c r="K151" s="1226"/>
      <c r="L151" s="1226"/>
      <c r="M151" s="1226"/>
      <c r="N151" s="1226"/>
      <c r="O151" s="1226"/>
      <c r="P151" s="1226"/>
      <c r="Q151" s="1226"/>
      <c r="R151" s="1226"/>
      <c r="S151" s="1226"/>
      <c r="T151" s="1226"/>
      <c r="U151" s="1226"/>
      <c r="V151" s="1226"/>
      <c r="W151" s="1226"/>
      <c r="X151" s="1226"/>
    </row>
    <row r="152" spans="1:24" ht="19.5" hidden="1" customHeight="1" outlineLevel="1">
      <c r="A152" s="1212"/>
      <c r="B152" s="1217" t="s">
        <v>106</v>
      </c>
      <c r="C152" s="1209" t="s">
        <v>82</v>
      </c>
      <c r="D152" s="1209" t="s">
        <v>16</v>
      </c>
      <c r="E152" s="1201">
        <v>190909</v>
      </c>
      <c r="F152" s="1201">
        <v>200000</v>
      </c>
      <c r="G152" s="1202">
        <f>225000/1.1</f>
        <v>204545.45454545453</v>
      </c>
      <c r="H152" s="1202">
        <f>225000/1.1</f>
        <v>204545.45454545453</v>
      </c>
      <c r="I152" s="1225">
        <f t="shared" si="17"/>
        <v>0</v>
      </c>
      <c r="J152" s="1191"/>
      <c r="K152" s="1226"/>
      <c r="L152" s="1226"/>
      <c r="M152" s="1226"/>
      <c r="N152" s="1226"/>
      <c r="O152" s="1226"/>
      <c r="P152" s="1226"/>
      <c r="Q152" s="1226"/>
      <c r="R152" s="1226"/>
      <c r="S152" s="1226"/>
      <c r="T152" s="1226"/>
      <c r="U152" s="1226"/>
      <c r="V152" s="1226"/>
      <c r="W152" s="1226"/>
      <c r="X152" s="1226"/>
    </row>
    <row r="153" spans="1:24" ht="19.5" hidden="1" customHeight="1" outlineLevel="1">
      <c r="A153" s="1212"/>
      <c r="B153" s="1217" t="s">
        <v>98</v>
      </c>
      <c r="C153" s="1209" t="s">
        <v>82</v>
      </c>
      <c r="D153" s="1209" t="s">
        <v>16</v>
      </c>
      <c r="E153" s="1201">
        <v>245454</v>
      </c>
      <c r="F153" s="1201">
        <v>254545</v>
      </c>
      <c r="G153" s="1202">
        <f>285000/1.1</f>
        <v>259090.90909090906</v>
      </c>
      <c r="H153" s="1202">
        <f>285000/1.1</f>
        <v>259090.90909090906</v>
      </c>
      <c r="I153" s="1225">
        <f t="shared" si="17"/>
        <v>0</v>
      </c>
      <c r="J153" s="1191"/>
      <c r="K153" s="1226"/>
      <c r="L153" s="1226"/>
      <c r="M153" s="1226"/>
      <c r="N153" s="1226"/>
      <c r="O153" s="1226"/>
      <c r="P153" s="1226"/>
      <c r="Q153" s="1226"/>
      <c r="R153" s="1226"/>
      <c r="S153" s="1226"/>
      <c r="T153" s="1226"/>
      <c r="U153" s="1226"/>
      <c r="V153" s="1226"/>
      <c r="W153" s="1226"/>
      <c r="X153" s="1226"/>
    </row>
    <row r="154" spans="1:24" ht="19.5" hidden="1" customHeight="1" outlineLevel="1">
      <c r="A154" s="1212"/>
      <c r="B154" s="1217" t="s">
        <v>99</v>
      </c>
      <c r="C154" s="1209" t="s">
        <v>82</v>
      </c>
      <c r="D154" s="1209" t="s">
        <v>16</v>
      </c>
      <c r="E154" s="1201">
        <v>318182</v>
      </c>
      <c r="F154" s="1201">
        <v>318182</v>
      </c>
      <c r="G154" s="1202">
        <f>355000/1.1</f>
        <v>322727.27272727271</v>
      </c>
      <c r="H154" s="1202">
        <f>355000/1.1</f>
        <v>322727.27272727271</v>
      </c>
      <c r="I154" s="1225">
        <f t="shared" si="17"/>
        <v>0</v>
      </c>
      <c r="J154" s="1191"/>
      <c r="K154" s="1226"/>
      <c r="L154" s="1226"/>
      <c r="M154" s="1226"/>
      <c r="N154" s="1226"/>
      <c r="O154" s="1226"/>
      <c r="P154" s="1226"/>
      <c r="Q154" s="1226"/>
      <c r="R154" s="1226"/>
      <c r="S154" s="1226"/>
      <c r="T154" s="1226"/>
      <c r="U154" s="1226"/>
      <c r="V154" s="1226"/>
      <c r="W154" s="1226"/>
      <c r="X154" s="1226"/>
    </row>
    <row r="155" spans="1:24" ht="19.5" customHeight="1" collapsed="1">
      <c r="A155" s="1212">
        <v>7</v>
      </c>
      <c r="B155" s="1213" t="s">
        <v>24</v>
      </c>
      <c r="C155" s="1191"/>
      <c r="D155" s="1191"/>
      <c r="E155" s="1192"/>
      <c r="F155" s="1192"/>
      <c r="G155" s="1197"/>
      <c r="H155" s="1197"/>
      <c r="I155" s="1225"/>
      <c r="J155" s="1191"/>
      <c r="K155" s="1226"/>
      <c r="L155" s="1226"/>
      <c r="M155" s="1226"/>
      <c r="N155" s="1226"/>
      <c r="O155" s="1226"/>
      <c r="P155" s="1226"/>
      <c r="Q155" s="1226"/>
      <c r="R155" s="1226"/>
      <c r="S155" s="1226"/>
      <c r="T155" s="1226"/>
      <c r="U155" s="1226"/>
      <c r="V155" s="1226"/>
      <c r="W155" s="1226"/>
      <c r="X155" s="1226"/>
    </row>
    <row r="156" spans="1:24" ht="31.5" hidden="1" customHeight="1" outlineLevel="1">
      <c r="A156" s="1212"/>
      <c r="B156" s="1215" t="s">
        <v>70</v>
      </c>
      <c r="C156" s="1209"/>
      <c r="D156" s="1209" t="s">
        <v>56</v>
      </c>
      <c r="E156" s="1216"/>
      <c r="F156" s="1216"/>
      <c r="G156" s="1230"/>
      <c r="H156" s="1230"/>
      <c r="I156" s="1225"/>
      <c r="J156" s="1191"/>
      <c r="K156" s="1226"/>
      <c r="L156" s="1226"/>
      <c r="M156" s="1226"/>
      <c r="N156" s="1226"/>
      <c r="O156" s="1226"/>
      <c r="P156" s="1226"/>
      <c r="Q156" s="1226"/>
      <c r="R156" s="1226"/>
      <c r="S156" s="1226"/>
      <c r="T156" s="1226"/>
      <c r="U156" s="1226"/>
      <c r="V156" s="1226"/>
      <c r="W156" s="1226"/>
      <c r="X156" s="1226"/>
    </row>
    <row r="157" spans="1:24" ht="19.5" hidden="1" customHeight="1" outlineLevel="1">
      <c r="A157" s="1212"/>
      <c r="B157" s="1217" t="s">
        <v>54</v>
      </c>
      <c r="C157" s="1209" t="s">
        <v>68</v>
      </c>
      <c r="D157" s="1209" t="s">
        <v>16</v>
      </c>
      <c r="E157" s="1201">
        <v>15600</v>
      </c>
      <c r="F157" s="1201">
        <v>15600</v>
      </c>
      <c r="G157" s="1202">
        <f t="shared" ref="G157:H165" si="18">F157</f>
        <v>15600</v>
      </c>
      <c r="H157" s="1203">
        <f t="shared" si="18"/>
        <v>15600</v>
      </c>
      <c r="I157" s="1225">
        <f t="shared" ref="I157:I165" si="19">(G157-F157)/F157</f>
        <v>0</v>
      </c>
      <c r="J157" s="1191"/>
      <c r="K157" s="1226"/>
      <c r="L157" s="1226"/>
      <c r="M157" s="1226"/>
      <c r="N157" s="1226"/>
      <c r="O157" s="1226"/>
      <c r="P157" s="1226"/>
      <c r="Q157" s="1226"/>
      <c r="R157" s="1226"/>
      <c r="S157" s="1226"/>
      <c r="T157" s="1226"/>
      <c r="U157" s="1226"/>
      <c r="V157" s="1226"/>
      <c r="W157" s="1226"/>
      <c r="X157" s="1226"/>
    </row>
    <row r="158" spans="1:24" ht="19.5" hidden="1" customHeight="1" outlineLevel="1">
      <c r="A158" s="1212"/>
      <c r="B158" s="1217" t="s">
        <v>58</v>
      </c>
      <c r="C158" s="1209" t="s">
        <v>68</v>
      </c>
      <c r="D158" s="1209" t="s">
        <v>16</v>
      </c>
      <c r="E158" s="1201">
        <v>15600</v>
      </c>
      <c r="F158" s="1201">
        <v>15600</v>
      </c>
      <c r="G158" s="1202">
        <f t="shared" si="18"/>
        <v>15600</v>
      </c>
      <c r="H158" s="1203">
        <f t="shared" si="18"/>
        <v>15600</v>
      </c>
      <c r="I158" s="1225">
        <f t="shared" si="19"/>
        <v>0</v>
      </c>
      <c r="J158" s="1191"/>
      <c r="K158" s="1226"/>
      <c r="L158" s="1226"/>
      <c r="M158" s="1226"/>
      <c r="N158" s="1226"/>
      <c r="O158" s="1226"/>
      <c r="P158" s="1226"/>
      <c r="Q158" s="1226"/>
      <c r="R158" s="1226"/>
      <c r="S158" s="1226"/>
      <c r="T158" s="1226"/>
      <c r="U158" s="1226"/>
      <c r="V158" s="1226"/>
      <c r="W158" s="1226"/>
      <c r="X158" s="1226"/>
    </row>
    <row r="159" spans="1:24" ht="19.5" hidden="1" customHeight="1" outlineLevel="1">
      <c r="A159" s="1212"/>
      <c r="B159" s="1217" t="s">
        <v>89</v>
      </c>
      <c r="C159" s="1209" t="s">
        <v>82</v>
      </c>
      <c r="D159" s="1209" t="s">
        <v>16</v>
      </c>
      <c r="E159" s="1201">
        <v>110000</v>
      </c>
      <c r="F159" s="1201">
        <v>110000</v>
      </c>
      <c r="G159" s="1202">
        <f t="shared" si="18"/>
        <v>110000</v>
      </c>
      <c r="H159" s="1203">
        <f t="shared" si="18"/>
        <v>110000</v>
      </c>
      <c r="I159" s="1225">
        <f t="shared" si="19"/>
        <v>0</v>
      </c>
      <c r="J159" s="1191"/>
      <c r="K159" s="1226"/>
      <c r="L159" s="1226"/>
      <c r="M159" s="1226"/>
      <c r="N159" s="1226"/>
      <c r="O159" s="1226"/>
      <c r="P159" s="1226"/>
      <c r="Q159" s="1226"/>
      <c r="R159" s="1226"/>
      <c r="S159" s="1226"/>
      <c r="T159" s="1226"/>
      <c r="U159" s="1226"/>
      <c r="V159" s="1226"/>
      <c r="W159" s="1226"/>
      <c r="X159" s="1226"/>
    </row>
    <row r="160" spans="1:24" ht="19.5" hidden="1" customHeight="1" outlineLevel="1">
      <c r="A160" s="1212"/>
      <c r="B160" s="1217" t="s">
        <v>105</v>
      </c>
      <c r="C160" s="1209" t="s">
        <v>82</v>
      </c>
      <c r="D160" s="1209" t="s">
        <v>16</v>
      </c>
      <c r="E160" s="1201">
        <v>130000</v>
      </c>
      <c r="F160" s="1201">
        <v>130000</v>
      </c>
      <c r="G160" s="1202">
        <f t="shared" si="18"/>
        <v>130000</v>
      </c>
      <c r="H160" s="1203">
        <f t="shared" si="18"/>
        <v>130000</v>
      </c>
      <c r="I160" s="1225">
        <f t="shared" si="19"/>
        <v>0</v>
      </c>
      <c r="J160" s="1191"/>
      <c r="K160" s="1226"/>
      <c r="L160" s="1226"/>
      <c r="M160" s="1226"/>
      <c r="N160" s="1226"/>
      <c r="O160" s="1226"/>
      <c r="P160" s="1226"/>
      <c r="Q160" s="1226"/>
      <c r="R160" s="1226"/>
      <c r="S160" s="1226"/>
      <c r="T160" s="1226"/>
      <c r="U160" s="1226"/>
      <c r="V160" s="1226"/>
      <c r="W160" s="1226"/>
      <c r="X160" s="1226"/>
    </row>
    <row r="161" spans="1:24" ht="19.5" hidden="1" customHeight="1" outlineLevel="1">
      <c r="A161" s="1212"/>
      <c r="B161" s="1217" t="s">
        <v>106</v>
      </c>
      <c r="C161" s="1209" t="s">
        <v>82</v>
      </c>
      <c r="D161" s="1209" t="s">
        <v>16</v>
      </c>
      <c r="E161" s="1201">
        <v>190000</v>
      </c>
      <c r="F161" s="1201">
        <v>190000</v>
      </c>
      <c r="G161" s="1202">
        <f t="shared" si="18"/>
        <v>190000</v>
      </c>
      <c r="H161" s="1203">
        <f t="shared" si="18"/>
        <v>190000</v>
      </c>
      <c r="I161" s="1225">
        <f t="shared" si="19"/>
        <v>0</v>
      </c>
      <c r="J161" s="1191"/>
      <c r="K161" s="1226"/>
      <c r="L161" s="1226"/>
      <c r="M161" s="1226"/>
      <c r="N161" s="1226"/>
      <c r="O161" s="1226"/>
      <c r="P161" s="1226"/>
      <c r="Q161" s="1226"/>
      <c r="R161" s="1226"/>
      <c r="S161" s="1226"/>
      <c r="T161" s="1226"/>
      <c r="U161" s="1226"/>
      <c r="V161" s="1226"/>
      <c r="W161" s="1226"/>
      <c r="X161" s="1226"/>
    </row>
    <row r="162" spans="1:24" ht="19.5" hidden="1" customHeight="1" outlineLevel="1">
      <c r="A162" s="1212"/>
      <c r="B162" s="1217" t="s">
        <v>98</v>
      </c>
      <c r="C162" s="1209" t="s">
        <v>82</v>
      </c>
      <c r="D162" s="1209" t="s">
        <v>16</v>
      </c>
      <c r="E162" s="1201">
        <v>240000</v>
      </c>
      <c r="F162" s="1201">
        <v>240000</v>
      </c>
      <c r="G162" s="1202">
        <f t="shared" si="18"/>
        <v>240000</v>
      </c>
      <c r="H162" s="1203">
        <f t="shared" si="18"/>
        <v>240000</v>
      </c>
      <c r="I162" s="1225">
        <f t="shared" si="19"/>
        <v>0</v>
      </c>
      <c r="J162" s="1191"/>
      <c r="K162" s="1226"/>
      <c r="L162" s="1226"/>
      <c r="M162" s="1226"/>
      <c r="N162" s="1226"/>
      <c r="O162" s="1226"/>
      <c r="P162" s="1226"/>
      <c r="Q162" s="1226"/>
      <c r="R162" s="1226"/>
      <c r="S162" s="1226"/>
      <c r="T162" s="1226"/>
      <c r="U162" s="1226"/>
      <c r="V162" s="1226"/>
      <c r="W162" s="1226"/>
      <c r="X162" s="1226"/>
    </row>
    <row r="163" spans="1:24" ht="19.5" hidden="1" customHeight="1" outlineLevel="1">
      <c r="A163" s="1212"/>
      <c r="B163" s="1217" t="s">
        <v>99</v>
      </c>
      <c r="C163" s="1209" t="s">
        <v>82</v>
      </c>
      <c r="D163" s="1209" t="s">
        <v>16</v>
      </c>
      <c r="E163" s="1201">
        <v>300000</v>
      </c>
      <c r="F163" s="1201">
        <v>300000</v>
      </c>
      <c r="G163" s="1202">
        <f t="shared" si="18"/>
        <v>300000</v>
      </c>
      <c r="H163" s="1203">
        <f t="shared" si="18"/>
        <v>300000</v>
      </c>
      <c r="I163" s="1225">
        <f t="shared" si="19"/>
        <v>0</v>
      </c>
      <c r="J163" s="1191"/>
      <c r="K163" s="1226"/>
      <c r="L163" s="1226"/>
      <c r="M163" s="1226"/>
      <c r="N163" s="1226"/>
      <c r="O163" s="1226"/>
      <c r="P163" s="1226"/>
      <c r="Q163" s="1226"/>
      <c r="R163" s="1226"/>
      <c r="S163" s="1226"/>
      <c r="T163" s="1226"/>
      <c r="U163" s="1226"/>
      <c r="V163" s="1226"/>
      <c r="W163" s="1226"/>
      <c r="X163" s="1226"/>
    </row>
    <row r="164" spans="1:24" ht="19.5" hidden="1" customHeight="1" outlineLevel="1">
      <c r="A164" s="1212"/>
      <c r="B164" s="1217" t="s">
        <v>103</v>
      </c>
      <c r="C164" s="1209" t="s">
        <v>82</v>
      </c>
      <c r="D164" s="1209" t="s">
        <v>16</v>
      </c>
      <c r="E164" s="1201">
        <v>330000</v>
      </c>
      <c r="F164" s="1201">
        <v>330000</v>
      </c>
      <c r="G164" s="1202">
        <f t="shared" si="18"/>
        <v>330000</v>
      </c>
      <c r="H164" s="1203">
        <f t="shared" si="18"/>
        <v>330000</v>
      </c>
      <c r="I164" s="1225">
        <f t="shared" si="19"/>
        <v>0</v>
      </c>
      <c r="J164" s="1191"/>
      <c r="K164" s="1226"/>
      <c r="L164" s="1226"/>
      <c r="M164" s="1226"/>
      <c r="N164" s="1226"/>
      <c r="O164" s="1226"/>
      <c r="P164" s="1226"/>
      <c r="Q164" s="1226"/>
      <c r="R164" s="1226"/>
      <c r="S164" s="1226"/>
      <c r="T164" s="1226"/>
      <c r="U164" s="1226"/>
      <c r="V164" s="1226"/>
      <c r="W164" s="1226"/>
      <c r="X164" s="1226"/>
    </row>
    <row r="165" spans="1:24" ht="19.5" hidden="1" customHeight="1" outlineLevel="1">
      <c r="A165" s="1212"/>
      <c r="B165" s="1217" t="s">
        <v>110</v>
      </c>
      <c r="C165" s="1209" t="s">
        <v>82</v>
      </c>
      <c r="D165" s="1209" t="s">
        <v>16</v>
      </c>
      <c r="E165" s="1201">
        <v>400000</v>
      </c>
      <c r="F165" s="1201">
        <v>400000</v>
      </c>
      <c r="G165" s="1202">
        <f t="shared" si="18"/>
        <v>400000</v>
      </c>
      <c r="H165" s="1203">
        <f t="shared" si="18"/>
        <v>400000</v>
      </c>
      <c r="I165" s="1225">
        <f t="shared" si="19"/>
        <v>0</v>
      </c>
      <c r="J165" s="1191"/>
      <c r="K165" s="1226"/>
      <c r="L165" s="1226"/>
      <c r="M165" s="1226"/>
      <c r="N165" s="1226"/>
      <c r="O165" s="1226"/>
      <c r="P165" s="1226"/>
      <c r="Q165" s="1226"/>
      <c r="R165" s="1226"/>
      <c r="S165" s="1226"/>
      <c r="T165" s="1226"/>
      <c r="U165" s="1226"/>
      <c r="V165" s="1226"/>
      <c r="W165" s="1226"/>
      <c r="X165" s="1226"/>
    </row>
    <row r="166" spans="1:24" ht="21.75" customHeight="1" collapsed="1">
      <c r="A166" s="1212">
        <v>8</v>
      </c>
      <c r="B166" s="1213" t="s">
        <v>25</v>
      </c>
      <c r="C166" s="1191"/>
      <c r="D166" s="1191"/>
      <c r="E166" s="1192"/>
      <c r="F166" s="1192"/>
      <c r="G166" s="1197"/>
      <c r="H166" s="1197"/>
      <c r="I166" s="1225"/>
      <c r="J166" s="1191"/>
      <c r="K166" s="1226"/>
      <c r="L166" s="1226"/>
      <c r="M166" s="1226"/>
      <c r="N166" s="1226"/>
      <c r="O166" s="1226"/>
      <c r="P166" s="1226"/>
      <c r="Q166" s="1226"/>
      <c r="R166" s="1226"/>
      <c r="S166" s="1226"/>
      <c r="T166" s="1226"/>
      <c r="U166" s="1226"/>
      <c r="V166" s="1226"/>
      <c r="W166" s="1226"/>
      <c r="X166" s="1226"/>
    </row>
    <row r="167" spans="1:24" ht="31.5" hidden="1" customHeight="1" outlineLevel="1">
      <c r="A167" s="1212"/>
      <c r="B167" s="1217" t="s">
        <v>54</v>
      </c>
      <c r="C167" s="1209" t="s">
        <v>68</v>
      </c>
      <c r="D167" s="1209" t="s">
        <v>71</v>
      </c>
      <c r="E167" s="1201">
        <v>17000</v>
      </c>
      <c r="F167" s="1201">
        <v>17000</v>
      </c>
      <c r="G167" s="1202">
        <f>(17500+18000)/2</f>
        <v>17750</v>
      </c>
      <c r="H167" s="1202">
        <f>(17500+18000)/2</f>
        <v>17750</v>
      </c>
      <c r="I167" s="1225">
        <f t="shared" ref="I167:I172" si="20">(H167-G167)/G167</f>
        <v>0</v>
      </c>
      <c r="J167" s="1191"/>
      <c r="K167" s="1226"/>
      <c r="L167" s="1226"/>
      <c r="M167" s="1226"/>
      <c r="N167" s="1226"/>
      <c r="O167" s="1226"/>
      <c r="P167" s="1226"/>
      <c r="Q167" s="1226"/>
      <c r="R167" s="1226"/>
      <c r="S167" s="1226"/>
      <c r="T167" s="1226"/>
      <c r="U167" s="1226"/>
      <c r="V167" s="1226"/>
      <c r="W167" s="1226"/>
      <c r="X167" s="1226"/>
    </row>
    <row r="168" spans="1:24" ht="19.5" hidden="1" customHeight="1" outlineLevel="1">
      <c r="A168" s="1212"/>
      <c r="B168" s="1217" t="s">
        <v>58</v>
      </c>
      <c r="C168" s="1209" t="s">
        <v>68</v>
      </c>
      <c r="D168" s="1209" t="s">
        <v>16</v>
      </c>
      <c r="E168" s="1201">
        <v>17000</v>
      </c>
      <c r="F168" s="1201">
        <v>17000</v>
      </c>
      <c r="G168" s="1202">
        <f>G167</f>
        <v>17750</v>
      </c>
      <c r="H168" s="1202">
        <f>H167</f>
        <v>17750</v>
      </c>
      <c r="I168" s="1225">
        <f t="shared" si="20"/>
        <v>0</v>
      </c>
      <c r="J168" s="1191"/>
      <c r="K168" s="1226"/>
      <c r="L168" s="1226"/>
      <c r="M168" s="1226"/>
      <c r="N168" s="1226"/>
      <c r="O168" s="1226"/>
      <c r="P168" s="1226"/>
      <c r="Q168" s="1226"/>
      <c r="R168" s="1226"/>
      <c r="S168" s="1226"/>
      <c r="T168" s="1226"/>
      <c r="U168" s="1226"/>
      <c r="V168" s="1226"/>
      <c r="W168" s="1226"/>
      <c r="X168" s="1226"/>
    </row>
    <row r="169" spans="1:24" ht="19.5" hidden="1" customHeight="1" outlineLevel="1">
      <c r="A169" s="1212"/>
      <c r="B169" s="1217" t="s">
        <v>59</v>
      </c>
      <c r="C169" s="1209" t="s">
        <v>82</v>
      </c>
      <c r="D169" s="1209" t="s">
        <v>16</v>
      </c>
      <c r="E169" s="1201">
        <v>116000</v>
      </c>
      <c r="F169" s="1201">
        <v>116000</v>
      </c>
      <c r="G169" s="1202">
        <v>120000</v>
      </c>
      <c r="H169" s="1202">
        <v>120000</v>
      </c>
      <c r="I169" s="1225">
        <f t="shared" si="20"/>
        <v>0</v>
      </c>
      <c r="J169" s="1191"/>
      <c r="K169" s="1226"/>
      <c r="L169" s="1226"/>
      <c r="M169" s="1226"/>
      <c r="N169" s="1226"/>
      <c r="O169" s="1226"/>
      <c r="P169" s="1226"/>
      <c r="Q169" s="1226"/>
      <c r="R169" s="1226"/>
      <c r="S169" s="1226"/>
      <c r="T169" s="1226"/>
      <c r="U169" s="1226"/>
      <c r="V169" s="1226"/>
      <c r="W169" s="1226"/>
      <c r="X169" s="1226"/>
    </row>
    <row r="170" spans="1:24" ht="19.5" hidden="1" customHeight="1" outlineLevel="1">
      <c r="A170" s="1212"/>
      <c r="B170" s="1217" t="s">
        <v>105</v>
      </c>
      <c r="C170" s="1209" t="s">
        <v>82</v>
      </c>
      <c r="D170" s="1209" t="s">
        <v>16</v>
      </c>
      <c r="E170" s="1201">
        <v>160000</v>
      </c>
      <c r="F170" s="1201">
        <v>160000</v>
      </c>
      <c r="G170" s="1202">
        <v>166500</v>
      </c>
      <c r="H170" s="1202">
        <v>166500</v>
      </c>
      <c r="I170" s="1225">
        <f t="shared" si="20"/>
        <v>0</v>
      </c>
      <c r="J170" s="1191"/>
      <c r="K170" s="1226"/>
      <c r="L170" s="1226"/>
      <c r="M170" s="1226"/>
      <c r="N170" s="1226"/>
      <c r="O170" s="1226"/>
      <c r="P170" s="1226"/>
      <c r="Q170" s="1226"/>
      <c r="R170" s="1226"/>
      <c r="S170" s="1226"/>
      <c r="T170" s="1226"/>
      <c r="U170" s="1226"/>
      <c r="V170" s="1226"/>
      <c r="W170" s="1226"/>
      <c r="X170" s="1226"/>
    </row>
    <row r="171" spans="1:24" ht="19.5" hidden="1" customHeight="1" outlineLevel="1">
      <c r="A171" s="1212"/>
      <c r="B171" s="1217" t="s">
        <v>106</v>
      </c>
      <c r="C171" s="1209" t="s">
        <v>82</v>
      </c>
      <c r="D171" s="1209" t="s">
        <v>16</v>
      </c>
      <c r="E171" s="1201">
        <v>212500</v>
      </c>
      <c r="F171" s="1201">
        <v>212500</v>
      </c>
      <c r="G171" s="1202">
        <v>220500</v>
      </c>
      <c r="H171" s="1202">
        <v>220500</v>
      </c>
      <c r="I171" s="1225">
        <f t="shared" si="20"/>
        <v>0</v>
      </c>
      <c r="J171" s="1191"/>
      <c r="K171" s="1226"/>
      <c r="L171" s="1226"/>
      <c r="M171" s="1226"/>
      <c r="N171" s="1226"/>
      <c r="O171" s="1226"/>
      <c r="P171" s="1226"/>
      <c r="Q171" s="1226"/>
      <c r="R171" s="1226"/>
      <c r="S171" s="1226"/>
      <c r="T171" s="1226"/>
      <c r="U171" s="1226"/>
      <c r="V171" s="1226"/>
      <c r="W171" s="1226"/>
      <c r="X171" s="1226"/>
    </row>
    <row r="172" spans="1:24" ht="19.5" hidden="1" customHeight="1" outlineLevel="1">
      <c r="A172" s="1212"/>
      <c r="B172" s="1217" t="s">
        <v>111</v>
      </c>
      <c r="C172" s="1209" t="s">
        <v>82</v>
      </c>
      <c r="D172" s="1209" t="s">
        <v>16</v>
      </c>
      <c r="E172" s="1201">
        <v>276000</v>
      </c>
      <c r="F172" s="1201">
        <v>276000</v>
      </c>
      <c r="G172" s="1202">
        <v>288888</v>
      </c>
      <c r="H172" s="1202">
        <v>288888</v>
      </c>
      <c r="I172" s="1225">
        <f t="shared" si="20"/>
        <v>0</v>
      </c>
      <c r="J172" s="1191"/>
      <c r="K172" s="1226"/>
      <c r="L172" s="1226"/>
      <c r="M172" s="1226"/>
      <c r="N172" s="1226"/>
      <c r="O172" s="1226"/>
      <c r="P172" s="1226"/>
      <c r="Q172" s="1226"/>
      <c r="R172" s="1226"/>
      <c r="S172" s="1226"/>
      <c r="T172" s="1226"/>
      <c r="U172" s="1226"/>
      <c r="V172" s="1226"/>
      <c r="W172" s="1226"/>
      <c r="X172" s="1226"/>
    </row>
    <row r="173" spans="1:24" ht="21" customHeight="1" collapsed="1">
      <c r="A173" s="1212">
        <v>9</v>
      </c>
      <c r="B173" s="1213" t="s">
        <v>23</v>
      </c>
      <c r="C173" s="1191"/>
      <c r="D173" s="1191"/>
      <c r="E173" s="1192"/>
      <c r="F173" s="1192"/>
      <c r="G173" s="1197"/>
      <c r="H173" s="1197"/>
      <c r="I173" s="1225"/>
      <c r="J173" s="1191"/>
      <c r="K173" s="1226"/>
      <c r="L173" s="1226"/>
      <c r="M173" s="1226"/>
      <c r="N173" s="1226"/>
      <c r="O173" s="1226"/>
      <c r="P173" s="1226"/>
      <c r="Q173" s="1226"/>
      <c r="R173" s="1226"/>
      <c r="S173" s="1226"/>
      <c r="T173" s="1226"/>
      <c r="U173" s="1226"/>
      <c r="V173" s="1226"/>
      <c r="W173" s="1226"/>
      <c r="X173" s="1226"/>
    </row>
    <row r="174" spans="1:24" ht="21" hidden="1" customHeight="1" outlineLevel="1">
      <c r="A174" s="1212"/>
      <c r="B174" s="1235" t="s">
        <v>70</v>
      </c>
      <c r="C174" s="1191"/>
      <c r="D174" s="1191"/>
      <c r="E174" s="1192"/>
      <c r="F174" s="1192"/>
      <c r="G174" s="1197"/>
      <c r="H174" s="1197"/>
      <c r="I174" s="1225"/>
      <c r="J174" s="1191"/>
      <c r="K174" s="1226"/>
      <c r="L174" s="1226"/>
      <c r="M174" s="1226"/>
      <c r="N174" s="1226"/>
      <c r="O174" s="1226"/>
      <c r="P174" s="1226"/>
      <c r="Q174" s="1226"/>
      <c r="R174" s="1226"/>
      <c r="S174" s="1226"/>
      <c r="T174" s="1226"/>
      <c r="U174" s="1226"/>
      <c r="V174" s="1226"/>
      <c r="W174" s="1226"/>
      <c r="X174" s="1226"/>
    </row>
    <row r="175" spans="1:24" ht="31.5" hidden="1" customHeight="1" outlineLevel="1">
      <c r="A175" s="1212"/>
      <c r="B175" s="1217" t="s">
        <v>54</v>
      </c>
      <c r="C175" s="1209" t="s">
        <v>68</v>
      </c>
      <c r="D175" s="1209" t="s">
        <v>71</v>
      </c>
      <c r="E175" s="1201">
        <v>14545</v>
      </c>
      <c r="F175" s="1201">
        <v>14545</v>
      </c>
      <c r="G175" s="1202">
        <f t="shared" ref="G175:G182" si="21">F175</f>
        <v>14545</v>
      </c>
      <c r="H175" s="1203">
        <v>14545</v>
      </c>
      <c r="I175" s="1225">
        <f t="shared" ref="I175:I182" si="22">(H175-G175)/G175</f>
        <v>0</v>
      </c>
      <c r="J175" s="1191"/>
      <c r="K175" s="1226"/>
      <c r="L175" s="1226"/>
      <c r="M175" s="1226"/>
      <c r="N175" s="1226"/>
      <c r="O175" s="1226"/>
      <c r="P175" s="1226"/>
      <c r="Q175" s="1226"/>
      <c r="R175" s="1226"/>
      <c r="S175" s="1226"/>
      <c r="T175" s="1226"/>
      <c r="U175" s="1226"/>
      <c r="V175" s="1226"/>
      <c r="W175" s="1226"/>
      <c r="X175" s="1226"/>
    </row>
    <row r="176" spans="1:24" ht="19.5" hidden="1" customHeight="1" outlineLevel="1">
      <c r="A176" s="1212"/>
      <c r="B176" s="1217" t="s">
        <v>58</v>
      </c>
      <c r="C176" s="1209" t="s">
        <v>68</v>
      </c>
      <c r="D176" s="1209" t="s">
        <v>16</v>
      </c>
      <c r="E176" s="1201">
        <v>14545</v>
      </c>
      <c r="F176" s="1201">
        <v>14545</v>
      </c>
      <c r="G176" s="1202">
        <f t="shared" si="21"/>
        <v>14545</v>
      </c>
      <c r="H176" s="1203">
        <v>14545</v>
      </c>
      <c r="I176" s="1225">
        <f t="shared" si="22"/>
        <v>0</v>
      </c>
      <c r="J176" s="1191"/>
      <c r="K176" s="1226"/>
      <c r="L176" s="1226"/>
      <c r="M176" s="1226"/>
      <c r="N176" s="1226"/>
      <c r="O176" s="1226"/>
      <c r="P176" s="1226"/>
      <c r="Q176" s="1226"/>
      <c r="R176" s="1226"/>
      <c r="S176" s="1226"/>
      <c r="T176" s="1226"/>
      <c r="U176" s="1226"/>
      <c r="V176" s="1226"/>
      <c r="W176" s="1226"/>
      <c r="X176" s="1226"/>
    </row>
    <row r="177" spans="1:24" ht="19.5" hidden="1" customHeight="1" outlineLevel="1">
      <c r="A177" s="1212"/>
      <c r="B177" s="1217" t="s">
        <v>89</v>
      </c>
      <c r="C177" s="1209" t="s">
        <v>82</v>
      </c>
      <c r="D177" s="1209" t="s">
        <v>16</v>
      </c>
      <c r="E177" s="1201">
        <v>106000</v>
      </c>
      <c r="F177" s="1201">
        <v>106000</v>
      </c>
      <c r="G177" s="1202">
        <f t="shared" si="21"/>
        <v>106000</v>
      </c>
      <c r="H177" s="1203">
        <v>106000</v>
      </c>
      <c r="I177" s="1225">
        <f t="shared" si="22"/>
        <v>0</v>
      </c>
      <c r="J177" s="1191"/>
      <c r="K177" s="1226"/>
      <c r="L177" s="1226"/>
      <c r="M177" s="1226"/>
      <c r="N177" s="1226"/>
      <c r="O177" s="1226"/>
      <c r="P177" s="1226"/>
      <c r="Q177" s="1226"/>
      <c r="R177" s="1226"/>
      <c r="S177" s="1226"/>
      <c r="T177" s="1226"/>
      <c r="U177" s="1226"/>
      <c r="V177" s="1226"/>
      <c r="W177" s="1226"/>
      <c r="X177" s="1226"/>
    </row>
    <row r="178" spans="1:24" ht="19.5" hidden="1" customHeight="1" outlineLevel="1">
      <c r="A178" s="1212"/>
      <c r="B178" s="1217" t="s">
        <v>112</v>
      </c>
      <c r="C178" s="1209" t="s">
        <v>82</v>
      </c>
      <c r="D178" s="1209" t="s">
        <v>16</v>
      </c>
      <c r="E178" s="1201">
        <v>149500</v>
      </c>
      <c r="F178" s="1201">
        <v>149500</v>
      </c>
      <c r="G178" s="1202">
        <f t="shared" si="21"/>
        <v>149500</v>
      </c>
      <c r="H178" s="1203">
        <v>149500</v>
      </c>
      <c r="I178" s="1225">
        <f t="shared" si="22"/>
        <v>0</v>
      </c>
      <c r="J178" s="1191"/>
      <c r="K178" s="1226"/>
      <c r="L178" s="1226"/>
      <c r="M178" s="1226"/>
      <c r="N178" s="1226"/>
      <c r="O178" s="1226"/>
      <c r="P178" s="1226"/>
      <c r="Q178" s="1226"/>
      <c r="R178" s="1226"/>
      <c r="S178" s="1226"/>
      <c r="T178" s="1226"/>
      <c r="U178" s="1226"/>
      <c r="V178" s="1226"/>
      <c r="W178" s="1226"/>
      <c r="X178" s="1226"/>
    </row>
    <row r="179" spans="1:24" ht="19.5" hidden="1" customHeight="1" outlineLevel="1">
      <c r="A179" s="1212"/>
      <c r="B179" s="1217" t="s">
        <v>62</v>
      </c>
      <c r="C179" s="1209" t="s">
        <v>82</v>
      </c>
      <c r="D179" s="1209" t="s">
        <v>16</v>
      </c>
      <c r="E179" s="1201">
        <v>201500</v>
      </c>
      <c r="F179" s="1201">
        <v>201500</v>
      </c>
      <c r="G179" s="1202">
        <f t="shared" si="21"/>
        <v>201500</v>
      </c>
      <c r="H179" s="1203">
        <v>201500</v>
      </c>
      <c r="I179" s="1225">
        <f t="shared" si="22"/>
        <v>0</v>
      </c>
      <c r="J179" s="1191"/>
      <c r="K179" s="1226"/>
      <c r="L179" s="1226"/>
      <c r="M179" s="1226"/>
      <c r="N179" s="1226"/>
      <c r="O179" s="1226"/>
      <c r="P179" s="1226"/>
      <c r="Q179" s="1226"/>
      <c r="R179" s="1226"/>
      <c r="S179" s="1226"/>
      <c r="T179" s="1226"/>
      <c r="U179" s="1226"/>
      <c r="V179" s="1226"/>
      <c r="W179" s="1226"/>
      <c r="X179" s="1226"/>
    </row>
    <row r="180" spans="1:24" ht="19.5" hidden="1" customHeight="1" outlineLevel="1">
      <c r="A180" s="1212"/>
      <c r="B180" s="1217" t="s">
        <v>85</v>
      </c>
      <c r="C180" s="1209" t="s">
        <v>82</v>
      </c>
      <c r="D180" s="1209" t="s">
        <v>16</v>
      </c>
      <c r="E180" s="1201">
        <v>262000</v>
      </c>
      <c r="F180" s="1201">
        <v>262000</v>
      </c>
      <c r="G180" s="1202">
        <f t="shared" si="21"/>
        <v>262000</v>
      </c>
      <c r="H180" s="1203">
        <v>262000</v>
      </c>
      <c r="I180" s="1225">
        <f t="shared" si="22"/>
        <v>0</v>
      </c>
      <c r="J180" s="1191"/>
      <c r="K180" s="1226"/>
      <c r="L180" s="1226"/>
      <c r="M180" s="1226"/>
      <c r="N180" s="1226"/>
      <c r="O180" s="1226"/>
      <c r="P180" s="1226"/>
      <c r="Q180" s="1226"/>
      <c r="R180" s="1226"/>
      <c r="S180" s="1226"/>
      <c r="T180" s="1226"/>
      <c r="U180" s="1226"/>
      <c r="V180" s="1226"/>
      <c r="W180" s="1226"/>
      <c r="X180" s="1226"/>
    </row>
    <row r="181" spans="1:24" ht="19.5" hidden="1" customHeight="1" outlineLevel="1">
      <c r="A181" s="1212"/>
      <c r="B181" s="1217" t="s">
        <v>86</v>
      </c>
      <c r="C181" s="1209" t="s">
        <v>82</v>
      </c>
      <c r="D181" s="1209" t="s">
        <v>16</v>
      </c>
      <c r="E181" s="1201">
        <v>331000</v>
      </c>
      <c r="F181" s="1201">
        <v>331000</v>
      </c>
      <c r="G181" s="1202">
        <f t="shared" si="21"/>
        <v>331000</v>
      </c>
      <c r="H181" s="1203">
        <v>331000</v>
      </c>
      <c r="I181" s="1225">
        <f t="shared" si="22"/>
        <v>0</v>
      </c>
      <c r="J181" s="1191"/>
      <c r="K181" s="1226"/>
      <c r="L181" s="1226"/>
      <c r="M181" s="1226"/>
      <c r="N181" s="1226"/>
      <c r="O181" s="1226"/>
      <c r="P181" s="1226"/>
      <c r="Q181" s="1226"/>
      <c r="R181" s="1226"/>
      <c r="S181" s="1226"/>
      <c r="T181" s="1226"/>
      <c r="U181" s="1226"/>
      <c r="V181" s="1226"/>
      <c r="W181" s="1226"/>
      <c r="X181" s="1226"/>
    </row>
    <row r="182" spans="1:24" ht="19.5" hidden="1" customHeight="1" outlineLevel="1">
      <c r="A182" s="1212"/>
      <c r="B182" s="1217" t="s">
        <v>87</v>
      </c>
      <c r="C182" s="1209" t="s">
        <v>82</v>
      </c>
      <c r="D182" s="1209" t="s">
        <v>16</v>
      </c>
      <c r="E182" s="1201">
        <v>407000</v>
      </c>
      <c r="F182" s="1201">
        <v>407000</v>
      </c>
      <c r="G182" s="1202">
        <f t="shared" si="21"/>
        <v>407000</v>
      </c>
      <c r="H182" s="1203">
        <v>407000</v>
      </c>
      <c r="I182" s="1225">
        <f t="shared" si="22"/>
        <v>0</v>
      </c>
      <c r="J182" s="1191"/>
      <c r="K182" s="1226"/>
      <c r="L182" s="1226"/>
      <c r="M182" s="1226"/>
      <c r="N182" s="1226"/>
      <c r="O182" s="1226"/>
      <c r="P182" s="1226"/>
      <c r="Q182" s="1226"/>
      <c r="R182" s="1226"/>
      <c r="S182" s="1226"/>
      <c r="T182" s="1226"/>
      <c r="U182" s="1226"/>
      <c r="V182" s="1226"/>
      <c r="W182" s="1226"/>
      <c r="X182" s="1226"/>
    </row>
    <row r="183" spans="1:24" ht="19.5" customHeight="1" collapsed="1">
      <c r="A183" s="1212">
        <v>10</v>
      </c>
      <c r="B183" s="1236" t="s">
        <v>26</v>
      </c>
      <c r="C183" s="1209"/>
      <c r="D183" s="1209"/>
      <c r="E183" s="1216"/>
      <c r="F183" s="1216"/>
      <c r="G183" s="1230"/>
      <c r="H183" s="1230"/>
      <c r="I183" s="1225"/>
      <c r="J183" s="1191"/>
      <c r="K183" s="1226"/>
      <c r="L183" s="1226"/>
      <c r="M183" s="1226"/>
      <c r="N183" s="1226"/>
      <c r="O183" s="1226"/>
      <c r="P183" s="1226"/>
      <c r="Q183" s="1226"/>
      <c r="R183" s="1226"/>
      <c r="S183" s="1226"/>
      <c r="T183" s="1226"/>
      <c r="U183" s="1226"/>
      <c r="V183" s="1226"/>
      <c r="W183" s="1226"/>
      <c r="X183" s="1226"/>
    </row>
    <row r="184" spans="1:24" ht="31.5" hidden="1" customHeight="1" outlineLevel="1">
      <c r="A184" s="1212"/>
      <c r="B184" s="1217" t="s">
        <v>113</v>
      </c>
      <c r="C184" s="1209" t="s">
        <v>68</v>
      </c>
      <c r="D184" s="1209" t="s">
        <v>56</v>
      </c>
      <c r="E184" s="1201">
        <v>15500</v>
      </c>
      <c r="F184" s="1201">
        <v>15500</v>
      </c>
      <c r="G184" s="1202">
        <f>F184</f>
        <v>15500</v>
      </c>
      <c r="H184" s="1203">
        <f>G184</f>
        <v>15500</v>
      </c>
      <c r="I184" s="1225">
        <f>(G184-F184)/F184</f>
        <v>0</v>
      </c>
      <c r="J184" s="1191"/>
      <c r="K184" s="1226"/>
      <c r="L184" s="1226"/>
      <c r="M184" s="1226"/>
      <c r="N184" s="1226"/>
      <c r="O184" s="1226"/>
      <c r="P184" s="1226"/>
      <c r="Q184" s="1226"/>
      <c r="R184" s="1226"/>
      <c r="S184" s="1226"/>
      <c r="T184" s="1226"/>
      <c r="U184" s="1226"/>
      <c r="V184" s="1226"/>
      <c r="W184" s="1226"/>
      <c r="X184" s="1226"/>
    </row>
    <row r="185" spans="1:24" ht="19.5" hidden="1" customHeight="1" outlineLevel="1">
      <c r="A185" s="1212"/>
      <c r="B185" s="1217" t="s">
        <v>114</v>
      </c>
      <c r="C185" s="1209" t="s">
        <v>68</v>
      </c>
      <c r="D185" s="1209" t="s">
        <v>16</v>
      </c>
      <c r="E185" s="1201">
        <v>15500</v>
      </c>
      <c r="F185" s="1201">
        <v>15500</v>
      </c>
      <c r="G185" s="1202">
        <f>F185</f>
        <v>15500</v>
      </c>
      <c r="H185" s="1203">
        <f>G185</f>
        <v>15500</v>
      </c>
      <c r="I185" s="1225">
        <f>(G185-F185)/F185</f>
        <v>0</v>
      </c>
      <c r="J185" s="1191"/>
      <c r="K185" s="1226"/>
      <c r="L185" s="1226"/>
      <c r="M185" s="1226"/>
      <c r="N185" s="1226"/>
      <c r="O185" s="1226"/>
      <c r="P185" s="1226"/>
      <c r="Q185" s="1226"/>
      <c r="R185" s="1226"/>
      <c r="S185" s="1226"/>
      <c r="T185" s="1226"/>
      <c r="U185" s="1226"/>
      <c r="V185" s="1226"/>
      <c r="W185" s="1226"/>
      <c r="X185" s="1226"/>
    </row>
    <row r="186" spans="1:24" ht="19.5" hidden="1" customHeight="1" outlineLevel="1">
      <c r="A186" s="1212"/>
      <c r="B186" s="1217" t="s">
        <v>115</v>
      </c>
      <c r="C186" s="1209" t="s">
        <v>82</v>
      </c>
      <c r="D186" s="1209" t="s">
        <v>16</v>
      </c>
      <c r="E186" s="1201"/>
      <c r="F186" s="1201"/>
      <c r="G186" s="1202"/>
      <c r="H186" s="1203">
        <v>115000</v>
      </c>
      <c r="I186" s="1225" t="s">
        <v>27</v>
      </c>
      <c r="J186" s="1191"/>
      <c r="K186" s="1226"/>
      <c r="L186" s="1226"/>
      <c r="M186" s="1226"/>
      <c r="N186" s="1226"/>
      <c r="O186" s="1226"/>
      <c r="P186" s="1226"/>
      <c r="Q186" s="1226"/>
      <c r="R186" s="1226"/>
      <c r="S186" s="1226"/>
      <c r="T186" s="1226"/>
      <c r="U186" s="1226"/>
      <c r="V186" s="1226"/>
      <c r="W186" s="1226"/>
      <c r="X186" s="1226"/>
    </row>
    <row r="187" spans="1:24" ht="19.5" hidden="1" customHeight="1" outlineLevel="1">
      <c r="A187" s="1212"/>
      <c r="B187" s="1217" t="s">
        <v>116</v>
      </c>
      <c r="C187" s="1209"/>
      <c r="D187" s="1209"/>
      <c r="E187" s="1201"/>
      <c r="F187" s="1201"/>
      <c r="G187" s="1202"/>
      <c r="H187" s="1203">
        <v>165000</v>
      </c>
      <c r="I187" s="1225" t="s">
        <v>27</v>
      </c>
      <c r="J187" s="1191"/>
      <c r="K187" s="1226"/>
      <c r="L187" s="1226"/>
      <c r="M187" s="1226"/>
      <c r="N187" s="1226"/>
      <c r="O187" s="1226"/>
      <c r="P187" s="1226"/>
      <c r="Q187" s="1226"/>
      <c r="R187" s="1226"/>
      <c r="S187" s="1226"/>
      <c r="T187" s="1226"/>
      <c r="U187" s="1226"/>
      <c r="V187" s="1226"/>
      <c r="W187" s="1226"/>
      <c r="X187" s="1226"/>
    </row>
    <row r="188" spans="1:24" ht="19.5" hidden="1" customHeight="1" outlineLevel="1">
      <c r="A188" s="1212"/>
      <c r="B188" s="1217" t="s">
        <v>117</v>
      </c>
      <c r="C188" s="1209" t="s">
        <v>82</v>
      </c>
      <c r="D188" s="1209" t="s">
        <v>16</v>
      </c>
      <c r="E188" s="1201"/>
      <c r="F188" s="1201"/>
      <c r="G188" s="1202"/>
      <c r="H188" s="1203">
        <v>220000</v>
      </c>
      <c r="I188" s="1225" t="s">
        <v>27</v>
      </c>
      <c r="J188" s="1191"/>
      <c r="K188" s="1226"/>
      <c r="L188" s="1226"/>
      <c r="M188" s="1226"/>
      <c r="N188" s="1226"/>
      <c r="O188" s="1226"/>
      <c r="P188" s="1226"/>
      <c r="Q188" s="1226"/>
      <c r="R188" s="1226"/>
      <c r="S188" s="1226"/>
      <c r="T188" s="1226"/>
      <c r="U188" s="1226"/>
      <c r="V188" s="1226"/>
      <c r="W188" s="1226"/>
      <c r="X188" s="1226"/>
    </row>
    <row r="189" spans="1:24" ht="19.5" hidden="1" customHeight="1" outlineLevel="1">
      <c r="A189" s="1212"/>
      <c r="B189" s="1217" t="s">
        <v>118</v>
      </c>
      <c r="C189" s="1209" t="s">
        <v>82</v>
      </c>
      <c r="D189" s="1209" t="s">
        <v>16</v>
      </c>
      <c r="E189" s="1201"/>
      <c r="F189" s="1201"/>
      <c r="G189" s="1202"/>
      <c r="H189" s="1203">
        <v>280000</v>
      </c>
      <c r="I189" s="1225" t="s">
        <v>27</v>
      </c>
      <c r="J189" s="1191"/>
      <c r="K189" s="1226"/>
      <c r="L189" s="1226"/>
      <c r="M189" s="1226"/>
      <c r="N189" s="1226"/>
      <c r="O189" s="1226"/>
      <c r="P189" s="1226"/>
      <c r="Q189" s="1226"/>
      <c r="R189" s="1226"/>
      <c r="S189" s="1226"/>
      <c r="T189" s="1226"/>
      <c r="U189" s="1226"/>
      <c r="V189" s="1226"/>
      <c r="W189" s="1226"/>
      <c r="X189" s="1226"/>
    </row>
    <row r="190" spans="1:24" ht="19.5" hidden="1" customHeight="1" outlineLevel="1">
      <c r="A190" s="1212"/>
      <c r="B190" s="1217" t="s">
        <v>119</v>
      </c>
      <c r="C190" s="1209" t="s">
        <v>82</v>
      </c>
      <c r="D190" s="1209" t="s">
        <v>16</v>
      </c>
      <c r="E190" s="1237">
        <v>15500</v>
      </c>
      <c r="F190" s="1201">
        <v>15500</v>
      </c>
      <c r="G190" s="1202">
        <f>F190</f>
        <v>15500</v>
      </c>
      <c r="H190" s="1203">
        <v>350000</v>
      </c>
      <c r="I190" s="1225" t="s">
        <v>27</v>
      </c>
      <c r="J190" s="1191"/>
      <c r="K190" s="1226"/>
      <c r="L190" s="1226"/>
      <c r="M190" s="1226"/>
      <c r="N190" s="1226"/>
      <c r="O190" s="1226"/>
      <c r="P190" s="1226"/>
      <c r="Q190" s="1226"/>
      <c r="R190" s="1226"/>
      <c r="S190" s="1226"/>
      <c r="T190" s="1226"/>
      <c r="U190" s="1226"/>
      <c r="V190" s="1226"/>
      <c r="W190" s="1226"/>
      <c r="X190" s="1226"/>
    </row>
    <row r="191" spans="1:24" ht="19.5" hidden="1" customHeight="1" outlineLevel="1">
      <c r="A191" s="1212"/>
      <c r="B191" s="1217" t="s">
        <v>120</v>
      </c>
      <c r="C191" s="1209" t="s">
        <v>82</v>
      </c>
      <c r="D191" s="1209" t="s">
        <v>16</v>
      </c>
      <c r="E191" s="1201">
        <v>15500</v>
      </c>
      <c r="F191" s="1201">
        <v>15500</v>
      </c>
      <c r="G191" s="1202">
        <f>F191</f>
        <v>15500</v>
      </c>
      <c r="H191" s="1203">
        <v>430000</v>
      </c>
      <c r="I191" s="1225" t="s">
        <v>27</v>
      </c>
      <c r="J191" s="1191"/>
      <c r="K191" s="1226"/>
      <c r="L191" s="1226"/>
      <c r="M191" s="1226"/>
      <c r="N191" s="1226"/>
      <c r="O191" s="1226"/>
      <c r="P191" s="1226"/>
      <c r="Q191" s="1226"/>
      <c r="R191" s="1226"/>
      <c r="S191" s="1226"/>
      <c r="T191" s="1226"/>
      <c r="U191" s="1226"/>
      <c r="V191" s="1226"/>
      <c r="W191" s="1226"/>
      <c r="X191" s="1226"/>
    </row>
    <row r="192" spans="1:24" ht="19.5" hidden="1" customHeight="1" outlineLevel="1">
      <c r="A192" s="1212"/>
      <c r="B192" s="1217" t="s">
        <v>121</v>
      </c>
      <c r="C192" s="1209" t="s">
        <v>82</v>
      </c>
      <c r="D192" s="1209" t="s">
        <v>16</v>
      </c>
      <c r="E192" s="1201">
        <v>15500</v>
      </c>
      <c r="F192" s="1201">
        <v>15500</v>
      </c>
      <c r="G192" s="1202">
        <f>F192</f>
        <v>15500</v>
      </c>
      <c r="H192" s="1203">
        <v>520000</v>
      </c>
      <c r="I192" s="1225" t="s">
        <v>27</v>
      </c>
      <c r="J192" s="1191"/>
      <c r="K192" s="1226"/>
      <c r="L192" s="1226"/>
      <c r="M192" s="1226"/>
      <c r="N192" s="1226"/>
      <c r="O192" s="1226"/>
      <c r="P192" s="1226"/>
      <c r="Q192" s="1226"/>
      <c r="R192" s="1226"/>
      <c r="S192" s="1226"/>
      <c r="T192" s="1226"/>
      <c r="U192" s="1226"/>
      <c r="V192" s="1226"/>
      <c r="W192" s="1226"/>
      <c r="X192" s="1226"/>
    </row>
    <row r="193" spans="1:24" ht="19.5" customHeight="1" collapsed="1">
      <c r="A193" s="1186">
        <v>11</v>
      </c>
      <c r="B193" s="1236" t="s">
        <v>32</v>
      </c>
      <c r="C193" s="1238"/>
      <c r="D193" s="1238"/>
      <c r="E193" s="1239"/>
      <c r="F193" s="1239"/>
      <c r="G193" s="1230"/>
      <c r="H193" s="1230"/>
      <c r="I193" s="1223"/>
      <c r="J193" s="1195"/>
      <c r="K193" s="1224"/>
      <c r="L193" s="1224"/>
      <c r="M193" s="1224"/>
      <c r="N193" s="1224"/>
      <c r="O193" s="1224"/>
      <c r="P193" s="1224"/>
      <c r="Q193" s="1224"/>
      <c r="R193" s="1224"/>
      <c r="S193" s="1224"/>
      <c r="T193" s="1224"/>
      <c r="U193" s="1224"/>
      <c r="V193" s="1224"/>
      <c r="W193" s="1224"/>
      <c r="X193" s="1224"/>
    </row>
    <row r="194" spans="1:24" ht="31.5" hidden="1" customHeight="1" outlineLevel="1">
      <c r="A194" s="1193"/>
      <c r="B194" s="1211" t="s">
        <v>122</v>
      </c>
      <c r="C194" s="1209" t="s">
        <v>68</v>
      </c>
      <c r="D194" s="1209" t="s">
        <v>71</v>
      </c>
      <c r="E194" s="1201">
        <v>15600</v>
      </c>
      <c r="F194" s="1201">
        <v>15600</v>
      </c>
      <c r="G194" s="1202">
        <f>F194</f>
        <v>15600</v>
      </c>
      <c r="H194" s="1202">
        <v>15600</v>
      </c>
      <c r="I194" s="1225">
        <f>(H194-G194)/G194</f>
        <v>0</v>
      </c>
      <c r="J194" s="1191"/>
      <c r="K194" s="1226"/>
      <c r="L194" s="1226"/>
      <c r="M194" s="1226"/>
      <c r="N194" s="1226"/>
      <c r="O194" s="1226"/>
      <c r="P194" s="1226"/>
      <c r="Q194" s="1226"/>
      <c r="R194" s="1226"/>
      <c r="S194" s="1226"/>
      <c r="T194" s="1226"/>
      <c r="U194" s="1226"/>
      <c r="V194" s="1226"/>
      <c r="W194" s="1226"/>
      <c r="X194" s="1226"/>
    </row>
    <row r="195" spans="1:24" ht="19.5" hidden="1" customHeight="1" outlineLevel="1">
      <c r="A195" s="1193"/>
      <c r="B195" s="1211" t="s">
        <v>123</v>
      </c>
      <c r="C195" s="1209" t="s">
        <v>68</v>
      </c>
      <c r="D195" s="1191" t="s">
        <v>16</v>
      </c>
      <c r="E195" s="1201">
        <v>13500</v>
      </c>
      <c r="F195" s="1201">
        <v>13500</v>
      </c>
      <c r="G195" s="1202">
        <f>F195</f>
        <v>13500</v>
      </c>
      <c r="H195" s="1202">
        <v>14100</v>
      </c>
      <c r="I195" s="1225">
        <f>(H195-G195)/G195</f>
        <v>4.4444444444444446E-2</v>
      </c>
      <c r="J195" s="1191"/>
      <c r="K195" s="1226"/>
      <c r="L195" s="1226"/>
      <c r="M195" s="1226"/>
      <c r="N195" s="1226"/>
      <c r="O195" s="1226"/>
      <c r="P195" s="1226"/>
      <c r="Q195" s="1226"/>
      <c r="R195" s="1226"/>
      <c r="S195" s="1226"/>
      <c r="T195" s="1226"/>
      <c r="U195" s="1226"/>
      <c r="V195" s="1226"/>
      <c r="W195" s="1226"/>
      <c r="X195" s="1226"/>
    </row>
    <row r="196" spans="1:24" ht="43.5" customHeight="1" collapsed="1">
      <c r="A196" s="1186">
        <v>12</v>
      </c>
      <c r="B196" s="1583" t="s">
        <v>124</v>
      </c>
      <c r="C196" s="1578"/>
      <c r="D196" s="1578"/>
      <c r="E196" s="1578"/>
      <c r="F196" s="1578"/>
      <c r="G196" s="1578"/>
      <c r="H196" s="1578"/>
      <c r="I196" s="1578"/>
      <c r="J196" s="1579"/>
      <c r="K196" s="1224"/>
      <c r="L196" s="1224"/>
      <c r="M196" s="1224"/>
      <c r="N196" s="1224"/>
      <c r="O196" s="1224"/>
      <c r="P196" s="1224"/>
      <c r="Q196" s="1224"/>
      <c r="R196" s="1224"/>
      <c r="S196" s="1224"/>
      <c r="T196" s="1224"/>
      <c r="U196" s="1224"/>
      <c r="V196" s="1224"/>
      <c r="W196" s="1224"/>
      <c r="X196" s="1224"/>
    </row>
    <row r="197" spans="1:24" ht="63" hidden="1" customHeight="1" outlineLevel="1">
      <c r="A197" s="1193"/>
      <c r="B197" s="1211" t="s">
        <v>125</v>
      </c>
      <c r="C197" s="1209" t="s">
        <v>68</v>
      </c>
      <c r="D197" s="1209" t="s">
        <v>126</v>
      </c>
      <c r="E197" s="1201">
        <v>17900</v>
      </c>
      <c r="F197" s="1201">
        <v>17900</v>
      </c>
      <c r="G197" s="1202">
        <v>18200</v>
      </c>
      <c r="H197" s="1202">
        <v>18200</v>
      </c>
      <c r="I197" s="1225">
        <f t="shared" ref="I197:I209" si="23">(H197-G197)/G197</f>
        <v>0</v>
      </c>
      <c r="J197" s="1587" t="s">
        <v>127</v>
      </c>
      <c r="K197" s="1226"/>
      <c r="L197" s="1226"/>
      <c r="M197" s="1226"/>
      <c r="N197" s="1226"/>
      <c r="O197" s="1226"/>
      <c r="P197" s="1226"/>
      <c r="Q197" s="1226"/>
      <c r="R197" s="1226"/>
      <c r="S197" s="1226"/>
      <c r="T197" s="1226"/>
      <c r="U197" s="1226"/>
      <c r="V197" s="1226"/>
      <c r="W197" s="1226"/>
      <c r="X197" s="1226"/>
    </row>
    <row r="198" spans="1:24" ht="39" hidden="1" customHeight="1" outlineLevel="1">
      <c r="A198" s="1193"/>
      <c r="B198" s="1211" t="s">
        <v>128</v>
      </c>
      <c r="C198" s="1209" t="s">
        <v>68</v>
      </c>
      <c r="D198" s="1209" t="s">
        <v>16</v>
      </c>
      <c r="E198" s="1201">
        <v>17900</v>
      </c>
      <c r="F198" s="1201">
        <v>17900</v>
      </c>
      <c r="G198" s="1202">
        <v>18200</v>
      </c>
      <c r="H198" s="1202">
        <v>18200</v>
      </c>
      <c r="I198" s="1225">
        <f t="shared" si="23"/>
        <v>0</v>
      </c>
      <c r="J198" s="1588"/>
      <c r="K198" s="1226"/>
      <c r="L198" s="1226"/>
      <c r="M198" s="1226"/>
      <c r="N198" s="1226"/>
      <c r="O198" s="1226"/>
      <c r="P198" s="1226"/>
      <c r="Q198" s="1226"/>
      <c r="R198" s="1226"/>
      <c r="S198" s="1226"/>
      <c r="T198" s="1226"/>
      <c r="U198" s="1226"/>
      <c r="V198" s="1226"/>
      <c r="W198" s="1226"/>
      <c r="X198" s="1226"/>
    </row>
    <row r="199" spans="1:24" ht="39" hidden="1" customHeight="1" outlineLevel="1">
      <c r="A199" s="1193"/>
      <c r="B199" s="1211" t="s">
        <v>129</v>
      </c>
      <c r="C199" s="1209" t="s">
        <v>68</v>
      </c>
      <c r="D199" s="1209" t="s">
        <v>16</v>
      </c>
      <c r="E199" s="1201">
        <v>17600</v>
      </c>
      <c r="F199" s="1201">
        <v>17600</v>
      </c>
      <c r="G199" s="1202">
        <v>17900</v>
      </c>
      <c r="H199" s="1202">
        <v>17900</v>
      </c>
      <c r="I199" s="1225">
        <f t="shared" si="23"/>
        <v>0</v>
      </c>
      <c r="J199" s="1588"/>
      <c r="K199" s="1226"/>
      <c r="L199" s="1226"/>
      <c r="M199" s="1226"/>
      <c r="N199" s="1226"/>
      <c r="O199" s="1226"/>
      <c r="P199" s="1226"/>
      <c r="Q199" s="1226"/>
      <c r="R199" s="1226"/>
      <c r="S199" s="1226"/>
      <c r="T199" s="1226"/>
      <c r="U199" s="1226"/>
      <c r="V199" s="1226"/>
      <c r="W199" s="1226"/>
      <c r="X199" s="1226"/>
    </row>
    <row r="200" spans="1:24" ht="39" hidden="1" customHeight="1" outlineLevel="1">
      <c r="A200" s="1193"/>
      <c r="B200" s="1211" t="s">
        <v>130</v>
      </c>
      <c r="C200" s="1209" t="s">
        <v>68</v>
      </c>
      <c r="D200" s="1209" t="s">
        <v>16</v>
      </c>
      <c r="E200" s="1201">
        <v>17600</v>
      </c>
      <c r="F200" s="1201">
        <v>17600</v>
      </c>
      <c r="G200" s="1202">
        <f>G199</f>
        <v>17900</v>
      </c>
      <c r="H200" s="1202">
        <f>H199</f>
        <v>17900</v>
      </c>
      <c r="I200" s="1225">
        <f t="shared" si="23"/>
        <v>0</v>
      </c>
      <c r="J200" s="1588"/>
      <c r="K200" s="1226"/>
      <c r="L200" s="1226"/>
      <c r="M200" s="1226"/>
      <c r="N200" s="1226"/>
      <c r="O200" s="1226"/>
      <c r="P200" s="1226"/>
      <c r="Q200" s="1226"/>
      <c r="R200" s="1226"/>
      <c r="S200" s="1226"/>
      <c r="T200" s="1226"/>
      <c r="U200" s="1226"/>
      <c r="V200" s="1226"/>
      <c r="W200" s="1226"/>
      <c r="X200" s="1226"/>
    </row>
    <row r="201" spans="1:24" ht="39" hidden="1" customHeight="1" outlineLevel="1">
      <c r="A201" s="1193"/>
      <c r="B201" s="1211" t="s">
        <v>131</v>
      </c>
      <c r="C201" s="1209" t="s">
        <v>68</v>
      </c>
      <c r="D201" s="1209" t="s">
        <v>16</v>
      </c>
      <c r="E201" s="1201">
        <v>17800</v>
      </c>
      <c r="F201" s="1201">
        <v>17800</v>
      </c>
      <c r="G201" s="1202">
        <v>18100</v>
      </c>
      <c r="H201" s="1202">
        <v>18100</v>
      </c>
      <c r="I201" s="1225">
        <f t="shared" si="23"/>
        <v>0</v>
      </c>
      <c r="J201" s="1588"/>
      <c r="K201" s="1226"/>
      <c r="L201" s="1226"/>
      <c r="M201" s="1226"/>
      <c r="N201" s="1226"/>
      <c r="O201" s="1226"/>
      <c r="P201" s="1226"/>
      <c r="Q201" s="1226"/>
      <c r="R201" s="1226"/>
      <c r="S201" s="1226"/>
      <c r="T201" s="1226"/>
      <c r="U201" s="1226"/>
      <c r="V201" s="1226"/>
      <c r="W201" s="1226"/>
      <c r="X201" s="1226"/>
    </row>
    <row r="202" spans="1:24" ht="39" hidden="1" customHeight="1" outlineLevel="1">
      <c r="A202" s="1193"/>
      <c r="B202" s="1211" t="s">
        <v>132</v>
      </c>
      <c r="C202" s="1209" t="s">
        <v>68</v>
      </c>
      <c r="D202" s="1209" t="s">
        <v>16</v>
      </c>
      <c r="E202" s="1201">
        <v>17600</v>
      </c>
      <c r="F202" s="1201">
        <v>17600</v>
      </c>
      <c r="G202" s="1202">
        <v>17900</v>
      </c>
      <c r="H202" s="1202">
        <v>17900</v>
      </c>
      <c r="I202" s="1225">
        <f t="shared" si="23"/>
        <v>0</v>
      </c>
      <c r="J202" s="1589"/>
      <c r="K202" s="1226"/>
      <c r="L202" s="1226"/>
      <c r="M202" s="1226"/>
      <c r="N202" s="1226"/>
      <c r="O202" s="1226"/>
      <c r="P202" s="1226"/>
      <c r="Q202" s="1226"/>
      <c r="R202" s="1226"/>
      <c r="S202" s="1226"/>
      <c r="T202" s="1226"/>
      <c r="U202" s="1226"/>
      <c r="V202" s="1226"/>
      <c r="W202" s="1226"/>
      <c r="X202" s="1226"/>
    </row>
    <row r="203" spans="1:24" ht="39" hidden="1" customHeight="1" outlineLevel="1">
      <c r="A203" s="1193"/>
      <c r="B203" s="1211" t="s">
        <v>133</v>
      </c>
      <c r="C203" s="1209" t="s">
        <v>68</v>
      </c>
      <c r="D203" s="1209" t="s">
        <v>16</v>
      </c>
      <c r="E203" s="1201">
        <v>18600</v>
      </c>
      <c r="F203" s="1201">
        <v>18600</v>
      </c>
      <c r="G203" s="1202">
        <v>18900</v>
      </c>
      <c r="H203" s="1202">
        <v>18900</v>
      </c>
      <c r="I203" s="1225">
        <f t="shared" si="23"/>
        <v>0</v>
      </c>
      <c r="J203" s="1587" t="s">
        <v>127</v>
      </c>
      <c r="K203" s="1226"/>
      <c r="L203" s="1226"/>
      <c r="M203" s="1226"/>
      <c r="N203" s="1226"/>
      <c r="O203" s="1226"/>
      <c r="P203" s="1226"/>
      <c r="Q203" s="1226"/>
      <c r="R203" s="1226"/>
      <c r="S203" s="1226"/>
      <c r="T203" s="1226"/>
      <c r="U203" s="1226"/>
      <c r="V203" s="1226"/>
      <c r="W203" s="1226"/>
      <c r="X203" s="1226"/>
    </row>
    <row r="204" spans="1:24" ht="39" hidden="1" customHeight="1" outlineLevel="1">
      <c r="A204" s="1193"/>
      <c r="B204" s="1211" t="s">
        <v>134</v>
      </c>
      <c r="C204" s="1209" t="s">
        <v>68</v>
      </c>
      <c r="D204" s="1209" t="s">
        <v>16</v>
      </c>
      <c r="E204" s="1201">
        <v>24300</v>
      </c>
      <c r="F204" s="1201">
        <v>24300</v>
      </c>
      <c r="G204" s="1202">
        <v>24600</v>
      </c>
      <c r="H204" s="1202">
        <v>24600</v>
      </c>
      <c r="I204" s="1225">
        <f t="shared" si="23"/>
        <v>0</v>
      </c>
      <c r="J204" s="1588"/>
      <c r="K204" s="1226"/>
      <c r="L204" s="1226"/>
      <c r="M204" s="1226"/>
      <c r="N204" s="1226"/>
      <c r="O204" s="1226"/>
      <c r="P204" s="1226"/>
      <c r="Q204" s="1226"/>
      <c r="R204" s="1226"/>
      <c r="S204" s="1226"/>
      <c r="T204" s="1226"/>
      <c r="U204" s="1226"/>
      <c r="V204" s="1226"/>
      <c r="W204" s="1226"/>
      <c r="X204" s="1226"/>
    </row>
    <row r="205" spans="1:24" ht="39" hidden="1" customHeight="1" outlineLevel="1">
      <c r="A205" s="1193"/>
      <c r="B205" s="1211" t="s">
        <v>135</v>
      </c>
      <c r="C205" s="1209" t="s">
        <v>68</v>
      </c>
      <c r="D205" s="1209" t="s">
        <v>16</v>
      </c>
      <c r="E205" s="1201">
        <v>23500</v>
      </c>
      <c r="F205" s="1201">
        <v>23500</v>
      </c>
      <c r="G205" s="1202">
        <v>23800</v>
      </c>
      <c r="H205" s="1202">
        <v>23800</v>
      </c>
      <c r="I205" s="1225">
        <f t="shared" si="23"/>
        <v>0</v>
      </c>
      <c r="J205" s="1588"/>
      <c r="K205" s="1226"/>
      <c r="L205" s="1226"/>
      <c r="M205" s="1226"/>
      <c r="N205" s="1226"/>
      <c r="O205" s="1226"/>
      <c r="P205" s="1226"/>
      <c r="Q205" s="1226"/>
      <c r="R205" s="1226"/>
      <c r="S205" s="1226"/>
      <c r="T205" s="1226"/>
      <c r="U205" s="1226"/>
      <c r="V205" s="1226"/>
      <c r="W205" s="1226"/>
      <c r="X205" s="1226"/>
    </row>
    <row r="206" spans="1:24" ht="39" hidden="1" customHeight="1" outlineLevel="1">
      <c r="A206" s="1193"/>
      <c r="B206" s="1211" t="s">
        <v>136</v>
      </c>
      <c r="C206" s="1209" t="s">
        <v>68</v>
      </c>
      <c r="D206" s="1209" t="s">
        <v>16</v>
      </c>
      <c r="E206" s="1201">
        <v>23500</v>
      </c>
      <c r="F206" s="1201">
        <v>23500</v>
      </c>
      <c r="G206" s="1202">
        <v>23800</v>
      </c>
      <c r="H206" s="1202">
        <v>23800</v>
      </c>
      <c r="I206" s="1225">
        <f t="shared" si="23"/>
        <v>0</v>
      </c>
      <c r="J206" s="1588"/>
      <c r="K206" s="1226"/>
      <c r="L206" s="1226"/>
      <c r="M206" s="1226"/>
      <c r="N206" s="1226"/>
      <c r="O206" s="1226"/>
      <c r="P206" s="1226"/>
      <c r="Q206" s="1226"/>
      <c r="R206" s="1226"/>
      <c r="S206" s="1226"/>
      <c r="T206" s="1226"/>
      <c r="U206" s="1226"/>
      <c r="V206" s="1226"/>
      <c r="W206" s="1226"/>
      <c r="X206" s="1226"/>
    </row>
    <row r="207" spans="1:24" ht="39" hidden="1" customHeight="1" outlineLevel="1">
      <c r="A207" s="1193"/>
      <c r="B207" s="1211" t="s">
        <v>137</v>
      </c>
      <c r="C207" s="1209" t="s">
        <v>68</v>
      </c>
      <c r="D207" s="1209" t="s">
        <v>16</v>
      </c>
      <c r="E207" s="1201">
        <v>23700</v>
      </c>
      <c r="F207" s="1201">
        <v>23700</v>
      </c>
      <c r="G207" s="1202">
        <v>24000</v>
      </c>
      <c r="H207" s="1202">
        <v>24000</v>
      </c>
      <c r="I207" s="1225">
        <f t="shared" si="23"/>
        <v>0</v>
      </c>
      <c r="J207" s="1588"/>
      <c r="K207" s="1226"/>
      <c r="L207" s="1226"/>
      <c r="M207" s="1226"/>
      <c r="N207" s="1226"/>
      <c r="O207" s="1226"/>
      <c r="P207" s="1226"/>
      <c r="Q207" s="1226"/>
      <c r="R207" s="1226"/>
      <c r="S207" s="1226"/>
      <c r="T207" s="1226"/>
      <c r="U207" s="1226"/>
      <c r="V207" s="1226"/>
      <c r="W207" s="1226"/>
      <c r="X207" s="1226"/>
    </row>
    <row r="208" spans="1:24" ht="39" hidden="1" customHeight="1" outlineLevel="1">
      <c r="A208" s="1193"/>
      <c r="B208" s="1211" t="s">
        <v>138</v>
      </c>
      <c r="C208" s="1209" t="s">
        <v>68</v>
      </c>
      <c r="D208" s="1209" t="s">
        <v>16</v>
      </c>
      <c r="E208" s="1201">
        <v>24500</v>
      </c>
      <c r="F208" s="1201">
        <v>24500</v>
      </c>
      <c r="G208" s="1202">
        <v>24800</v>
      </c>
      <c r="H208" s="1202">
        <v>24800</v>
      </c>
      <c r="I208" s="1225">
        <f t="shared" si="23"/>
        <v>0</v>
      </c>
      <c r="J208" s="1588"/>
      <c r="K208" s="1226"/>
      <c r="L208" s="1226"/>
      <c r="M208" s="1226"/>
      <c r="N208" s="1226"/>
      <c r="O208" s="1226"/>
      <c r="P208" s="1226"/>
      <c r="Q208" s="1226"/>
      <c r="R208" s="1226"/>
      <c r="S208" s="1226"/>
      <c r="T208" s="1226"/>
      <c r="U208" s="1226"/>
      <c r="V208" s="1226"/>
      <c r="W208" s="1226"/>
      <c r="X208" s="1226"/>
    </row>
    <row r="209" spans="1:24" ht="39" hidden="1" customHeight="1" outlineLevel="1">
      <c r="A209" s="1193"/>
      <c r="B209" s="1211" t="s">
        <v>139</v>
      </c>
      <c r="C209" s="1209" t="s">
        <v>68</v>
      </c>
      <c r="D209" s="1209" t="s">
        <v>140</v>
      </c>
      <c r="E209" s="1201">
        <v>18900</v>
      </c>
      <c r="F209" s="1201">
        <v>18900</v>
      </c>
      <c r="G209" s="1202">
        <v>19200</v>
      </c>
      <c r="H209" s="1202">
        <v>19200</v>
      </c>
      <c r="I209" s="1225">
        <f t="shared" si="23"/>
        <v>0</v>
      </c>
      <c r="J209" s="1589"/>
      <c r="K209" s="1226"/>
      <c r="L209" s="1226"/>
      <c r="M209" s="1226"/>
      <c r="N209" s="1226"/>
      <c r="O209" s="1226"/>
      <c r="P209" s="1226"/>
      <c r="Q209" s="1226"/>
      <c r="R209" s="1226"/>
      <c r="S209" s="1226"/>
      <c r="T209" s="1226"/>
      <c r="U209" s="1226"/>
      <c r="V209" s="1226"/>
      <c r="W209" s="1226"/>
      <c r="X209" s="1226"/>
    </row>
    <row r="210" spans="1:24" ht="30" customHeight="1">
      <c r="A210" s="1577" t="s">
        <v>141</v>
      </c>
      <c r="B210" s="1578"/>
      <c r="C210" s="1578"/>
      <c r="D210" s="1578"/>
      <c r="E210" s="1578"/>
      <c r="F210" s="1578"/>
      <c r="G210" s="1578"/>
      <c r="H210" s="1578"/>
      <c r="I210" s="1578"/>
      <c r="J210" s="1579"/>
      <c r="K210" s="1226"/>
      <c r="L210" s="1226"/>
      <c r="M210" s="1226"/>
      <c r="N210" s="1226"/>
      <c r="O210" s="1226"/>
      <c r="P210" s="1226"/>
      <c r="Q210" s="1226"/>
      <c r="R210" s="1226"/>
      <c r="S210" s="1226"/>
      <c r="T210" s="1226"/>
      <c r="U210" s="1226"/>
      <c r="V210" s="1226"/>
      <c r="W210" s="1226"/>
      <c r="X210" s="1226"/>
    </row>
    <row r="211" spans="1:24" ht="23.25" customHeight="1">
      <c r="A211" s="1577" t="s">
        <v>142</v>
      </c>
      <c r="B211" s="1578"/>
      <c r="C211" s="1578"/>
      <c r="D211" s="1578"/>
      <c r="E211" s="1578"/>
      <c r="F211" s="1578"/>
      <c r="G211" s="1578"/>
      <c r="H211" s="1578"/>
      <c r="I211" s="1578"/>
      <c r="J211" s="1579"/>
      <c r="K211" s="1226"/>
      <c r="L211" s="1226"/>
      <c r="M211" s="1226"/>
      <c r="N211" s="1226"/>
      <c r="O211" s="1226"/>
      <c r="P211" s="1226"/>
      <c r="Q211" s="1226"/>
      <c r="R211" s="1226"/>
      <c r="S211" s="1226"/>
      <c r="T211" s="1226"/>
      <c r="U211" s="1226"/>
      <c r="V211" s="1226"/>
      <c r="W211" s="1226"/>
      <c r="X211" s="1226"/>
    </row>
    <row r="212" spans="1:24" ht="18.75" customHeight="1">
      <c r="A212" s="1212">
        <v>1</v>
      </c>
      <c r="B212" s="1213" t="s">
        <v>14</v>
      </c>
      <c r="C212" s="1240"/>
      <c r="D212" s="1214"/>
      <c r="E212" s="1214"/>
      <c r="F212" s="1214"/>
      <c r="G212" s="1200"/>
      <c r="H212" s="1200"/>
      <c r="I212" s="1248"/>
      <c r="J212" s="1214"/>
      <c r="K212" s="1226"/>
      <c r="L212" s="1226"/>
      <c r="M212" s="1226"/>
      <c r="N212" s="1226"/>
      <c r="O212" s="1226"/>
      <c r="P212" s="1226"/>
      <c r="Q212" s="1226"/>
      <c r="R212" s="1226"/>
      <c r="S212" s="1226"/>
      <c r="T212" s="1226"/>
      <c r="U212" s="1226"/>
      <c r="V212" s="1226"/>
      <c r="W212" s="1226"/>
      <c r="X212" s="1226"/>
    </row>
    <row r="213" spans="1:24" ht="37.5" hidden="1" customHeight="1" outlineLevel="1">
      <c r="A213" s="1193"/>
      <c r="B213" s="1214" t="s">
        <v>143</v>
      </c>
      <c r="C213" s="1240" t="s">
        <v>144</v>
      </c>
      <c r="D213" s="1241" t="s">
        <v>145</v>
      </c>
      <c r="E213" s="1214"/>
      <c r="F213" s="1214"/>
      <c r="G213" s="1200">
        <v>1530</v>
      </c>
      <c r="H213" s="1200">
        <v>1530</v>
      </c>
      <c r="I213" s="1248">
        <f>(H213-G213)/G213</f>
        <v>0</v>
      </c>
      <c r="J213" s="1214"/>
      <c r="K213" s="1226"/>
      <c r="L213" s="1226"/>
      <c r="M213" s="1226"/>
      <c r="N213" s="1226"/>
      <c r="O213" s="1226"/>
      <c r="P213" s="1226"/>
      <c r="Q213" s="1226"/>
      <c r="R213" s="1226"/>
      <c r="S213" s="1226"/>
      <c r="T213" s="1226"/>
      <c r="U213" s="1226"/>
      <c r="V213" s="1226"/>
      <c r="W213" s="1226"/>
      <c r="X213" s="1226"/>
    </row>
    <row r="214" spans="1:24" ht="18.75" customHeight="1" collapsed="1">
      <c r="A214" s="1212">
        <v>2</v>
      </c>
      <c r="B214" s="1213" t="s">
        <v>19</v>
      </c>
      <c r="C214" s="1240"/>
      <c r="D214" s="1214"/>
      <c r="E214" s="1214"/>
      <c r="F214" s="1214"/>
      <c r="G214" s="1200"/>
      <c r="H214" s="1200"/>
      <c r="I214" s="1248"/>
      <c r="J214" s="1214"/>
      <c r="K214" s="1226"/>
      <c r="L214" s="1226"/>
      <c r="M214" s="1226"/>
      <c r="N214" s="1226"/>
      <c r="O214" s="1226"/>
      <c r="P214" s="1226"/>
      <c r="Q214" s="1226"/>
      <c r="R214" s="1226"/>
      <c r="S214" s="1226"/>
      <c r="T214" s="1226"/>
      <c r="U214" s="1226"/>
      <c r="V214" s="1226"/>
      <c r="W214" s="1226"/>
      <c r="X214" s="1226"/>
    </row>
    <row r="215" spans="1:24" ht="18.75" hidden="1" customHeight="1" outlineLevel="1">
      <c r="A215" s="1193"/>
      <c r="B215" s="1214" t="s">
        <v>146</v>
      </c>
      <c r="C215" s="1240" t="s">
        <v>144</v>
      </c>
      <c r="D215" s="1240" t="s">
        <v>16</v>
      </c>
      <c r="E215" s="1214"/>
      <c r="F215" s="1214"/>
      <c r="G215" s="1200">
        <v>1300</v>
      </c>
      <c r="H215" s="1200">
        <f>G215</f>
        <v>1300</v>
      </c>
      <c r="I215" s="1248">
        <f>(H215-G215)/G215</f>
        <v>0</v>
      </c>
      <c r="J215" s="1214"/>
      <c r="K215" s="1226"/>
      <c r="L215" s="1226"/>
      <c r="M215" s="1226"/>
      <c r="N215" s="1226"/>
      <c r="O215" s="1226"/>
      <c r="P215" s="1226"/>
      <c r="Q215" s="1226"/>
      <c r="R215" s="1226"/>
      <c r="S215" s="1226"/>
      <c r="T215" s="1226"/>
      <c r="U215" s="1226"/>
      <c r="V215" s="1226"/>
      <c r="W215" s="1226"/>
      <c r="X215" s="1226"/>
    </row>
    <row r="216" spans="1:24" ht="18.75" hidden="1" customHeight="1" outlineLevel="1">
      <c r="A216" s="1193"/>
      <c r="B216" s="1214" t="s">
        <v>147</v>
      </c>
      <c r="C216" s="1240" t="s">
        <v>144</v>
      </c>
      <c r="D216" s="1240" t="s">
        <v>16</v>
      </c>
      <c r="E216" s="1214"/>
      <c r="F216" s="1214"/>
      <c r="G216" s="1200">
        <v>1600</v>
      </c>
      <c r="H216" s="1200">
        <f>G216</f>
        <v>1600</v>
      </c>
      <c r="I216" s="1248">
        <f>(H216-G216)/G216</f>
        <v>0</v>
      </c>
      <c r="J216" s="1214"/>
      <c r="K216" s="1226"/>
      <c r="L216" s="1226"/>
      <c r="M216" s="1226"/>
      <c r="N216" s="1226"/>
      <c r="O216" s="1226"/>
      <c r="P216" s="1226"/>
      <c r="Q216" s="1226"/>
      <c r="R216" s="1226"/>
      <c r="S216" s="1226"/>
      <c r="T216" s="1226"/>
      <c r="U216" s="1226"/>
      <c r="V216" s="1226"/>
      <c r="W216" s="1226"/>
      <c r="X216" s="1226"/>
    </row>
    <row r="217" spans="1:24" ht="18.75" hidden="1" customHeight="1" outlineLevel="1">
      <c r="A217" s="1193"/>
      <c r="B217" s="1214" t="s">
        <v>148</v>
      </c>
      <c r="C217" s="1240" t="s">
        <v>144</v>
      </c>
      <c r="D217" s="1240" t="s">
        <v>16</v>
      </c>
      <c r="E217" s="1214"/>
      <c r="F217" s="1214"/>
      <c r="G217" s="1200">
        <v>1700</v>
      </c>
      <c r="H217" s="1200">
        <f>G217</f>
        <v>1700</v>
      </c>
      <c r="I217" s="1248">
        <f>(H217-G217)/G217</f>
        <v>0</v>
      </c>
      <c r="J217" s="1214"/>
      <c r="K217" s="1226"/>
      <c r="L217" s="1226"/>
      <c r="M217" s="1226"/>
      <c r="N217" s="1226"/>
      <c r="O217" s="1226"/>
      <c r="P217" s="1226"/>
      <c r="Q217" s="1226"/>
      <c r="R217" s="1226"/>
      <c r="S217" s="1226"/>
      <c r="T217" s="1226"/>
      <c r="U217" s="1226"/>
      <c r="V217" s="1226"/>
      <c r="W217" s="1226"/>
      <c r="X217" s="1226"/>
    </row>
    <row r="218" spans="1:24" ht="18.75" hidden="1" customHeight="1" outlineLevel="1">
      <c r="A218" s="1193"/>
      <c r="B218" s="1214" t="s">
        <v>149</v>
      </c>
      <c r="C218" s="1240" t="s">
        <v>144</v>
      </c>
      <c r="D218" s="1240" t="s">
        <v>16</v>
      </c>
      <c r="E218" s="1214"/>
      <c r="F218" s="1214"/>
      <c r="G218" s="1200">
        <v>880</v>
      </c>
      <c r="H218" s="1200">
        <f>G218</f>
        <v>880</v>
      </c>
      <c r="I218" s="1248">
        <f>(H218-G218)/G218</f>
        <v>0</v>
      </c>
      <c r="J218" s="1214"/>
      <c r="K218" s="1226"/>
      <c r="L218" s="1226"/>
      <c r="M218" s="1226"/>
      <c r="N218" s="1226"/>
      <c r="O218" s="1226"/>
      <c r="P218" s="1226"/>
      <c r="Q218" s="1226"/>
      <c r="R218" s="1226"/>
      <c r="S218" s="1226"/>
      <c r="T218" s="1226"/>
      <c r="U218" s="1226"/>
      <c r="V218" s="1226"/>
      <c r="W218" s="1226"/>
      <c r="X218" s="1226"/>
    </row>
    <row r="219" spans="1:24" ht="18.75" customHeight="1" collapsed="1">
      <c r="A219" s="1212">
        <v>3</v>
      </c>
      <c r="B219" s="1213" t="s">
        <v>23</v>
      </c>
      <c r="C219" s="1240"/>
      <c r="D219" s="1214"/>
      <c r="E219" s="1214"/>
      <c r="F219" s="1214"/>
      <c r="G219" s="1200"/>
      <c r="H219" s="1200"/>
      <c r="I219" s="1248"/>
      <c r="J219" s="1214"/>
      <c r="K219" s="1226"/>
      <c r="L219" s="1226"/>
      <c r="M219" s="1226"/>
      <c r="N219" s="1226"/>
      <c r="O219" s="1226"/>
      <c r="P219" s="1226"/>
      <c r="Q219" s="1226"/>
      <c r="R219" s="1226"/>
      <c r="S219" s="1226"/>
      <c r="T219" s="1226"/>
      <c r="U219" s="1226"/>
      <c r="V219" s="1226"/>
      <c r="W219" s="1226"/>
      <c r="X219" s="1226"/>
    </row>
    <row r="220" spans="1:24" ht="18.75" hidden="1" customHeight="1" outlineLevel="1">
      <c r="A220" s="1193"/>
      <c r="B220" s="1214" t="s">
        <v>146</v>
      </c>
      <c r="C220" s="1240" t="s">
        <v>144</v>
      </c>
      <c r="D220" s="1240" t="s">
        <v>16</v>
      </c>
      <c r="E220" s="1214"/>
      <c r="F220" s="1214"/>
      <c r="G220" s="1200">
        <v>1273</v>
      </c>
      <c r="H220" s="1200">
        <v>1273</v>
      </c>
      <c r="I220" s="1248">
        <f>(H220-G220)/G220</f>
        <v>0</v>
      </c>
      <c r="J220" s="1214"/>
      <c r="K220" s="1226"/>
      <c r="L220" s="1226"/>
      <c r="M220" s="1226"/>
      <c r="N220" s="1226"/>
      <c r="O220" s="1226"/>
      <c r="P220" s="1226"/>
      <c r="Q220" s="1226"/>
      <c r="R220" s="1226"/>
      <c r="S220" s="1226"/>
      <c r="T220" s="1226"/>
      <c r="U220" s="1226"/>
      <c r="V220" s="1226"/>
      <c r="W220" s="1226"/>
      <c r="X220" s="1226"/>
    </row>
    <row r="221" spans="1:24" ht="18.75" customHeight="1" collapsed="1">
      <c r="A221" s="1212">
        <v>4</v>
      </c>
      <c r="B221" s="1213" t="s">
        <v>22</v>
      </c>
      <c r="C221" s="1240"/>
      <c r="D221" s="1214"/>
      <c r="E221" s="1214"/>
      <c r="F221" s="1214"/>
      <c r="G221" s="1200"/>
      <c r="H221" s="1200"/>
      <c r="I221" s="1248"/>
      <c r="J221" s="1214"/>
      <c r="K221" s="1226"/>
      <c r="L221" s="1226"/>
      <c r="M221" s="1226"/>
      <c r="N221" s="1226"/>
      <c r="O221" s="1226"/>
      <c r="P221" s="1226"/>
      <c r="Q221" s="1226"/>
      <c r="R221" s="1226"/>
      <c r="S221" s="1226"/>
      <c r="T221" s="1226"/>
      <c r="U221" s="1226"/>
      <c r="V221" s="1226"/>
      <c r="W221" s="1226"/>
      <c r="X221" s="1226"/>
    </row>
    <row r="222" spans="1:24" ht="18.75" hidden="1" customHeight="1" outlineLevel="1">
      <c r="A222" s="1193"/>
      <c r="B222" s="1214" t="s">
        <v>148</v>
      </c>
      <c r="C222" s="1240" t="s">
        <v>144</v>
      </c>
      <c r="D222" s="1240" t="s">
        <v>16</v>
      </c>
      <c r="E222" s="1214"/>
      <c r="F222" s="1214"/>
      <c r="G222" s="1200">
        <v>1700</v>
      </c>
      <c r="H222" s="1200">
        <f>1700/1.1</f>
        <v>1545.4545454545453</v>
      </c>
      <c r="I222" s="1248">
        <f>(H222-G222)/G222</f>
        <v>-9.0909090909091023E-2</v>
      </c>
      <c r="J222" s="1214"/>
      <c r="K222" s="1226"/>
      <c r="L222" s="1226"/>
      <c r="M222" s="1226"/>
      <c r="N222" s="1226"/>
      <c r="O222" s="1226"/>
      <c r="P222" s="1226"/>
      <c r="Q222" s="1226"/>
      <c r="R222" s="1226"/>
      <c r="S222" s="1226"/>
      <c r="T222" s="1226"/>
      <c r="U222" s="1226"/>
      <c r="V222" s="1226"/>
      <c r="W222" s="1226"/>
      <c r="X222" s="1226"/>
    </row>
    <row r="223" spans="1:24" ht="18.75" customHeight="1" collapsed="1">
      <c r="A223" s="1212">
        <v>5</v>
      </c>
      <c r="B223" s="1213" t="s">
        <v>18</v>
      </c>
      <c r="C223" s="1240"/>
      <c r="D223" s="1240"/>
      <c r="E223" s="1214"/>
      <c r="F223" s="1214"/>
      <c r="G223" s="1200"/>
      <c r="H223" s="1200"/>
      <c r="I223" s="1248"/>
      <c r="J223" s="1214"/>
      <c r="K223" s="1226"/>
      <c r="L223" s="1226"/>
      <c r="M223" s="1226"/>
      <c r="N223" s="1226"/>
      <c r="O223" s="1226"/>
      <c r="P223" s="1226"/>
      <c r="Q223" s="1226"/>
      <c r="R223" s="1226"/>
      <c r="S223" s="1226"/>
      <c r="T223" s="1226"/>
      <c r="U223" s="1226"/>
      <c r="V223" s="1226"/>
      <c r="W223" s="1226"/>
      <c r="X223" s="1226"/>
    </row>
    <row r="224" spans="1:24" ht="18.75" hidden="1" customHeight="1" outlineLevel="1">
      <c r="A224" s="1212"/>
      <c r="B224" s="1214" t="s">
        <v>146</v>
      </c>
      <c r="C224" s="1240"/>
      <c r="D224" s="1240"/>
      <c r="E224" s="1214"/>
      <c r="F224" s="1214"/>
      <c r="G224" s="1200"/>
      <c r="H224" s="1200">
        <v>1300</v>
      </c>
      <c r="I224" s="1248"/>
      <c r="J224" s="1214"/>
      <c r="K224" s="1226"/>
      <c r="L224" s="1226"/>
      <c r="M224" s="1226"/>
      <c r="N224" s="1226"/>
      <c r="O224" s="1226"/>
      <c r="P224" s="1226"/>
      <c r="Q224" s="1226"/>
      <c r="R224" s="1226"/>
      <c r="S224" s="1226"/>
      <c r="T224" s="1226"/>
      <c r="U224" s="1226"/>
      <c r="V224" s="1226"/>
      <c r="W224" s="1226"/>
      <c r="X224" s="1226"/>
    </row>
    <row r="225" spans="1:24" ht="18.75" hidden="1" customHeight="1" outlineLevel="1">
      <c r="A225" s="1212"/>
      <c r="B225" s="1214" t="s">
        <v>149</v>
      </c>
      <c r="C225" s="1240"/>
      <c r="D225" s="1240"/>
      <c r="E225" s="1214"/>
      <c r="F225" s="1214"/>
      <c r="G225" s="1200"/>
      <c r="H225" s="1200">
        <v>900</v>
      </c>
      <c r="I225" s="1248"/>
      <c r="J225" s="1214"/>
      <c r="K225" s="1226"/>
      <c r="L225" s="1226"/>
      <c r="M225" s="1226"/>
      <c r="N225" s="1226"/>
      <c r="O225" s="1226"/>
      <c r="P225" s="1226"/>
      <c r="Q225" s="1226"/>
      <c r="R225" s="1226"/>
      <c r="S225" s="1226"/>
      <c r="T225" s="1226"/>
      <c r="U225" s="1226"/>
      <c r="V225" s="1226"/>
      <c r="W225" s="1226"/>
      <c r="X225" s="1226"/>
    </row>
    <row r="226" spans="1:24" ht="18.75" customHeight="1" collapsed="1">
      <c r="A226" s="1212">
        <v>6</v>
      </c>
      <c r="B226" s="1213" t="s">
        <v>28</v>
      </c>
      <c r="C226" s="1240"/>
      <c r="D226" s="1214"/>
      <c r="E226" s="1214"/>
      <c r="F226" s="1214"/>
      <c r="G226" s="1200"/>
      <c r="H226" s="1200"/>
      <c r="I226" s="1248"/>
      <c r="J226" s="1214"/>
      <c r="K226" s="1226"/>
      <c r="L226" s="1226"/>
      <c r="M226" s="1226"/>
      <c r="N226" s="1226"/>
      <c r="O226" s="1226"/>
      <c r="P226" s="1226"/>
      <c r="Q226" s="1226"/>
      <c r="R226" s="1226"/>
      <c r="S226" s="1226"/>
      <c r="T226" s="1226"/>
      <c r="U226" s="1226"/>
      <c r="V226" s="1226"/>
      <c r="W226" s="1226"/>
      <c r="X226" s="1226"/>
    </row>
    <row r="227" spans="1:24" ht="18.75" hidden="1" customHeight="1" outlineLevel="1">
      <c r="A227" s="1193"/>
      <c r="B227" s="1214" t="s">
        <v>148</v>
      </c>
      <c r="C227" s="1240" t="s">
        <v>144</v>
      </c>
      <c r="D227" s="1240" t="s">
        <v>16</v>
      </c>
      <c r="E227" s="1214"/>
      <c r="F227" s="1214"/>
      <c r="G227" s="1200">
        <v>1700</v>
      </c>
      <c r="H227" s="1200">
        <v>1650</v>
      </c>
      <c r="I227" s="1248">
        <f>(H227-G227)/G227</f>
        <v>-2.9411764705882353E-2</v>
      </c>
      <c r="J227" s="1214"/>
      <c r="K227" s="1226"/>
      <c r="L227" s="1226"/>
      <c r="M227" s="1226"/>
      <c r="N227" s="1226"/>
      <c r="O227" s="1226"/>
      <c r="P227" s="1226"/>
      <c r="Q227" s="1226"/>
      <c r="R227" s="1226"/>
      <c r="S227" s="1226"/>
      <c r="T227" s="1226"/>
      <c r="U227" s="1226"/>
      <c r="V227" s="1226"/>
      <c r="W227" s="1226"/>
      <c r="X227" s="1226"/>
    </row>
    <row r="228" spans="1:24" ht="18.75" hidden="1" customHeight="1" collapsed="1">
      <c r="A228" s="1242">
        <v>1</v>
      </c>
      <c r="B228" s="1592" t="s">
        <v>150</v>
      </c>
      <c r="C228" s="1578"/>
      <c r="D228" s="1578"/>
      <c r="E228" s="1578"/>
      <c r="F228" s="1578"/>
      <c r="G228" s="1578"/>
      <c r="H228" s="1578"/>
      <c r="I228" s="1578"/>
      <c r="J228" s="1579"/>
      <c r="K228" s="1249"/>
      <c r="L228" s="1249"/>
      <c r="M228" s="1249"/>
      <c r="N228" s="1249"/>
      <c r="O228" s="1249"/>
      <c r="P228" s="1249"/>
      <c r="Q228" s="1249"/>
      <c r="R228" s="1249"/>
      <c r="S228" s="1249"/>
      <c r="T228" s="1249"/>
      <c r="U228" s="1249"/>
      <c r="V228" s="1249"/>
      <c r="W228" s="1249"/>
      <c r="X228" s="1249"/>
    </row>
    <row r="229" spans="1:24" ht="37.5" hidden="1" customHeight="1" outlineLevel="1">
      <c r="A229" s="1193"/>
      <c r="B229" s="1217" t="s">
        <v>151</v>
      </c>
      <c r="C229" s="1241" t="s">
        <v>152</v>
      </c>
      <c r="D229" s="1241" t="s">
        <v>153</v>
      </c>
      <c r="E229" s="1203">
        <v>1090</v>
      </c>
      <c r="F229" s="1203">
        <v>1090</v>
      </c>
      <c r="G229" s="1203"/>
      <c r="H229" s="1203"/>
      <c r="I229" s="1248">
        <f>(G229-F229)/F229</f>
        <v>-1</v>
      </c>
      <c r="J229" s="1591" t="s">
        <v>154</v>
      </c>
      <c r="K229" s="1226"/>
      <c r="L229" s="1226"/>
      <c r="M229" s="1226"/>
      <c r="N229" s="1226"/>
      <c r="O229" s="1226"/>
      <c r="P229" s="1226"/>
      <c r="Q229" s="1226"/>
      <c r="R229" s="1226"/>
      <c r="S229" s="1226"/>
      <c r="T229" s="1226"/>
      <c r="U229" s="1226"/>
      <c r="V229" s="1226"/>
      <c r="W229" s="1226"/>
      <c r="X229" s="1226"/>
    </row>
    <row r="230" spans="1:24" ht="18.75" hidden="1" customHeight="1" outlineLevel="1">
      <c r="A230" s="1193"/>
      <c r="B230" s="1217" t="s">
        <v>155</v>
      </c>
      <c r="C230" s="1241" t="s">
        <v>152</v>
      </c>
      <c r="D230" s="1241" t="s">
        <v>16</v>
      </c>
      <c r="E230" s="1203">
        <v>1545</v>
      </c>
      <c r="F230" s="1203">
        <v>1545</v>
      </c>
      <c r="G230" s="1203"/>
      <c r="H230" s="1203"/>
      <c r="I230" s="1248">
        <f>(G230-F230)/F230</f>
        <v>-1</v>
      </c>
      <c r="J230" s="1589"/>
      <c r="K230" s="1226"/>
      <c r="L230" s="1226"/>
      <c r="M230" s="1226"/>
      <c r="N230" s="1226"/>
      <c r="O230" s="1226"/>
      <c r="P230" s="1226"/>
      <c r="Q230" s="1226"/>
      <c r="R230" s="1226"/>
      <c r="S230" s="1226"/>
      <c r="T230" s="1226"/>
      <c r="U230" s="1226"/>
      <c r="V230" s="1226"/>
      <c r="W230" s="1226"/>
      <c r="X230" s="1226"/>
    </row>
    <row r="231" spans="1:24" ht="18.75" hidden="1" customHeight="1" outlineLevel="1">
      <c r="A231" s="1193"/>
      <c r="B231" s="1217" t="s">
        <v>156</v>
      </c>
      <c r="C231" s="1241" t="s">
        <v>152</v>
      </c>
      <c r="D231" s="1241" t="s">
        <v>16</v>
      </c>
      <c r="E231" s="1203">
        <v>1636</v>
      </c>
      <c r="F231" s="1203">
        <v>1636</v>
      </c>
      <c r="G231" s="1203"/>
      <c r="H231" s="1203"/>
      <c r="I231" s="1248">
        <f>(G231-F231)/F231</f>
        <v>-1</v>
      </c>
      <c r="J231" s="1591" t="s">
        <v>157</v>
      </c>
      <c r="K231" s="1226"/>
      <c r="L231" s="1226"/>
      <c r="M231" s="1226"/>
      <c r="N231" s="1226"/>
      <c r="O231" s="1226"/>
      <c r="P231" s="1226"/>
      <c r="Q231" s="1226"/>
      <c r="R231" s="1226"/>
      <c r="S231" s="1226"/>
      <c r="T231" s="1226"/>
      <c r="U231" s="1226"/>
      <c r="V231" s="1226"/>
      <c r="W231" s="1226"/>
      <c r="X231" s="1226"/>
    </row>
    <row r="232" spans="1:24" ht="18.75" hidden="1" customHeight="1" outlineLevel="1">
      <c r="A232" s="1193"/>
      <c r="B232" s="1217" t="s">
        <v>158</v>
      </c>
      <c r="C232" s="1241" t="s">
        <v>152</v>
      </c>
      <c r="D232" s="1241" t="s">
        <v>16</v>
      </c>
      <c r="E232" s="1234">
        <v>873</v>
      </c>
      <c r="F232" s="1234">
        <v>873</v>
      </c>
      <c r="G232" s="1234"/>
      <c r="H232" s="1234"/>
      <c r="I232" s="1248">
        <f>(G232-F232)/F232</f>
        <v>-1</v>
      </c>
      <c r="J232" s="1589"/>
      <c r="K232" s="1226"/>
      <c r="L232" s="1226"/>
      <c r="M232" s="1226"/>
      <c r="N232" s="1226"/>
      <c r="O232" s="1226"/>
      <c r="P232" s="1226"/>
      <c r="Q232" s="1226"/>
      <c r="R232" s="1226"/>
      <c r="S232" s="1226"/>
      <c r="T232" s="1226"/>
      <c r="U232" s="1226"/>
      <c r="V232" s="1226"/>
      <c r="W232" s="1226"/>
      <c r="X232" s="1226"/>
    </row>
    <row r="233" spans="1:24" ht="18.75" hidden="1" customHeight="1" collapsed="1">
      <c r="A233" s="1242">
        <v>2</v>
      </c>
      <c r="B233" s="1592" t="s">
        <v>159</v>
      </c>
      <c r="C233" s="1578"/>
      <c r="D233" s="1578"/>
      <c r="E233" s="1578"/>
      <c r="F233" s="1578"/>
      <c r="G233" s="1578"/>
      <c r="H233" s="1578"/>
      <c r="I233" s="1578"/>
      <c r="J233" s="1579"/>
      <c r="K233" s="1249"/>
      <c r="L233" s="1249"/>
      <c r="M233" s="1249"/>
      <c r="N233" s="1249"/>
      <c r="O233" s="1249"/>
      <c r="P233" s="1249"/>
      <c r="Q233" s="1249"/>
      <c r="R233" s="1249"/>
      <c r="S233" s="1249"/>
      <c r="T233" s="1249"/>
      <c r="U233" s="1249"/>
      <c r="V233" s="1249"/>
      <c r="W233" s="1249"/>
      <c r="X233" s="1249"/>
    </row>
    <row r="234" spans="1:24" ht="37.5" hidden="1" customHeight="1" outlineLevel="1">
      <c r="A234" s="1193"/>
      <c r="B234" s="1217" t="s">
        <v>160</v>
      </c>
      <c r="C234" s="1241" t="s">
        <v>152</v>
      </c>
      <c r="D234" s="1241" t="s">
        <v>153</v>
      </c>
      <c r="E234" s="1203">
        <v>1500</v>
      </c>
      <c r="F234" s="1203">
        <v>1500</v>
      </c>
      <c r="G234" s="1203"/>
      <c r="H234" s="1203"/>
      <c r="I234" s="1248">
        <f>(G234-F234)/F234</f>
        <v>-1</v>
      </c>
      <c r="J234" s="1250"/>
      <c r="K234" s="1226"/>
      <c r="L234" s="1226"/>
      <c r="M234" s="1226"/>
      <c r="N234" s="1226"/>
      <c r="O234" s="1226"/>
      <c r="P234" s="1226"/>
      <c r="Q234" s="1226"/>
      <c r="R234" s="1226"/>
      <c r="S234" s="1226"/>
      <c r="T234" s="1226"/>
      <c r="U234" s="1226"/>
      <c r="V234" s="1226"/>
      <c r="W234" s="1226"/>
      <c r="X234" s="1226"/>
    </row>
    <row r="235" spans="1:24" ht="18.75" hidden="1" customHeight="1" outlineLevel="1">
      <c r="A235" s="1193"/>
      <c r="B235" s="1217" t="s">
        <v>161</v>
      </c>
      <c r="C235" s="1241" t="s">
        <v>152</v>
      </c>
      <c r="D235" s="1241" t="s">
        <v>16</v>
      </c>
      <c r="E235" s="1203">
        <v>1274</v>
      </c>
      <c r="F235" s="1203">
        <v>1274</v>
      </c>
      <c r="G235" s="1203"/>
      <c r="H235" s="1203"/>
      <c r="I235" s="1248">
        <f>(G235-F235)/F235</f>
        <v>-1</v>
      </c>
      <c r="J235" s="1591" t="s">
        <v>162</v>
      </c>
      <c r="K235" s="1226"/>
      <c r="L235" s="1226"/>
      <c r="M235" s="1226"/>
      <c r="N235" s="1226"/>
      <c r="O235" s="1226"/>
      <c r="P235" s="1226"/>
      <c r="Q235" s="1226"/>
      <c r="R235" s="1226"/>
      <c r="S235" s="1226"/>
      <c r="T235" s="1226"/>
      <c r="U235" s="1226"/>
      <c r="V235" s="1226"/>
      <c r="W235" s="1226"/>
      <c r="X235" s="1226"/>
    </row>
    <row r="236" spans="1:24" ht="18.75" hidden="1" customHeight="1" outlineLevel="1">
      <c r="A236" s="1193"/>
      <c r="B236" s="1217" t="s">
        <v>163</v>
      </c>
      <c r="C236" s="1241" t="s">
        <v>152</v>
      </c>
      <c r="D236" s="1241" t="s">
        <v>16</v>
      </c>
      <c r="E236" s="1203">
        <v>1045</v>
      </c>
      <c r="F236" s="1203">
        <v>1045</v>
      </c>
      <c r="G236" s="1203"/>
      <c r="H236" s="1203"/>
      <c r="I236" s="1248">
        <f>(G236-F236)/F236</f>
        <v>-1</v>
      </c>
      <c r="J236" s="1588"/>
      <c r="K236" s="1226"/>
      <c r="L236" s="1226"/>
      <c r="M236" s="1226"/>
      <c r="N236" s="1226"/>
      <c r="O236" s="1226"/>
      <c r="P236" s="1226"/>
      <c r="Q236" s="1226"/>
      <c r="R236" s="1226"/>
      <c r="S236" s="1226"/>
      <c r="T236" s="1226"/>
      <c r="U236" s="1226"/>
      <c r="V236" s="1226"/>
      <c r="W236" s="1226"/>
      <c r="X236" s="1226"/>
    </row>
    <row r="237" spans="1:24" ht="18.75" hidden="1" customHeight="1" outlineLevel="1">
      <c r="A237" s="1193"/>
      <c r="B237" s="1217" t="s">
        <v>164</v>
      </c>
      <c r="C237" s="1241" t="s">
        <v>152</v>
      </c>
      <c r="D237" s="1241" t="s">
        <v>16</v>
      </c>
      <c r="E237" s="1234">
        <v>888</v>
      </c>
      <c r="F237" s="1234">
        <v>888</v>
      </c>
      <c r="G237" s="1234"/>
      <c r="H237" s="1234"/>
      <c r="I237" s="1248">
        <f>(G237-F237)/F237</f>
        <v>-1</v>
      </c>
      <c r="J237" s="1588"/>
      <c r="K237" s="1226"/>
      <c r="L237" s="1226"/>
      <c r="M237" s="1226"/>
      <c r="N237" s="1226"/>
      <c r="O237" s="1226"/>
      <c r="P237" s="1226"/>
      <c r="Q237" s="1226"/>
      <c r="R237" s="1226"/>
      <c r="S237" s="1226"/>
      <c r="T237" s="1226"/>
      <c r="U237" s="1226"/>
      <c r="V237" s="1226"/>
      <c r="W237" s="1226"/>
      <c r="X237" s="1226"/>
    </row>
    <row r="238" spans="1:24" ht="18.75" hidden="1" customHeight="1" outlineLevel="1">
      <c r="A238" s="1193"/>
      <c r="B238" s="1217" t="s">
        <v>165</v>
      </c>
      <c r="C238" s="1241" t="s">
        <v>152</v>
      </c>
      <c r="D238" s="1241" t="s">
        <v>16</v>
      </c>
      <c r="E238" s="1234">
        <v>863</v>
      </c>
      <c r="F238" s="1234">
        <v>863</v>
      </c>
      <c r="G238" s="1234"/>
      <c r="H238" s="1234"/>
      <c r="I238" s="1248">
        <f>(G238-F238)/F238</f>
        <v>-1</v>
      </c>
      <c r="J238" s="1589"/>
      <c r="K238" s="1226"/>
      <c r="L238" s="1226"/>
      <c r="M238" s="1226"/>
      <c r="N238" s="1226"/>
      <c r="O238" s="1226"/>
      <c r="P238" s="1226"/>
      <c r="Q238" s="1226"/>
      <c r="R238" s="1226"/>
      <c r="S238" s="1226"/>
      <c r="T238" s="1226"/>
      <c r="U238" s="1226"/>
      <c r="V238" s="1226"/>
      <c r="W238" s="1226"/>
      <c r="X238" s="1226"/>
    </row>
    <row r="239" spans="1:24" ht="18.75" hidden="1" customHeight="1" outlineLevel="1">
      <c r="A239" s="1212">
        <v>7</v>
      </c>
      <c r="B239" s="1236" t="s">
        <v>21</v>
      </c>
      <c r="C239" s="1241"/>
      <c r="D239" s="1241"/>
      <c r="E239" s="1234"/>
      <c r="F239" s="1234"/>
      <c r="G239" s="1234"/>
      <c r="H239" s="1234"/>
      <c r="I239" s="1248"/>
      <c r="J239" s="1241"/>
      <c r="K239" s="1226"/>
      <c r="L239" s="1226"/>
      <c r="M239" s="1226"/>
      <c r="N239" s="1226"/>
      <c r="O239" s="1226"/>
      <c r="P239" s="1226"/>
      <c r="Q239" s="1226"/>
      <c r="R239" s="1226"/>
      <c r="S239" s="1226"/>
      <c r="T239" s="1226"/>
      <c r="U239" s="1226"/>
      <c r="V239" s="1226"/>
      <c r="W239" s="1226"/>
      <c r="X239" s="1226"/>
    </row>
    <row r="240" spans="1:24" ht="18.75" hidden="1" customHeight="1" outlineLevel="2">
      <c r="A240" s="1193"/>
      <c r="B240" s="1217" t="s">
        <v>166</v>
      </c>
      <c r="C240" s="1241" t="s">
        <v>167</v>
      </c>
      <c r="D240" s="1241"/>
      <c r="E240" s="1234"/>
      <c r="F240" s="1234"/>
      <c r="G240" s="1234"/>
      <c r="H240" s="1243">
        <v>820</v>
      </c>
      <c r="I240" s="1248" t="s">
        <v>27</v>
      </c>
      <c r="J240" s="1241"/>
      <c r="K240" s="1226"/>
      <c r="L240" s="1226"/>
      <c r="M240" s="1226"/>
      <c r="N240" s="1226"/>
      <c r="O240" s="1226"/>
      <c r="P240" s="1226"/>
      <c r="Q240" s="1226"/>
      <c r="R240" s="1226"/>
      <c r="S240" s="1226"/>
      <c r="T240" s="1226"/>
      <c r="U240" s="1226"/>
      <c r="V240" s="1226"/>
      <c r="W240" s="1226"/>
      <c r="X240" s="1226"/>
    </row>
    <row r="241" spans="1:24" ht="18.75" hidden="1" customHeight="1" outlineLevel="2">
      <c r="A241" s="1193"/>
      <c r="B241" s="1217" t="s">
        <v>168</v>
      </c>
      <c r="C241" s="1241" t="s">
        <v>167</v>
      </c>
      <c r="D241" s="1241"/>
      <c r="E241" s="1234"/>
      <c r="F241" s="1234"/>
      <c r="G241" s="1234"/>
      <c r="H241" s="1243">
        <v>1410</v>
      </c>
      <c r="I241" s="1248" t="s">
        <v>27</v>
      </c>
      <c r="J241" s="1241"/>
      <c r="K241" s="1226"/>
      <c r="L241" s="1226"/>
      <c r="M241" s="1226"/>
      <c r="N241" s="1226"/>
      <c r="O241" s="1226"/>
      <c r="P241" s="1226"/>
      <c r="Q241" s="1226"/>
      <c r="R241" s="1226"/>
      <c r="S241" s="1226"/>
      <c r="T241" s="1226"/>
      <c r="U241" s="1226"/>
      <c r="V241" s="1226"/>
      <c r="W241" s="1226"/>
      <c r="X241" s="1226"/>
    </row>
    <row r="242" spans="1:24" ht="18.75" hidden="1" customHeight="1" outlineLevel="2">
      <c r="A242" s="1193"/>
      <c r="B242" s="1217" t="s">
        <v>169</v>
      </c>
      <c r="C242" s="1241" t="s">
        <v>167</v>
      </c>
      <c r="D242" s="1241"/>
      <c r="E242" s="1234"/>
      <c r="F242" s="1234"/>
      <c r="G242" s="1234"/>
      <c r="H242" s="1243">
        <v>1410</v>
      </c>
      <c r="I242" s="1248" t="s">
        <v>27</v>
      </c>
      <c r="J242" s="1241"/>
      <c r="K242" s="1226"/>
      <c r="L242" s="1226"/>
      <c r="M242" s="1226"/>
      <c r="N242" s="1226"/>
      <c r="O242" s="1226"/>
      <c r="P242" s="1226"/>
      <c r="Q242" s="1226"/>
      <c r="R242" s="1226"/>
      <c r="S242" s="1226"/>
      <c r="T242" s="1226"/>
      <c r="U242" s="1226"/>
      <c r="V242" s="1226"/>
      <c r="W242" s="1226"/>
      <c r="X242" s="1226"/>
    </row>
    <row r="243" spans="1:24" ht="18.75" hidden="1" customHeight="1" outlineLevel="2">
      <c r="A243" s="1193"/>
      <c r="B243" s="1217" t="s">
        <v>170</v>
      </c>
      <c r="C243" s="1241" t="s">
        <v>167</v>
      </c>
      <c r="D243" s="1241"/>
      <c r="E243" s="1234"/>
      <c r="F243" s="1234"/>
      <c r="G243" s="1234"/>
      <c r="H243" s="1243">
        <v>700</v>
      </c>
      <c r="I243" s="1248" t="s">
        <v>27</v>
      </c>
      <c r="J243" s="1241"/>
      <c r="K243" s="1226"/>
      <c r="L243" s="1226"/>
      <c r="M243" s="1226"/>
      <c r="N243" s="1226"/>
      <c r="O243" s="1226"/>
      <c r="P243" s="1226"/>
      <c r="Q243" s="1226"/>
      <c r="R243" s="1226"/>
      <c r="S243" s="1226"/>
      <c r="T243" s="1226"/>
      <c r="U243" s="1226"/>
      <c r="V243" s="1226"/>
      <c r="W243" s="1226"/>
      <c r="X243" s="1226"/>
    </row>
    <row r="244" spans="1:24" ht="36" customHeight="1" collapsed="1">
      <c r="A244" s="1212">
        <v>7</v>
      </c>
      <c r="B244" s="1593" t="s">
        <v>171</v>
      </c>
      <c r="C244" s="1578"/>
      <c r="D244" s="1578"/>
      <c r="E244" s="1578"/>
      <c r="F244" s="1578"/>
      <c r="G244" s="1578"/>
      <c r="H244" s="1578"/>
      <c r="I244" s="1578"/>
      <c r="J244" s="1579"/>
      <c r="K244" s="1226"/>
      <c r="L244" s="1226"/>
      <c r="M244" s="1226"/>
      <c r="N244" s="1226"/>
      <c r="O244" s="1226"/>
      <c r="P244" s="1226"/>
      <c r="Q244" s="1226"/>
      <c r="R244" s="1226"/>
      <c r="S244" s="1226"/>
      <c r="T244" s="1226"/>
      <c r="U244" s="1226"/>
      <c r="V244" s="1226"/>
      <c r="W244" s="1226"/>
      <c r="X244" s="1226"/>
    </row>
    <row r="245" spans="1:24" ht="31.5" hidden="1" customHeight="1" outlineLevel="1">
      <c r="A245" s="1193"/>
      <c r="B245" s="1211" t="s">
        <v>172</v>
      </c>
      <c r="C245" s="1191" t="s">
        <v>144</v>
      </c>
      <c r="D245" s="1209" t="s">
        <v>145</v>
      </c>
      <c r="E245" s="1201">
        <v>1200</v>
      </c>
      <c r="F245" s="1201">
        <f>E245</f>
        <v>1200</v>
      </c>
      <c r="G245" s="1202">
        <v>1200</v>
      </c>
      <c r="H245" s="1203">
        <v>1200</v>
      </c>
      <c r="I245" s="1225">
        <f>(H245-G245)/G245</f>
        <v>0</v>
      </c>
      <c r="J245" s="1587" t="s">
        <v>173</v>
      </c>
      <c r="K245" s="1226"/>
      <c r="L245" s="1226"/>
      <c r="M245" s="1226"/>
      <c r="N245" s="1226"/>
      <c r="O245" s="1226"/>
      <c r="P245" s="1226"/>
      <c r="Q245" s="1226"/>
      <c r="R245" s="1226"/>
      <c r="S245" s="1226"/>
      <c r="T245" s="1226"/>
      <c r="U245" s="1226"/>
      <c r="V245" s="1226"/>
      <c r="W245" s="1226"/>
      <c r="X245" s="1226"/>
    </row>
    <row r="246" spans="1:24" ht="19.5" hidden="1" customHeight="1" outlineLevel="1">
      <c r="A246" s="1193"/>
      <c r="B246" s="1211" t="s">
        <v>174</v>
      </c>
      <c r="C246" s="1191" t="s">
        <v>144</v>
      </c>
      <c r="D246" s="1209" t="s">
        <v>16</v>
      </c>
      <c r="E246" s="1201">
        <v>1080</v>
      </c>
      <c r="F246" s="1201">
        <v>1080</v>
      </c>
      <c r="G246" s="1202">
        <v>1080</v>
      </c>
      <c r="H246" s="1203">
        <v>1080</v>
      </c>
      <c r="I246" s="1225">
        <f>(H246-G246)/G246</f>
        <v>0</v>
      </c>
      <c r="J246" s="1588"/>
      <c r="K246" s="1226"/>
      <c r="L246" s="1226"/>
      <c r="M246" s="1226"/>
      <c r="N246" s="1226"/>
      <c r="O246" s="1226"/>
      <c r="P246" s="1226"/>
      <c r="Q246" s="1226"/>
      <c r="R246" s="1226"/>
      <c r="S246" s="1226"/>
      <c r="T246" s="1226"/>
      <c r="U246" s="1226"/>
      <c r="V246" s="1226"/>
      <c r="W246" s="1226"/>
      <c r="X246" s="1226"/>
    </row>
    <row r="247" spans="1:24" ht="19.5" hidden="1" customHeight="1" outlineLevel="1">
      <c r="A247" s="1193"/>
      <c r="B247" s="1211" t="s">
        <v>175</v>
      </c>
      <c r="C247" s="1191" t="s">
        <v>144</v>
      </c>
      <c r="D247" s="1209" t="s">
        <v>16</v>
      </c>
      <c r="E247" s="1216">
        <v>860</v>
      </c>
      <c r="F247" s="1216">
        <v>860</v>
      </c>
      <c r="G247" s="1230">
        <v>860</v>
      </c>
      <c r="H247" s="1234">
        <v>860</v>
      </c>
      <c r="I247" s="1225">
        <f>(H247-G247)/G247</f>
        <v>0</v>
      </c>
      <c r="J247" s="1588"/>
      <c r="K247" s="1226"/>
      <c r="L247" s="1226"/>
      <c r="M247" s="1226"/>
      <c r="N247" s="1226"/>
      <c r="O247" s="1226"/>
      <c r="P247" s="1226"/>
      <c r="Q247" s="1226"/>
      <c r="R247" s="1226"/>
      <c r="S247" s="1226"/>
      <c r="T247" s="1226"/>
      <c r="U247" s="1226"/>
      <c r="V247" s="1226"/>
      <c r="W247" s="1226"/>
      <c r="X247" s="1226"/>
    </row>
    <row r="248" spans="1:24" ht="19.5" hidden="1" customHeight="1" outlineLevel="1">
      <c r="A248" s="1193"/>
      <c r="B248" s="1211" t="s">
        <v>176</v>
      </c>
      <c r="C248" s="1191" t="s">
        <v>144</v>
      </c>
      <c r="D248" s="1209" t="s">
        <v>16</v>
      </c>
      <c r="E248" s="1216">
        <v>680</v>
      </c>
      <c r="F248" s="1216">
        <v>680</v>
      </c>
      <c r="G248" s="1230">
        <v>680</v>
      </c>
      <c r="H248" s="1234">
        <v>680</v>
      </c>
      <c r="I248" s="1225">
        <f>(H248-G248)/G248</f>
        <v>0</v>
      </c>
      <c r="J248" s="1589"/>
      <c r="K248" s="1226"/>
      <c r="L248" s="1226"/>
      <c r="M248" s="1226"/>
      <c r="N248" s="1226"/>
      <c r="O248" s="1226"/>
      <c r="P248" s="1226"/>
      <c r="Q248" s="1226"/>
      <c r="R248" s="1226"/>
      <c r="S248" s="1226"/>
      <c r="T248" s="1226"/>
      <c r="U248" s="1226"/>
      <c r="V248" s="1226"/>
      <c r="W248" s="1226"/>
      <c r="X248" s="1226"/>
    </row>
    <row r="249" spans="1:24" ht="18.75" customHeight="1">
      <c r="A249" s="1577" t="s">
        <v>177</v>
      </c>
      <c r="B249" s="1578"/>
      <c r="C249" s="1578"/>
      <c r="D249" s="1578"/>
      <c r="E249" s="1578"/>
      <c r="F249" s="1578"/>
      <c r="G249" s="1578"/>
      <c r="H249" s="1578"/>
      <c r="I249" s="1578"/>
      <c r="J249" s="1579"/>
      <c r="K249" s="1226"/>
      <c r="L249" s="1226"/>
      <c r="M249" s="1226"/>
      <c r="N249" s="1226"/>
      <c r="O249" s="1226"/>
      <c r="P249" s="1226"/>
      <c r="Q249" s="1226"/>
      <c r="R249" s="1226"/>
      <c r="S249" s="1226"/>
      <c r="T249" s="1226"/>
      <c r="U249" s="1226"/>
      <c r="V249" s="1226"/>
      <c r="W249" s="1226"/>
      <c r="X249" s="1226"/>
    </row>
    <row r="250" spans="1:24" ht="19.5" customHeight="1">
      <c r="A250" s="1212">
        <v>1</v>
      </c>
      <c r="B250" s="1244" t="s">
        <v>22</v>
      </c>
      <c r="C250" s="1191"/>
      <c r="D250" s="1245"/>
      <c r="E250" s="1246"/>
      <c r="F250" s="1246"/>
      <c r="G250" s="1197"/>
      <c r="H250" s="1197"/>
      <c r="I250" s="1225"/>
      <c r="J250" s="1251"/>
      <c r="K250" s="1226"/>
      <c r="L250" s="1226"/>
      <c r="M250" s="1226"/>
      <c r="N250" s="1226"/>
      <c r="O250" s="1226"/>
      <c r="P250" s="1226"/>
      <c r="Q250" s="1226"/>
      <c r="R250" s="1226"/>
      <c r="S250" s="1226"/>
      <c r="T250" s="1226"/>
      <c r="U250" s="1226"/>
      <c r="V250" s="1226"/>
      <c r="W250" s="1226"/>
      <c r="X250" s="1226"/>
    </row>
    <row r="251" spans="1:24" ht="31.5" hidden="1" customHeight="1" outlineLevel="1">
      <c r="A251" s="1193"/>
      <c r="B251" s="1247" t="s">
        <v>178</v>
      </c>
      <c r="C251" s="1191" t="s">
        <v>144</v>
      </c>
      <c r="D251" s="1209" t="s">
        <v>179</v>
      </c>
      <c r="E251" s="1246"/>
      <c r="F251" s="1246"/>
      <c r="G251" s="1197">
        <f>G252</f>
        <v>1699.9999999999998</v>
      </c>
      <c r="H251" s="1197">
        <f>1870/1.1</f>
        <v>1699.9999999999998</v>
      </c>
      <c r="I251" s="1225">
        <f>(H251-G251)/G251</f>
        <v>0</v>
      </c>
      <c r="J251" s="1251"/>
      <c r="K251" s="1226"/>
      <c r="L251" s="1226"/>
      <c r="M251" s="1226"/>
      <c r="N251" s="1226"/>
      <c r="O251" s="1226"/>
      <c r="P251" s="1226"/>
      <c r="Q251" s="1226"/>
      <c r="R251" s="1226"/>
      <c r="S251" s="1226"/>
      <c r="T251" s="1226"/>
      <c r="U251" s="1226"/>
      <c r="V251" s="1226"/>
      <c r="W251" s="1226"/>
      <c r="X251" s="1226"/>
    </row>
    <row r="252" spans="1:24" ht="19.5" hidden="1" customHeight="1" outlineLevel="1">
      <c r="A252" s="1193"/>
      <c r="B252" s="1247" t="s">
        <v>180</v>
      </c>
      <c r="C252" s="1191" t="s">
        <v>144</v>
      </c>
      <c r="D252" s="1209" t="s">
        <v>16</v>
      </c>
      <c r="E252" s="1246"/>
      <c r="F252" s="1246"/>
      <c r="G252" s="1197">
        <f>1870/1.1</f>
        <v>1699.9999999999998</v>
      </c>
      <c r="H252" s="1197">
        <f>1870/1.1</f>
        <v>1699.9999999999998</v>
      </c>
      <c r="I252" s="1225">
        <f>(H252-G252)/G252</f>
        <v>0</v>
      </c>
      <c r="J252" s="1251"/>
      <c r="K252" s="1226"/>
      <c r="L252" s="1226"/>
      <c r="M252" s="1226"/>
      <c r="N252" s="1226"/>
      <c r="O252" s="1226"/>
      <c r="P252" s="1226"/>
      <c r="Q252" s="1226"/>
      <c r="R252" s="1226"/>
      <c r="S252" s="1226"/>
      <c r="T252" s="1226"/>
      <c r="U252" s="1226"/>
      <c r="V252" s="1226"/>
      <c r="W252" s="1226"/>
      <c r="X252" s="1226"/>
    </row>
    <row r="253" spans="1:24" ht="19.5" customHeight="1" collapsed="1">
      <c r="A253" s="1212">
        <v>2</v>
      </c>
      <c r="B253" s="1244" t="s">
        <v>24</v>
      </c>
      <c r="C253" s="1191"/>
      <c r="D253" s="1245"/>
      <c r="E253" s="1246"/>
      <c r="F253" s="1246"/>
      <c r="G253" s="1197"/>
      <c r="H253" s="1197"/>
      <c r="I253" s="1225"/>
      <c r="J253" s="1251"/>
      <c r="K253" s="1226"/>
      <c r="L253" s="1226"/>
      <c r="M253" s="1226"/>
      <c r="N253" s="1226"/>
      <c r="O253" s="1226"/>
      <c r="P253" s="1226"/>
      <c r="Q253" s="1226"/>
      <c r="R253" s="1226"/>
      <c r="S253" s="1226"/>
      <c r="T253" s="1226"/>
      <c r="U253" s="1226"/>
      <c r="V253" s="1226"/>
      <c r="W253" s="1226"/>
      <c r="X253" s="1226"/>
    </row>
    <row r="254" spans="1:24" ht="31.5" hidden="1" customHeight="1" outlineLevel="1">
      <c r="A254" s="1193"/>
      <c r="B254" s="1247" t="s">
        <v>181</v>
      </c>
      <c r="C254" s="1191" t="s">
        <v>144</v>
      </c>
      <c r="D254" s="1209" t="s">
        <v>179</v>
      </c>
      <c r="E254" s="1246"/>
      <c r="F254" s="1246"/>
      <c r="G254" s="1197">
        <v>1200</v>
      </c>
      <c r="H254" s="1197">
        <v>1200</v>
      </c>
      <c r="I254" s="1225">
        <f>(H254-G254)/G254</f>
        <v>0</v>
      </c>
      <c r="J254" s="1251"/>
      <c r="K254" s="1226"/>
      <c r="L254" s="1226"/>
      <c r="M254" s="1226"/>
      <c r="N254" s="1226"/>
      <c r="O254" s="1226"/>
      <c r="P254" s="1226"/>
      <c r="Q254" s="1226"/>
      <c r="R254" s="1226"/>
      <c r="S254" s="1226"/>
      <c r="T254" s="1226"/>
      <c r="U254" s="1226"/>
      <c r="V254" s="1226"/>
      <c r="W254" s="1226"/>
      <c r="X254" s="1226"/>
    </row>
    <row r="255" spans="1:24" ht="19.5" hidden="1" customHeight="1" outlineLevel="1">
      <c r="A255" s="1193"/>
      <c r="B255" s="1247" t="s">
        <v>182</v>
      </c>
      <c r="C255" s="1191" t="s">
        <v>144</v>
      </c>
      <c r="D255" s="1209" t="s">
        <v>16</v>
      </c>
      <c r="E255" s="1246"/>
      <c r="F255" s="1246"/>
      <c r="G255" s="1197">
        <v>1800</v>
      </c>
      <c r="H255" s="1197">
        <v>1800</v>
      </c>
      <c r="I255" s="1225">
        <f>(H255-G255)/G255</f>
        <v>0</v>
      </c>
      <c r="J255" s="1251"/>
      <c r="K255" s="1226"/>
      <c r="L255" s="1226"/>
      <c r="M255" s="1226"/>
      <c r="N255" s="1226"/>
      <c r="O255" s="1226"/>
      <c r="P255" s="1226"/>
      <c r="Q255" s="1226"/>
      <c r="R255" s="1226"/>
      <c r="S255" s="1226"/>
      <c r="T255" s="1226"/>
      <c r="U255" s="1226"/>
      <c r="V255" s="1226"/>
      <c r="W255" s="1226"/>
      <c r="X255" s="1226"/>
    </row>
    <row r="256" spans="1:24" ht="19.5" hidden="1" customHeight="1" outlineLevel="1">
      <c r="A256" s="1193"/>
      <c r="B256" s="1247" t="s">
        <v>183</v>
      </c>
      <c r="C256" s="1191" t="s">
        <v>144</v>
      </c>
      <c r="D256" s="1209" t="s">
        <v>16</v>
      </c>
      <c r="E256" s="1246"/>
      <c r="F256" s="1246"/>
      <c r="G256" s="1197">
        <v>6000</v>
      </c>
      <c r="H256" s="1197">
        <v>6000</v>
      </c>
      <c r="I256" s="1225">
        <f>(H256-G256)/G256</f>
        <v>0</v>
      </c>
      <c r="J256" s="1251"/>
      <c r="K256" s="1226"/>
      <c r="L256" s="1226"/>
      <c r="M256" s="1226"/>
      <c r="N256" s="1226"/>
      <c r="O256" s="1226"/>
      <c r="P256" s="1226"/>
      <c r="Q256" s="1226"/>
      <c r="R256" s="1226"/>
      <c r="S256" s="1226"/>
      <c r="T256" s="1226"/>
      <c r="U256" s="1226"/>
      <c r="V256" s="1226"/>
      <c r="W256" s="1226"/>
      <c r="X256" s="1226"/>
    </row>
    <row r="257" spans="1:24" ht="19.5" hidden="1" customHeight="1" outlineLevel="1">
      <c r="A257" s="1193"/>
      <c r="B257" s="1247" t="s">
        <v>184</v>
      </c>
      <c r="C257" s="1191" t="s">
        <v>144</v>
      </c>
      <c r="D257" s="1209" t="s">
        <v>16</v>
      </c>
      <c r="E257" s="1246"/>
      <c r="F257" s="1246"/>
      <c r="G257" s="1197">
        <v>9000</v>
      </c>
      <c r="H257" s="1197">
        <v>9000</v>
      </c>
      <c r="I257" s="1225">
        <f>(H257-G257)/G257</f>
        <v>0</v>
      </c>
      <c r="J257" s="1251"/>
      <c r="K257" s="1226"/>
      <c r="L257" s="1226"/>
      <c r="M257" s="1226"/>
      <c r="N257" s="1226"/>
      <c r="O257" s="1226"/>
      <c r="P257" s="1226"/>
      <c r="Q257" s="1226"/>
      <c r="R257" s="1226"/>
      <c r="S257" s="1226"/>
      <c r="T257" s="1226"/>
      <c r="U257" s="1226"/>
      <c r="V257" s="1226"/>
      <c r="W257" s="1226"/>
      <c r="X257" s="1226"/>
    </row>
    <row r="258" spans="1:24" ht="19.5" hidden="1" customHeight="1" outlineLevel="1">
      <c r="A258" s="1193"/>
      <c r="B258" s="1247" t="s">
        <v>185</v>
      </c>
      <c r="C258" s="1191" t="s">
        <v>144</v>
      </c>
      <c r="D258" s="1209" t="s">
        <v>16</v>
      </c>
      <c r="E258" s="1246"/>
      <c r="F258" s="1246"/>
      <c r="G258" s="1197">
        <v>12000</v>
      </c>
      <c r="H258" s="1197">
        <v>12000</v>
      </c>
      <c r="I258" s="1225">
        <f>(H258-G258)/G258</f>
        <v>0</v>
      </c>
      <c r="J258" s="1251"/>
      <c r="K258" s="1226"/>
      <c r="L258" s="1226"/>
      <c r="M258" s="1226"/>
      <c r="N258" s="1226"/>
      <c r="O258" s="1226"/>
      <c r="P258" s="1226"/>
      <c r="Q258" s="1226"/>
      <c r="R258" s="1226"/>
      <c r="S258" s="1226"/>
      <c r="T258" s="1226"/>
      <c r="U258" s="1226"/>
      <c r="V258" s="1226"/>
      <c r="W258" s="1226"/>
      <c r="X258" s="1226"/>
    </row>
    <row r="259" spans="1:24" ht="19.5" customHeight="1" collapsed="1">
      <c r="A259" s="1212">
        <v>3</v>
      </c>
      <c r="B259" s="1244" t="s">
        <v>14</v>
      </c>
      <c r="C259" s="1191"/>
      <c r="D259" s="1209"/>
      <c r="E259" s="1246"/>
      <c r="F259" s="1246"/>
      <c r="G259" s="1197"/>
      <c r="H259" s="1197"/>
      <c r="I259" s="1228"/>
      <c r="J259" s="1251"/>
      <c r="K259" s="1226"/>
      <c r="L259" s="1226"/>
      <c r="M259" s="1226"/>
      <c r="N259" s="1226"/>
      <c r="O259" s="1226"/>
      <c r="P259" s="1226"/>
      <c r="Q259" s="1226"/>
      <c r="R259" s="1226"/>
      <c r="S259" s="1226"/>
      <c r="T259" s="1226"/>
      <c r="U259" s="1226"/>
      <c r="V259" s="1226"/>
      <c r="W259" s="1226"/>
      <c r="X259" s="1226"/>
    </row>
    <row r="260" spans="1:24" ht="19.5" hidden="1" customHeight="1" outlineLevel="1">
      <c r="A260" s="1193"/>
      <c r="B260" s="1247" t="s">
        <v>186</v>
      </c>
      <c r="C260" s="1191" t="s">
        <v>152</v>
      </c>
      <c r="D260" s="1209"/>
      <c r="E260" s="1246"/>
      <c r="F260" s="1246"/>
      <c r="G260" s="1197"/>
      <c r="H260" s="1197">
        <v>1620</v>
      </c>
      <c r="I260" s="1228"/>
      <c r="J260" s="1251"/>
      <c r="K260" s="1226"/>
      <c r="L260" s="1226"/>
      <c r="M260" s="1226"/>
      <c r="N260" s="1226"/>
      <c r="O260" s="1226"/>
      <c r="P260" s="1226"/>
      <c r="Q260" s="1226"/>
      <c r="R260" s="1226"/>
      <c r="S260" s="1226"/>
      <c r="T260" s="1226"/>
      <c r="U260" s="1226"/>
      <c r="V260" s="1226"/>
      <c r="W260" s="1226"/>
      <c r="X260" s="1226"/>
    </row>
    <row r="261" spans="1:24" ht="19.5" hidden="1" customHeight="1" outlineLevel="1">
      <c r="A261" s="1193"/>
      <c r="B261" s="1247" t="s">
        <v>187</v>
      </c>
      <c r="C261" s="1191" t="s">
        <v>152</v>
      </c>
      <c r="D261" s="1209"/>
      <c r="E261" s="1246"/>
      <c r="F261" s="1246"/>
      <c r="G261" s="1197"/>
      <c r="H261" s="1197">
        <v>1975</v>
      </c>
      <c r="I261" s="1228"/>
      <c r="J261" s="1251"/>
      <c r="K261" s="1226"/>
      <c r="L261" s="1226"/>
      <c r="M261" s="1226"/>
      <c r="N261" s="1226"/>
      <c r="O261" s="1226"/>
      <c r="P261" s="1226"/>
      <c r="Q261" s="1226"/>
      <c r="R261" s="1226"/>
      <c r="S261" s="1226"/>
      <c r="T261" s="1226"/>
      <c r="U261" s="1226"/>
      <c r="V261" s="1226"/>
      <c r="W261" s="1226"/>
      <c r="X261" s="1226"/>
    </row>
    <row r="262" spans="1:24" ht="33" customHeight="1" collapsed="1">
      <c r="A262" s="1186">
        <v>4</v>
      </c>
      <c r="B262" s="1594" t="s">
        <v>188</v>
      </c>
      <c r="C262" s="1578"/>
      <c r="D262" s="1578"/>
      <c r="E262" s="1578"/>
      <c r="F262" s="1578"/>
      <c r="G262" s="1578"/>
      <c r="H262" s="1578"/>
      <c r="I262" s="1578"/>
      <c r="J262" s="1579"/>
      <c r="K262" s="1224"/>
      <c r="L262" s="1224"/>
      <c r="M262" s="1224"/>
      <c r="N262" s="1224"/>
      <c r="O262" s="1224"/>
      <c r="P262" s="1224"/>
      <c r="Q262" s="1224"/>
      <c r="R262" s="1224"/>
      <c r="S262" s="1224"/>
      <c r="T262" s="1224"/>
      <c r="U262" s="1224"/>
      <c r="V262" s="1224"/>
      <c r="W262" s="1224"/>
      <c r="X262" s="1224"/>
    </row>
    <row r="263" spans="1:24" ht="31.5" hidden="1" customHeight="1" outlineLevel="1">
      <c r="A263" s="1193"/>
      <c r="B263" s="1252" t="s">
        <v>189</v>
      </c>
      <c r="C263" s="1191"/>
      <c r="D263" s="1209" t="s">
        <v>179</v>
      </c>
      <c r="E263" s="1192"/>
      <c r="F263" s="1192"/>
      <c r="G263" s="1197"/>
      <c r="H263" s="1197"/>
      <c r="I263" s="1225"/>
      <c r="J263" s="1587" t="s">
        <v>190</v>
      </c>
      <c r="K263" s="1226"/>
      <c r="L263" s="1226"/>
      <c r="M263" s="1226"/>
      <c r="N263" s="1226"/>
      <c r="O263" s="1226"/>
      <c r="P263" s="1226"/>
      <c r="Q263" s="1226"/>
      <c r="R263" s="1226"/>
      <c r="S263" s="1226"/>
      <c r="T263" s="1226"/>
      <c r="U263" s="1226"/>
      <c r="V263" s="1226"/>
      <c r="W263" s="1226"/>
      <c r="X263" s="1226"/>
    </row>
    <row r="264" spans="1:24" ht="19.5" hidden="1" customHeight="1" outlineLevel="1">
      <c r="A264" s="1193"/>
      <c r="B264" s="1211" t="s">
        <v>191</v>
      </c>
      <c r="C264" s="1191" t="s">
        <v>144</v>
      </c>
      <c r="D264" s="1209" t="s">
        <v>16</v>
      </c>
      <c r="E264" s="1216">
        <v>900</v>
      </c>
      <c r="F264" s="1216">
        <v>900</v>
      </c>
      <c r="G264" s="1230">
        <v>900</v>
      </c>
      <c r="H264" s="1230">
        <v>900</v>
      </c>
      <c r="I264" s="1225">
        <f t="shared" ref="I264:I269" si="24">(H264-G264)/G264</f>
        <v>0</v>
      </c>
      <c r="J264" s="1588"/>
      <c r="K264" s="1226"/>
      <c r="L264" s="1226"/>
      <c r="M264" s="1226"/>
      <c r="N264" s="1226"/>
      <c r="O264" s="1226"/>
      <c r="P264" s="1226"/>
      <c r="Q264" s="1226"/>
      <c r="R264" s="1226"/>
      <c r="S264" s="1226"/>
      <c r="T264" s="1226"/>
      <c r="U264" s="1226"/>
      <c r="V264" s="1226"/>
      <c r="W264" s="1226"/>
      <c r="X264" s="1226"/>
    </row>
    <row r="265" spans="1:24" ht="19.5" hidden="1" customHeight="1" outlineLevel="1">
      <c r="A265" s="1193"/>
      <c r="B265" s="1211" t="s">
        <v>192</v>
      </c>
      <c r="C265" s="1191" t="s">
        <v>144</v>
      </c>
      <c r="D265" s="1209" t="s">
        <v>16</v>
      </c>
      <c r="E265" s="1201">
        <v>1200</v>
      </c>
      <c r="F265" s="1201">
        <v>1200</v>
      </c>
      <c r="G265" s="1202">
        <v>1200</v>
      </c>
      <c r="H265" s="1202">
        <v>1200</v>
      </c>
      <c r="I265" s="1225">
        <f t="shared" si="24"/>
        <v>0</v>
      </c>
      <c r="J265" s="1588"/>
      <c r="K265" s="1226"/>
      <c r="L265" s="1226"/>
      <c r="M265" s="1226"/>
      <c r="N265" s="1226"/>
      <c r="O265" s="1226"/>
      <c r="P265" s="1226"/>
      <c r="Q265" s="1226"/>
      <c r="R265" s="1226"/>
      <c r="S265" s="1226"/>
      <c r="T265" s="1226"/>
      <c r="U265" s="1226"/>
      <c r="V265" s="1226"/>
      <c r="W265" s="1226"/>
      <c r="X265" s="1226"/>
    </row>
    <row r="266" spans="1:24" ht="19.5" hidden="1" customHeight="1" outlineLevel="1">
      <c r="A266" s="1193"/>
      <c r="B266" s="1211" t="s">
        <v>193</v>
      </c>
      <c r="C266" s="1191" t="s">
        <v>144</v>
      </c>
      <c r="D266" s="1209" t="s">
        <v>16</v>
      </c>
      <c r="E266" s="1201">
        <v>1800</v>
      </c>
      <c r="F266" s="1201">
        <v>1800</v>
      </c>
      <c r="G266" s="1202">
        <v>1800</v>
      </c>
      <c r="H266" s="1202">
        <v>1800</v>
      </c>
      <c r="I266" s="1225">
        <f t="shared" si="24"/>
        <v>0</v>
      </c>
      <c r="J266" s="1588"/>
      <c r="K266" s="1226"/>
      <c r="L266" s="1226"/>
      <c r="M266" s="1226"/>
      <c r="N266" s="1226"/>
      <c r="O266" s="1226"/>
      <c r="P266" s="1226"/>
      <c r="Q266" s="1226"/>
      <c r="R266" s="1226"/>
      <c r="S266" s="1226"/>
      <c r="T266" s="1226"/>
      <c r="U266" s="1226"/>
      <c r="V266" s="1226"/>
      <c r="W266" s="1226"/>
      <c r="X266" s="1226"/>
    </row>
    <row r="267" spans="1:24" ht="19.5" hidden="1" customHeight="1" outlineLevel="1">
      <c r="A267" s="1193"/>
      <c r="B267" s="1211" t="s">
        <v>194</v>
      </c>
      <c r="C267" s="1191" t="s">
        <v>144</v>
      </c>
      <c r="D267" s="1209" t="s">
        <v>16</v>
      </c>
      <c r="E267" s="1201">
        <v>6000</v>
      </c>
      <c r="F267" s="1201">
        <v>6000</v>
      </c>
      <c r="G267" s="1202">
        <v>6000</v>
      </c>
      <c r="H267" s="1202">
        <v>6000</v>
      </c>
      <c r="I267" s="1225">
        <f t="shared" si="24"/>
        <v>0</v>
      </c>
      <c r="J267" s="1588"/>
      <c r="K267" s="1226"/>
      <c r="L267" s="1226"/>
      <c r="M267" s="1226"/>
      <c r="N267" s="1226"/>
      <c r="O267" s="1226"/>
      <c r="P267" s="1226"/>
      <c r="Q267" s="1226"/>
      <c r="R267" s="1226"/>
      <c r="S267" s="1226"/>
      <c r="T267" s="1226"/>
      <c r="U267" s="1226"/>
      <c r="V267" s="1226"/>
      <c r="W267" s="1226"/>
      <c r="X267" s="1226"/>
    </row>
    <row r="268" spans="1:24" ht="19.5" hidden="1" customHeight="1" outlineLevel="1">
      <c r="A268" s="1193"/>
      <c r="B268" s="1211" t="s">
        <v>195</v>
      </c>
      <c r="C268" s="1191" t="s">
        <v>144</v>
      </c>
      <c r="D268" s="1209" t="s">
        <v>16</v>
      </c>
      <c r="E268" s="1201">
        <v>12727</v>
      </c>
      <c r="F268" s="1201">
        <v>12727</v>
      </c>
      <c r="G268" s="1202">
        <v>12000</v>
      </c>
      <c r="H268" s="1202">
        <v>12000</v>
      </c>
      <c r="I268" s="1225">
        <f t="shared" si="24"/>
        <v>0</v>
      </c>
      <c r="J268" s="1588"/>
      <c r="K268" s="1226"/>
      <c r="L268" s="1226"/>
      <c r="M268" s="1226"/>
      <c r="N268" s="1226"/>
      <c r="O268" s="1226"/>
      <c r="P268" s="1226"/>
      <c r="Q268" s="1226"/>
      <c r="R268" s="1226"/>
      <c r="S268" s="1226"/>
      <c r="T268" s="1226"/>
      <c r="U268" s="1226"/>
      <c r="V268" s="1226"/>
      <c r="W268" s="1226"/>
      <c r="X268" s="1226"/>
    </row>
    <row r="269" spans="1:24" ht="19.5" hidden="1" customHeight="1" outlineLevel="1">
      <c r="A269" s="1193"/>
      <c r="B269" s="1211" t="s">
        <v>196</v>
      </c>
      <c r="C269" s="1191" t="s">
        <v>144</v>
      </c>
      <c r="D269" s="1209" t="s">
        <v>16</v>
      </c>
      <c r="E269" s="1201">
        <v>12000</v>
      </c>
      <c r="F269" s="1201">
        <v>12000</v>
      </c>
      <c r="G269" s="1202">
        <v>12000</v>
      </c>
      <c r="H269" s="1202">
        <v>12000</v>
      </c>
      <c r="I269" s="1225">
        <f t="shared" si="24"/>
        <v>0</v>
      </c>
      <c r="J269" s="1589"/>
      <c r="K269" s="1226"/>
      <c r="L269" s="1226"/>
      <c r="M269" s="1226"/>
      <c r="N269" s="1226"/>
      <c r="O269" s="1226"/>
      <c r="P269" s="1226"/>
      <c r="Q269" s="1226"/>
      <c r="R269" s="1226"/>
      <c r="S269" s="1226"/>
      <c r="T269" s="1226"/>
      <c r="U269" s="1226"/>
      <c r="V269" s="1226"/>
      <c r="W269" s="1226"/>
      <c r="X269" s="1226"/>
    </row>
    <row r="270" spans="1:24" ht="46.5" customHeight="1" collapsed="1">
      <c r="A270" s="1186">
        <v>5</v>
      </c>
      <c r="B270" s="1593" t="s">
        <v>197</v>
      </c>
      <c r="C270" s="1578"/>
      <c r="D270" s="1578"/>
      <c r="E270" s="1578"/>
      <c r="F270" s="1578"/>
      <c r="G270" s="1578"/>
      <c r="H270" s="1578"/>
      <c r="I270" s="1578"/>
      <c r="J270" s="1579"/>
      <c r="K270" s="1224"/>
      <c r="L270" s="1224"/>
      <c r="M270" s="1224"/>
      <c r="N270" s="1224"/>
      <c r="O270" s="1224"/>
      <c r="P270" s="1224"/>
      <c r="Q270" s="1224"/>
      <c r="R270" s="1224"/>
      <c r="S270" s="1224"/>
      <c r="T270" s="1224"/>
      <c r="U270" s="1224"/>
      <c r="V270" s="1224"/>
      <c r="W270" s="1224"/>
      <c r="X270" s="1224"/>
    </row>
    <row r="271" spans="1:24" ht="31.5" hidden="1" customHeight="1" outlineLevel="1">
      <c r="A271" s="1193"/>
      <c r="B271" s="1253" t="s">
        <v>198</v>
      </c>
      <c r="C271" s="1233" t="s">
        <v>199</v>
      </c>
      <c r="D271" s="1233" t="s">
        <v>179</v>
      </c>
      <c r="E271" s="1201">
        <v>114545</v>
      </c>
      <c r="F271" s="1201">
        <v>114545</v>
      </c>
      <c r="G271" s="1202">
        <v>96363</v>
      </c>
      <c r="H271" s="1202">
        <v>96363</v>
      </c>
      <c r="I271" s="1225">
        <f t="shared" ref="I271:I277" si="25">(H271-G271)/G271</f>
        <v>0</v>
      </c>
      <c r="J271" s="1587" t="s">
        <v>200</v>
      </c>
      <c r="K271" s="1226"/>
      <c r="L271" s="1226"/>
      <c r="M271" s="1226"/>
      <c r="N271" s="1226"/>
      <c r="O271" s="1226"/>
      <c r="P271" s="1226"/>
      <c r="Q271" s="1226"/>
      <c r="R271" s="1226"/>
      <c r="S271" s="1226"/>
      <c r="T271" s="1226"/>
      <c r="U271" s="1226"/>
      <c r="V271" s="1226"/>
      <c r="W271" s="1226"/>
      <c r="X271" s="1226"/>
    </row>
    <row r="272" spans="1:24" ht="39" hidden="1" customHeight="1" outlineLevel="1">
      <c r="A272" s="1193"/>
      <c r="B272" s="1253" t="s">
        <v>201</v>
      </c>
      <c r="C272" s="1233" t="s">
        <v>199</v>
      </c>
      <c r="D272" s="1233" t="s">
        <v>16</v>
      </c>
      <c r="E272" s="1201">
        <v>118182</v>
      </c>
      <c r="F272" s="1201">
        <v>118182</v>
      </c>
      <c r="G272" s="1202">
        <v>100000</v>
      </c>
      <c r="H272" s="1202">
        <v>100000</v>
      </c>
      <c r="I272" s="1225">
        <f t="shared" si="25"/>
        <v>0</v>
      </c>
      <c r="J272" s="1588"/>
      <c r="K272" s="1226"/>
      <c r="L272" s="1226"/>
      <c r="M272" s="1226"/>
      <c r="N272" s="1226"/>
      <c r="O272" s="1226"/>
      <c r="P272" s="1226"/>
      <c r="Q272" s="1226"/>
      <c r="R272" s="1226"/>
      <c r="S272" s="1226"/>
      <c r="T272" s="1226"/>
      <c r="U272" s="1226"/>
      <c r="V272" s="1226"/>
      <c r="W272" s="1226"/>
      <c r="X272" s="1226"/>
    </row>
    <row r="273" spans="1:24" ht="19.5" hidden="1" customHeight="1" outlineLevel="1">
      <c r="A273" s="1193"/>
      <c r="B273" s="1253" t="s">
        <v>202</v>
      </c>
      <c r="C273" s="1233" t="s">
        <v>199</v>
      </c>
      <c r="D273" s="1233" t="s">
        <v>16</v>
      </c>
      <c r="E273" s="1201">
        <v>112727</v>
      </c>
      <c r="F273" s="1201">
        <v>112727</v>
      </c>
      <c r="G273" s="1202">
        <v>94545</v>
      </c>
      <c r="H273" s="1202">
        <v>94545</v>
      </c>
      <c r="I273" s="1225">
        <f t="shared" si="25"/>
        <v>0</v>
      </c>
      <c r="J273" s="1588"/>
      <c r="K273" s="1226"/>
      <c r="L273" s="1226"/>
      <c r="M273" s="1226"/>
      <c r="N273" s="1226"/>
      <c r="O273" s="1226"/>
      <c r="P273" s="1226"/>
      <c r="Q273" s="1226"/>
      <c r="R273" s="1226"/>
      <c r="S273" s="1226"/>
      <c r="T273" s="1226"/>
      <c r="U273" s="1226"/>
      <c r="V273" s="1226"/>
      <c r="W273" s="1226"/>
      <c r="X273" s="1226"/>
    </row>
    <row r="274" spans="1:24" ht="39" hidden="1" customHeight="1" outlineLevel="1">
      <c r="A274" s="1193"/>
      <c r="B274" s="1253" t="s">
        <v>203</v>
      </c>
      <c r="C274" s="1233" t="s">
        <v>199</v>
      </c>
      <c r="D274" s="1233" t="s">
        <v>16</v>
      </c>
      <c r="E274" s="1201">
        <v>116364</v>
      </c>
      <c r="F274" s="1201">
        <v>116364</v>
      </c>
      <c r="G274" s="1202">
        <v>98181</v>
      </c>
      <c r="H274" s="1202">
        <v>98181</v>
      </c>
      <c r="I274" s="1225">
        <f t="shared" si="25"/>
        <v>0</v>
      </c>
      <c r="J274" s="1588"/>
      <c r="K274" s="1226"/>
      <c r="L274" s="1226"/>
      <c r="M274" s="1226"/>
      <c r="N274" s="1226"/>
      <c r="O274" s="1226"/>
      <c r="P274" s="1226"/>
      <c r="Q274" s="1226"/>
      <c r="R274" s="1226"/>
      <c r="S274" s="1226"/>
      <c r="T274" s="1226"/>
      <c r="U274" s="1226"/>
      <c r="V274" s="1226"/>
      <c r="W274" s="1226"/>
      <c r="X274" s="1226"/>
    </row>
    <row r="275" spans="1:24" ht="39" hidden="1" customHeight="1" outlineLevel="1">
      <c r="A275" s="1193"/>
      <c r="B275" s="1253" t="s">
        <v>204</v>
      </c>
      <c r="C275" s="1191" t="s">
        <v>144</v>
      </c>
      <c r="D275" s="1233" t="s">
        <v>16</v>
      </c>
      <c r="E275" s="1201">
        <v>1273</v>
      </c>
      <c r="F275" s="1201">
        <v>1273</v>
      </c>
      <c r="G275" s="1202">
        <v>1182</v>
      </c>
      <c r="H275" s="1202">
        <v>1182</v>
      </c>
      <c r="I275" s="1225">
        <f t="shared" si="25"/>
        <v>0</v>
      </c>
      <c r="J275" s="1588"/>
      <c r="K275" s="1226"/>
      <c r="L275" s="1226"/>
      <c r="M275" s="1226"/>
      <c r="N275" s="1226"/>
      <c r="O275" s="1226"/>
      <c r="P275" s="1226"/>
      <c r="Q275" s="1226"/>
      <c r="R275" s="1226"/>
      <c r="S275" s="1226"/>
      <c r="T275" s="1226"/>
      <c r="U275" s="1226"/>
      <c r="V275" s="1226"/>
      <c r="W275" s="1226"/>
      <c r="X275" s="1226"/>
    </row>
    <row r="276" spans="1:24" ht="39" hidden="1" customHeight="1" outlineLevel="1">
      <c r="A276" s="1193"/>
      <c r="B276" s="1253" t="s">
        <v>205</v>
      </c>
      <c r="C276" s="1191" t="s">
        <v>144</v>
      </c>
      <c r="D276" s="1233" t="s">
        <v>16</v>
      </c>
      <c r="E276" s="1201">
        <v>1636</v>
      </c>
      <c r="F276" s="1201">
        <v>1636</v>
      </c>
      <c r="G276" s="1202">
        <v>1455</v>
      </c>
      <c r="H276" s="1202">
        <v>1455</v>
      </c>
      <c r="I276" s="1225">
        <f t="shared" si="25"/>
        <v>0</v>
      </c>
      <c r="J276" s="1588"/>
      <c r="K276" s="1226"/>
      <c r="L276" s="1226"/>
      <c r="M276" s="1226"/>
      <c r="N276" s="1226"/>
      <c r="O276" s="1226"/>
      <c r="P276" s="1226"/>
      <c r="Q276" s="1226"/>
      <c r="R276" s="1226"/>
      <c r="S276" s="1226"/>
      <c r="T276" s="1226"/>
      <c r="U276" s="1226"/>
      <c r="V276" s="1226"/>
      <c r="W276" s="1226"/>
      <c r="X276" s="1226"/>
    </row>
    <row r="277" spans="1:24" ht="19.5" hidden="1" customHeight="1" outlineLevel="1">
      <c r="A277" s="1193"/>
      <c r="B277" s="1253" t="s">
        <v>206</v>
      </c>
      <c r="C277" s="1191" t="s">
        <v>144</v>
      </c>
      <c r="D277" s="1233" t="s">
        <v>16</v>
      </c>
      <c r="E277" s="1201">
        <v>6000</v>
      </c>
      <c r="F277" s="1201">
        <v>6000</v>
      </c>
      <c r="G277" s="1202">
        <v>5273</v>
      </c>
      <c r="H277" s="1202">
        <v>5273</v>
      </c>
      <c r="I277" s="1225">
        <f t="shared" si="25"/>
        <v>0</v>
      </c>
      <c r="J277" s="1588"/>
      <c r="K277" s="1226"/>
      <c r="L277" s="1226"/>
      <c r="M277" s="1226"/>
      <c r="N277" s="1226"/>
      <c r="O277" s="1226"/>
      <c r="P277" s="1226"/>
      <c r="Q277" s="1226"/>
      <c r="R277" s="1226"/>
      <c r="S277" s="1226"/>
      <c r="T277" s="1226"/>
      <c r="U277" s="1226"/>
      <c r="V277" s="1226"/>
      <c r="W277" s="1226"/>
      <c r="X277" s="1226"/>
    </row>
    <row r="278" spans="1:24" ht="19.5" hidden="1" customHeight="1" outlineLevel="1">
      <c r="A278" s="1193"/>
      <c r="B278" s="1253" t="s">
        <v>207</v>
      </c>
      <c r="C278" s="1191" t="s">
        <v>144</v>
      </c>
      <c r="D278" s="1233" t="s">
        <v>16</v>
      </c>
      <c r="E278" s="1201"/>
      <c r="F278" s="1201"/>
      <c r="G278" s="1202"/>
      <c r="H278" s="1202">
        <v>10455</v>
      </c>
      <c r="I278" s="1225" t="s">
        <v>27</v>
      </c>
      <c r="J278" s="1588"/>
      <c r="K278" s="1226"/>
      <c r="L278" s="1226"/>
      <c r="M278" s="1226"/>
      <c r="N278" s="1226"/>
      <c r="O278" s="1226"/>
      <c r="P278" s="1226"/>
      <c r="Q278" s="1226"/>
      <c r="R278" s="1226"/>
      <c r="S278" s="1226"/>
      <c r="T278" s="1226"/>
      <c r="U278" s="1226"/>
      <c r="V278" s="1226"/>
      <c r="W278" s="1226"/>
      <c r="X278" s="1226"/>
    </row>
    <row r="279" spans="1:24" ht="39" hidden="1" customHeight="1" outlineLevel="1">
      <c r="A279" s="1193"/>
      <c r="B279" s="1253" t="s">
        <v>208</v>
      </c>
      <c r="C279" s="1191" t="s">
        <v>144</v>
      </c>
      <c r="D279" s="1233" t="s">
        <v>16</v>
      </c>
      <c r="E279" s="1201">
        <v>12727</v>
      </c>
      <c r="F279" s="1201">
        <v>12727</v>
      </c>
      <c r="G279" s="1202">
        <v>11818</v>
      </c>
      <c r="H279" s="1202">
        <v>11818</v>
      </c>
      <c r="I279" s="1225">
        <f>(H279-G279)/G279</f>
        <v>0</v>
      </c>
      <c r="J279" s="1588"/>
      <c r="K279" s="1226"/>
      <c r="L279" s="1226"/>
      <c r="M279" s="1226"/>
      <c r="N279" s="1226"/>
      <c r="O279" s="1226"/>
      <c r="P279" s="1226"/>
      <c r="Q279" s="1226"/>
      <c r="R279" s="1226"/>
      <c r="S279" s="1226"/>
      <c r="T279" s="1226"/>
      <c r="U279" s="1226"/>
      <c r="V279" s="1226"/>
      <c r="W279" s="1226"/>
      <c r="X279" s="1226"/>
    </row>
    <row r="280" spans="1:24" ht="39" hidden="1" customHeight="1" outlineLevel="1">
      <c r="A280" s="1193"/>
      <c r="B280" s="1253" t="s">
        <v>209</v>
      </c>
      <c r="C280" s="1191" t="s">
        <v>144</v>
      </c>
      <c r="D280" s="1233" t="s">
        <v>16</v>
      </c>
      <c r="E280" s="1201">
        <v>40909</v>
      </c>
      <c r="F280" s="1201">
        <v>40909</v>
      </c>
      <c r="G280" s="1202">
        <v>32727</v>
      </c>
      <c r="H280" s="1202">
        <v>32727</v>
      </c>
      <c r="I280" s="1225">
        <f>(H280-G280)/G280</f>
        <v>0</v>
      </c>
      <c r="J280" s="1589"/>
      <c r="K280" s="1226"/>
      <c r="L280" s="1226"/>
      <c r="M280" s="1226"/>
      <c r="N280" s="1226"/>
      <c r="O280" s="1226"/>
      <c r="P280" s="1226"/>
      <c r="Q280" s="1226"/>
      <c r="R280" s="1226"/>
      <c r="S280" s="1226"/>
      <c r="T280" s="1226"/>
      <c r="U280" s="1226"/>
      <c r="V280" s="1226"/>
      <c r="W280" s="1226"/>
      <c r="X280" s="1226"/>
    </row>
    <row r="281" spans="1:24" ht="38.25" customHeight="1" collapsed="1">
      <c r="A281" s="1186">
        <v>6</v>
      </c>
      <c r="B281" s="1595" t="s">
        <v>210</v>
      </c>
      <c r="C281" s="1578"/>
      <c r="D281" s="1578"/>
      <c r="E281" s="1578"/>
      <c r="F281" s="1578"/>
      <c r="G281" s="1578"/>
      <c r="H281" s="1578"/>
      <c r="I281" s="1578"/>
      <c r="J281" s="1579"/>
      <c r="K281" s="1224"/>
      <c r="L281" s="1224"/>
      <c r="M281" s="1224"/>
      <c r="N281" s="1224"/>
      <c r="O281" s="1224"/>
      <c r="P281" s="1224"/>
      <c r="Q281" s="1224"/>
      <c r="R281" s="1224"/>
      <c r="S281" s="1224"/>
      <c r="T281" s="1224"/>
      <c r="U281" s="1224"/>
      <c r="V281" s="1224"/>
      <c r="W281" s="1224"/>
      <c r="X281" s="1224"/>
    </row>
    <row r="282" spans="1:24" ht="18" hidden="1" customHeight="1" outlineLevel="1">
      <c r="A282" s="1186"/>
      <c r="B282" s="1254" t="s">
        <v>211</v>
      </c>
      <c r="C282" s="1191" t="s">
        <v>212</v>
      </c>
      <c r="D282" s="1255"/>
      <c r="E282" s="1255"/>
      <c r="F282" s="1255"/>
      <c r="G282" s="1255"/>
      <c r="H282" s="1256">
        <v>250000</v>
      </c>
      <c r="I282" s="1225" t="s">
        <v>27</v>
      </c>
      <c r="J282" s="1255"/>
      <c r="K282" s="1224"/>
      <c r="L282" s="1224"/>
      <c r="M282" s="1224"/>
      <c r="N282" s="1224"/>
      <c r="O282" s="1224"/>
      <c r="P282" s="1224"/>
      <c r="Q282" s="1224"/>
      <c r="R282" s="1224"/>
      <c r="S282" s="1224"/>
      <c r="T282" s="1224"/>
      <c r="U282" s="1224"/>
      <c r="V282" s="1224"/>
      <c r="W282" s="1224"/>
      <c r="X282" s="1224"/>
    </row>
    <row r="283" spans="1:24" ht="18" hidden="1" customHeight="1" outlineLevel="1">
      <c r="A283" s="1186"/>
      <c r="B283" s="1254" t="s">
        <v>213</v>
      </c>
      <c r="C283" s="1191" t="s">
        <v>212</v>
      </c>
      <c r="D283" s="1255"/>
      <c r="E283" s="1255"/>
      <c r="F283" s="1255"/>
      <c r="G283" s="1255"/>
      <c r="H283" s="1256">
        <v>250000</v>
      </c>
      <c r="I283" s="1225" t="s">
        <v>27</v>
      </c>
      <c r="J283" s="1255"/>
      <c r="K283" s="1224"/>
      <c r="L283" s="1224"/>
      <c r="M283" s="1224"/>
      <c r="N283" s="1224"/>
      <c r="O283" s="1224"/>
      <c r="P283" s="1224"/>
      <c r="Q283" s="1224"/>
      <c r="R283" s="1224"/>
      <c r="S283" s="1224"/>
      <c r="T283" s="1224"/>
      <c r="U283" s="1224"/>
      <c r="V283" s="1224"/>
      <c r="W283" s="1224"/>
      <c r="X283" s="1224"/>
    </row>
    <row r="284" spans="1:24" ht="18" hidden="1" customHeight="1" outlineLevel="1">
      <c r="A284" s="1186"/>
      <c r="B284" s="1254" t="s">
        <v>214</v>
      </c>
      <c r="C284" s="1191" t="s">
        <v>212</v>
      </c>
      <c r="D284" s="1255"/>
      <c r="E284" s="1255"/>
      <c r="F284" s="1255"/>
      <c r="G284" s="1255"/>
      <c r="H284" s="1256">
        <v>49000</v>
      </c>
      <c r="I284" s="1225" t="s">
        <v>27</v>
      </c>
      <c r="J284" s="1255"/>
      <c r="K284" s="1224"/>
      <c r="L284" s="1224"/>
      <c r="M284" s="1224"/>
      <c r="N284" s="1224"/>
      <c r="O284" s="1224"/>
      <c r="P284" s="1224"/>
      <c r="Q284" s="1224"/>
      <c r="R284" s="1224"/>
      <c r="S284" s="1224"/>
      <c r="T284" s="1224"/>
      <c r="U284" s="1224"/>
      <c r="V284" s="1224"/>
      <c r="W284" s="1224"/>
      <c r="X284" s="1224"/>
    </row>
    <row r="285" spans="1:24" ht="18" hidden="1" customHeight="1" outlineLevel="1">
      <c r="A285" s="1186"/>
      <c r="B285" s="1254" t="s">
        <v>215</v>
      </c>
      <c r="C285" s="1191" t="s">
        <v>212</v>
      </c>
      <c r="D285" s="1255"/>
      <c r="E285" s="1255"/>
      <c r="F285" s="1255"/>
      <c r="G285" s="1255"/>
      <c r="H285" s="1256">
        <v>49000</v>
      </c>
      <c r="I285" s="1255"/>
      <c r="J285" s="1255"/>
      <c r="K285" s="1224"/>
      <c r="L285" s="1224"/>
      <c r="M285" s="1224"/>
      <c r="N285" s="1224"/>
      <c r="O285" s="1224"/>
      <c r="P285" s="1224"/>
      <c r="Q285" s="1224"/>
      <c r="R285" s="1224"/>
      <c r="S285" s="1224"/>
      <c r="T285" s="1224"/>
      <c r="U285" s="1224"/>
      <c r="V285" s="1224"/>
      <c r="W285" s="1224"/>
      <c r="X285" s="1224"/>
    </row>
    <row r="286" spans="1:24" ht="19.5" hidden="1" customHeight="1" outlineLevel="1">
      <c r="A286" s="1193"/>
      <c r="B286" s="1214" t="s">
        <v>216</v>
      </c>
      <c r="C286" s="1191" t="s">
        <v>144</v>
      </c>
      <c r="D286" s="1209"/>
      <c r="E286" s="1192"/>
      <c r="F286" s="1192"/>
      <c r="G286" s="1197"/>
      <c r="H286" s="1200">
        <v>6000</v>
      </c>
      <c r="I286" s="1225" t="s">
        <v>27</v>
      </c>
      <c r="J286" s="1587" t="s">
        <v>217</v>
      </c>
      <c r="K286" s="1226"/>
      <c r="L286" s="1226"/>
      <c r="M286" s="1226"/>
      <c r="N286" s="1226"/>
      <c r="O286" s="1226"/>
      <c r="P286" s="1226"/>
      <c r="Q286" s="1226"/>
      <c r="R286" s="1226"/>
      <c r="S286" s="1226"/>
      <c r="T286" s="1226"/>
      <c r="U286" s="1226"/>
      <c r="V286" s="1226"/>
      <c r="W286" s="1226"/>
      <c r="X286" s="1226"/>
    </row>
    <row r="287" spans="1:24" ht="19.5" hidden="1" customHeight="1" outlineLevel="1">
      <c r="A287" s="1193"/>
      <c r="B287" s="1214" t="s">
        <v>218</v>
      </c>
      <c r="C287" s="1191" t="s">
        <v>144</v>
      </c>
      <c r="D287" s="1209"/>
      <c r="E287" s="1192"/>
      <c r="F287" s="1192"/>
      <c r="G287" s="1197"/>
      <c r="H287" s="1200">
        <v>9000</v>
      </c>
      <c r="I287" s="1225" t="s">
        <v>27</v>
      </c>
      <c r="J287" s="1588"/>
      <c r="K287" s="1226"/>
      <c r="L287" s="1226"/>
      <c r="M287" s="1226"/>
      <c r="N287" s="1226"/>
      <c r="O287" s="1226"/>
      <c r="P287" s="1226"/>
      <c r="Q287" s="1226"/>
      <c r="R287" s="1226"/>
      <c r="S287" s="1226"/>
      <c r="T287" s="1226"/>
      <c r="U287" s="1226"/>
      <c r="V287" s="1226"/>
      <c r="W287" s="1226"/>
      <c r="X287" s="1226"/>
    </row>
    <row r="288" spans="1:24" ht="22.5" hidden="1" customHeight="1" outlineLevel="1">
      <c r="A288" s="1193"/>
      <c r="B288" s="1214" t="s">
        <v>219</v>
      </c>
      <c r="C288" s="1191" t="s">
        <v>144</v>
      </c>
      <c r="D288" s="1191" t="s">
        <v>16</v>
      </c>
      <c r="E288" s="1192">
        <v>1200</v>
      </c>
      <c r="F288" s="1192">
        <v>1200</v>
      </c>
      <c r="G288" s="1197">
        <v>1200</v>
      </c>
      <c r="H288" s="1200">
        <v>1200</v>
      </c>
      <c r="I288" s="1225">
        <f>(H288-G288)/G288</f>
        <v>0</v>
      </c>
      <c r="J288" s="1588"/>
      <c r="K288" s="1226"/>
      <c r="L288" s="1226"/>
      <c r="M288" s="1226"/>
      <c r="N288" s="1226"/>
      <c r="O288" s="1226"/>
      <c r="P288" s="1226"/>
      <c r="Q288" s="1226"/>
      <c r="R288" s="1226"/>
      <c r="S288" s="1226"/>
      <c r="T288" s="1226"/>
      <c r="U288" s="1226"/>
      <c r="V288" s="1226"/>
      <c r="W288" s="1226"/>
      <c r="X288" s="1226"/>
    </row>
    <row r="289" spans="1:24" ht="22.5" hidden="1" customHeight="1" outlineLevel="1">
      <c r="A289" s="1193"/>
      <c r="B289" s="1214" t="s">
        <v>220</v>
      </c>
      <c r="C289" s="1191" t="s">
        <v>144</v>
      </c>
      <c r="D289" s="1191" t="s">
        <v>16</v>
      </c>
      <c r="E289" s="1192">
        <v>1800</v>
      </c>
      <c r="F289" s="1192">
        <v>1800</v>
      </c>
      <c r="G289" s="1197">
        <v>1800</v>
      </c>
      <c r="H289" s="1200">
        <v>1800</v>
      </c>
      <c r="I289" s="1225">
        <f>(H289-G289)/G289</f>
        <v>0</v>
      </c>
      <c r="J289" s="1588"/>
      <c r="K289" s="1226"/>
      <c r="L289" s="1226"/>
      <c r="M289" s="1226"/>
      <c r="N289" s="1226"/>
      <c r="O289" s="1226"/>
      <c r="P289" s="1226"/>
      <c r="Q289" s="1226"/>
      <c r="R289" s="1226"/>
      <c r="S289" s="1226"/>
      <c r="T289" s="1226"/>
      <c r="U289" s="1226"/>
      <c r="V289" s="1226"/>
      <c r="W289" s="1226"/>
      <c r="X289" s="1226"/>
    </row>
    <row r="290" spans="1:24" ht="22.5" hidden="1" customHeight="1" outlineLevel="1">
      <c r="A290" s="1193"/>
      <c r="B290" s="1214" t="s">
        <v>221</v>
      </c>
      <c r="C290" s="1191" t="s">
        <v>144</v>
      </c>
      <c r="D290" s="1191" t="s">
        <v>16</v>
      </c>
      <c r="E290" s="1192">
        <v>12000</v>
      </c>
      <c r="F290" s="1192">
        <v>12000</v>
      </c>
      <c r="G290" s="1197">
        <v>12000</v>
      </c>
      <c r="H290" s="1200">
        <v>12000</v>
      </c>
      <c r="I290" s="1225">
        <f>(H290-G290)/G290</f>
        <v>0</v>
      </c>
      <c r="J290" s="1589"/>
      <c r="K290" s="1226"/>
      <c r="L290" s="1226"/>
      <c r="M290" s="1226"/>
      <c r="N290" s="1226"/>
      <c r="O290" s="1226"/>
      <c r="P290" s="1226"/>
      <c r="Q290" s="1226"/>
      <c r="R290" s="1226"/>
      <c r="S290" s="1226"/>
      <c r="T290" s="1226"/>
      <c r="U290" s="1226"/>
      <c r="V290" s="1226"/>
      <c r="W290" s="1226"/>
      <c r="X290" s="1226"/>
    </row>
    <row r="291" spans="1:24" ht="15" hidden="1" customHeight="1" collapsed="1">
      <c r="A291" s="1212">
        <v>6</v>
      </c>
      <c r="B291" s="1598" t="s">
        <v>222</v>
      </c>
      <c r="C291" s="1578"/>
      <c r="D291" s="1578"/>
      <c r="E291" s="1578"/>
      <c r="F291" s="1578"/>
      <c r="G291" s="1578"/>
      <c r="H291" s="1578"/>
      <c r="I291" s="1578"/>
      <c r="J291" s="1579"/>
      <c r="K291" s="1226"/>
      <c r="L291" s="1226"/>
      <c r="M291" s="1226"/>
      <c r="N291" s="1226"/>
      <c r="O291" s="1226"/>
      <c r="P291" s="1226"/>
      <c r="Q291" s="1226"/>
      <c r="R291" s="1226"/>
      <c r="S291" s="1226"/>
      <c r="T291" s="1226"/>
      <c r="U291" s="1226"/>
      <c r="V291" s="1226"/>
      <c r="W291" s="1226"/>
      <c r="X291" s="1226"/>
    </row>
    <row r="292" spans="1:24" ht="47.25" hidden="1" customHeight="1" outlineLevel="1">
      <c r="A292" s="1193"/>
      <c r="B292" s="1247" t="s">
        <v>223</v>
      </c>
      <c r="C292" s="1191" t="s">
        <v>224</v>
      </c>
      <c r="D292" s="1209" t="s">
        <v>225</v>
      </c>
      <c r="E292" s="1192">
        <v>6000</v>
      </c>
      <c r="F292" s="1192">
        <v>6000</v>
      </c>
      <c r="G292" s="1197"/>
      <c r="H292" s="1197"/>
      <c r="I292" s="1225">
        <f>(G292-F292)/F292</f>
        <v>-1</v>
      </c>
      <c r="J292" s="1587" t="s">
        <v>226</v>
      </c>
      <c r="K292" s="1226"/>
      <c r="L292" s="1226"/>
      <c r="M292" s="1226"/>
      <c r="N292" s="1226"/>
      <c r="O292" s="1226"/>
      <c r="P292" s="1226"/>
      <c r="Q292" s="1226"/>
      <c r="R292" s="1226"/>
      <c r="S292" s="1226"/>
      <c r="T292" s="1226"/>
      <c r="U292" s="1226"/>
      <c r="V292" s="1226"/>
      <c r="W292" s="1226"/>
      <c r="X292" s="1226"/>
    </row>
    <row r="293" spans="1:24" ht="19.5" hidden="1" customHeight="1" outlineLevel="1">
      <c r="A293" s="1193"/>
      <c r="B293" s="1247" t="s">
        <v>227</v>
      </c>
      <c r="C293" s="1191" t="s">
        <v>224</v>
      </c>
      <c r="D293" s="1191" t="s">
        <v>16</v>
      </c>
      <c r="E293" s="1192">
        <v>7000</v>
      </c>
      <c r="F293" s="1192">
        <v>7000</v>
      </c>
      <c r="G293" s="1197"/>
      <c r="H293" s="1197"/>
      <c r="I293" s="1225">
        <f>(G293-F293)/F293</f>
        <v>-1</v>
      </c>
      <c r="J293" s="1588"/>
      <c r="K293" s="1226"/>
      <c r="L293" s="1226"/>
      <c r="M293" s="1226"/>
      <c r="N293" s="1226"/>
      <c r="O293" s="1226"/>
      <c r="P293" s="1226"/>
      <c r="Q293" s="1226"/>
      <c r="R293" s="1226"/>
      <c r="S293" s="1226"/>
      <c r="T293" s="1226"/>
      <c r="U293" s="1226"/>
      <c r="V293" s="1226"/>
      <c r="W293" s="1226"/>
      <c r="X293" s="1226"/>
    </row>
    <row r="294" spans="1:24" ht="19.5" hidden="1" customHeight="1" outlineLevel="1">
      <c r="A294" s="1193"/>
      <c r="B294" s="1247" t="s">
        <v>228</v>
      </c>
      <c r="C294" s="1191" t="s">
        <v>224</v>
      </c>
      <c r="D294" s="1191" t="s">
        <v>16</v>
      </c>
      <c r="E294" s="1192">
        <v>10000</v>
      </c>
      <c r="F294" s="1192">
        <v>10000</v>
      </c>
      <c r="G294" s="1197"/>
      <c r="H294" s="1197"/>
      <c r="I294" s="1225">
        <f>(G294-F294)/F294</f>
        <v>-1</v>
      </c>
      <c r="J294" s="1589"/>
      <c r="K294" s="1226"/>
      <c r="L294" s="1226"/>
      <c r="M294" s="1226"/>
      <c r="N294" s="1226"/>
      <c r="O294" s="1226"/>
      <c r="P294" s="1226"/>
      <c r="Q294" s="1226"/>
      <c r="R294" s="1226"/>
      <c r="S294" s="1226"/>
      <c r="T294" s="1226"/>
      <c r="U294" s="1226"/>
      <c r="V294" s="1226"/>
      <c r="W294" s="1226"/>
      <c r="X294" s="1226"/>
    </row>
    <row r="295" spans="1:24" ht="39" customHeight="1" collapsed="1">
      <c r="A295" s="1186">
        <v>7</v>
      </c>
      <c r="B295" s="1595" t="s">
        <v>229</v>
      </c>
      <c r="C295" s="1578"/>
      <c r="D295" s="1578"/>
      <c r="E295" s="1578"/>
      <c r="F295" s="1578"/>
      <c r="G295" s="1578"/>
      <c r="H295" s="1578"/>
      <c r="I295" s="1578"/>
      <c r="J295" s="1579"/>
      <c r="K295" s="1224"/>
      <c r="L295" s="1224"/>
      <c r="M295" s="1224"/>
      <c r="N295" s="1224"/>
      <c r="O295" s="1224"/>
      <c r="P295" s="1224"/>
      <c r="Q295" s="1224"/>
      <c r="R295" s="1224"/>
      <c r="S295" s="1224"/>
      <c r="T295" s="1224"/>
      <c r="U295" s="1224"/>
      <c r="V295" s="1224"/>
      <c r="W295" s="1224"/>
      <c r="X295" s="1224"/>
    </row>
    <row r="296" spans="1:24" ht="26.25" hidden="1" customHeight="1" outlineLevel="1">
      <c r="A296" s="1186"/>
      <c r="B296" s="1255" t="s">
        <v>230</v>
      </c>
      <c r="C296" s="1191" t="s">
        <v>144</v>
      </c>
      <c r="D296" s="1191" t="s">
        <v>16</v>
      </c>
      <c r="E296" s="1255"/>
      <c r="F296" s="1255"/>
      <c r="G296" s="1255"/>
      <c r="H296" s="1200">
        <v>1600</v>
      </c>
      <c r="I296" s="1255" t="s">
        <v>27</v>
      </c>
      <c r="J296" s="1587" t="s">
        <v>231</v>
      </c>
      <c r="K296" s="1224"/>
      <c r="L296" s="1224"/>
      <c r="M296" s="1224"/>
      <c r="N296" s="1224"/>
      <c r="O296" s="1224"/>
      <c r="P296" s="1224"/>
      <c r="Q296" s="1224"/>
      <c r="R296" s="1224"/>
      <c r="S296" s="1224"/>
      <c r="T296" s="1224"/>
      <c r="U296" s="1224"/>
      <c r="V296" s="1224"/>
      <c r="W296" s="1224"/>
      <c r="X296" s="1224"/>
    </row>
    <row r="297" spans="1:24" ht="19.5" hidden="1" customHeight="1" outlineLevel="1">
      <c r="A297" s="1193"/>
      <c r="B297" s="1247" t="s">
        <v>232</v>
      </c>
      <c r="C297" s="1191" t="s">
        <v>144</v>
      </c>
      <c r="D297" s="1191" t="s">
        <v>16</v>
      </c>
      <c r="E297" s="1192">
        <v>11000</v>
      </c>
      <c r="F297" s="1192">
        <v>11000</v>
      </c>
      <c r="G297" s="1197">
        <v>11000</v>
      </c>
      <c r="H297" s="1200">
        <v>12000</v>
      </c>
      <c r="I297" s="1225">
        <f>(H297-G297)/G297</f>
        <v>9.0909090909090912E-2</v>
      </c>
      <c r="J297" s="1588"/>
      <c r="K297" s="1226"/>
      <c r="L297" s="1226"/>
      <c r="M297" s="1226"/>
      <c r="N297" s="1226"/>
      <c r="O297" s="1226"/>
      <c r="P297" s="1226"/>
      <c r="Q297" s="1226"/>
      <c r="R297" s="1226"/>
      <c r="S297" s="1226"/>
      <c r="T297" s="1226"/>
      <c r="U297" s="1226"/>
      <c r="V297" s="1226"/>
      <c r="W297" s="1226"/>
      <c r="X297" s="1226"/>
    </row>
    <row r="298" spans="1:24" ht="19.5" hidden="1" customHeight="1" outlineLevel="1">
      <c r="A298" s="1193"/>
      <c r="B298" s="1247" t="s">
        <v>233</v>
      </c>
      <c r="C298" s="1191" t="s">
        <v>144</v>
      </c>
      <c r="D298" s="1191" t="s">
        <v>16</v>
      </c>
      <c r="E298" s="1192">
        <v>5500</v>
      </c>
      <c r="F298" s="1192">
        <v>5500</v>
      </c>
      <c r="G298" s="1197">
        <v>5500</v>
      </c>
      <c r="H298" s="1200">
        <v>6000</v>
      </c>
      <c r="I298" s="1225">
        <f>(H298-G298)/G298</f>
        <v>9.0909090909090912E-2</v>
      </c>
      <c r="J298" s="1588"/>
      <c r="K298" s="1226"/>
      <c r="L298" s="1226"/>
      <c r="M298" s="1226"/>
      <c r="N298" s="1226"/>
      <c r="O298" s="1226"/>
      <c r="P298" s="1226"/>
      <c r="Q298" s="1226"/>
      <c r="R298" s="1226"/>
      <c r="S298" s="1226"/>
      <c r="T298" s="1226"/>
      <c r="U298" s="1226"/>
      <c r="V298" s="1226"/>
      <c r="W298" s="1226"/>
      <c r="X298" s="1226"/>
    </row>
    <row r="299" spans="1:24" ht="19.5" hidden="1" customHeight="1" outlineLevel="1">
      <c r="A299" s="1193"/>
      <c r="B299" s="1247" t="s">
        <v>234</v>
      </c>
      <c r="C299" s="1191" t="s">
        <v>144</v>
      </c>
      <c r="D299" s="1191" t="s">
        <v>16</v>
      </c>
      <c r="E299" s="1192">
        <v>5500</v>
      </c>
      <c r="F299" s="1192">
        <v>5500</v>
      </c>
      <c r="G299" s="1197">
        <v>5500</v>
      </c>
      <c r="H299" s="1200">
        <v>6000</v>
      </c>
      <c r="I299" s="1225">
        <f>(H299-G299)/G299</f>
        <v>9.0909090909090912E-2</v>
      </c>
      <c r="J299" s="1588"/>
      <c r="K299" s="1226"/>
      <c r="L299" s="1226"/>
      <c r="M299" s="1226"/>
      <c r="N299" s="1226"/>
      <c r="O299" s="1226"/>
      <c r="P299" s="1226"/>
      <c r="Q299" s="1226"/>
      <c r="R299" s="1226"/>
      <c r="S299" s="1226"/>
      <c r="T299" s="1226"/>
      <c r="U299" s="1226"/>
      <c r="V299" s="1226"/>
      <c r="W299" s="1226"/>
      <c r="X299" s="1226"/>
    </row>
    <row r="300" spans="1:24" ht="19.5" hidden="1" customHeight="1" outlineLevel="1">
      <c r="A300" s="1193"/>
      <c r="B300" s="1247" t="s">
        <v>235</v>
      </c>
      <c r="C300" s="1191" t="s">
        <v>144</v>
      </c>
      <c r="D300" s="1191" t="s">
        <v>16</v>
      </c>
      <c r="E300" s="1192">
        <v>2750</v>
      </c>
      <c r="F300" s="1192">
        <v>2750</v>
      </c>
      <c r="G300" s="1197">
        <v>2750</v>
      </c>
      <c r="H300" s="1200">
        <v>3000</v>
      </c>
      <c r="I300" s="1225">
        <f>(H300-G300)/G300</f>
        <v>9.0909090909090912E-2</v>
      </c>
      <c r="J300" s="1589"/>
      <c r="K300" s="1226"/>
      <c r="L300" s="1226"/>
      <c r="M300" s="1226"/>
      <c r="N300" s="1226"/>
      <c r="O300" s="1226"/>
      <c r="P300" s="1226"/>
      <c r="Q300" s="1226"/>
      <c r="R300" s="1226"/>
      <c r="S300" s="1226"/>
      <c r="T300" s="1226"/>
      <c r="U300" s="1226"/>
      <c r="V300" s="1226"/>
      <c r="W300" s="1226"/>
      <c r="X300" s="1226"/>
    </row>
    <row r="301" spans="1:24" ht="33" hidden="1" customHeight="1" collapsed="1">
      <c r="A301" s="1186">
        <v>7</v>
      </c>
      <c r="B301" s="1599" t="s">
        <v>236</v>
      </c>
      <c r="C301" s="1578"/>
      <c r="D301" s="1578"/>
      <c r="E301" s="1578"/>
      <c r="F301" s="1578"/>
      <c r="G301" s="1578"/>
      <c r="H301" s="1578"/>
      <c r="I301" s="1578"/>
      <c r="J301" s="1579"/>
      <c r="K301" s="1224"/>
      <c r="L301" s="1224"/>
      <c r="M301" s="1224"/>
      <c r="N301" s="1224"/>
      <c r="O301" s="1224"/>
      <c r="P301" s="1224"/>
      <c r="Q301" s="1224"/>
      <c r="R301" s="1224"/>
      <c r="S301" s="1224"/>
      <c r="T301" s="1224"/>
      <c r="U301" s="1224"/>
      <c r="V301" s="1224"/>
      <c r="W301" s="1224"/>
      <c r="X301" s="1224"/>
    </row>
    <row r="302" spans="1:24" ht="56.25" hidden="1" customHeight="1" outlineLevel="1">
      <c r="A302" s="1193"/>
      <c r="B302" s="1247" t="s">
        <v>237</v>
      </c>
      <c r="C302" s="1191" t="s">
        <v>144</v>
      </c>
      <c r="D302" s="1209" t="s">
        <v>179</v>
      </c>
      <c r="E302" s="1192">
        <v>6800</v>
      </c>
      <c r="F302" s="1192">
        <v>6800</v>
      </c>
      <c r="G302" s="1197">
        <f>F302</f>
        <v>6800</v>
      </c>
      <c r="H302" s="1197"/>
      <c r="I302" s="1225">
        <f>(G302-F302)/F302</f>
        <v>0</v>
      </c>
      <c r="J302" s="1587" t="s">
        <v>238</v>
      </c>
      <c r="K302" s="1226"/>
      <c r="L302" s="1226"/>
      <c r="M302" s="1226"/>
      <c r="N302" s="1226"/>
      <c r="O302" s="1226"/>
      <c r="P302" s="1226"/>
      <c r="Q302" s="1226"/>
      <c r="R302" s="1226"/>
      <c r="S302" s="1226"/>
      <c r="T302" s="1226"/>
      <c r="U302" s="1226"/>
      <c r="V302" s="1226"/>
      <c r="W302" s="1226"/>
      <c r="X302" s="1226"/>
    </row>
    <row r="303" spans="1:24" ht="52.5" hidden="1" customHeight="1" outlineLevel="1">
      <c r="A303" s="1193"/>
      <c r="B303" s="1247" t="s">
        <v>239</v>
      </c>
      <c r="C303" s="1191" t="s">
        <v>144</v>
      </c>
      <c r="D303" s="1191" t="s">
        <v>16</v>
      </c>
      <c r="E303" s="1192">
        <v>1800</v>
      </c>
      <c r="F303" s="1192">
        <v>1800</v>
      </c>
      <c r="G303" s="1197">
        <f>F303</f>
        <v>1800</v>
      </c>
      <c r="H303" s="1197"/>
      <c r="I303" s="1225">
        <f>(G303-F303)/F303</f>
        <v>0</v>
      </c>
      <c r="J303" s="1589"/>
      <c r="K303" s="1226"/>
      <c r="L303" s="1226"/>
      <c r="M303" s="1226"/>
      <c r="N303" s="1226"/>
      <c r="O303" s="1226"/>
      <c r="P303" s="1226"/>
      <c r="Q303" s="1226"/>
      <c r="R303" s="1226"/>
      <c r="S303" s="1226"/>
      <c r="T303" s="1226"/>
      <c r="U303" s="1226"/>
      <c r="V303" s="1226"/>
      <c r="W303" s="1226"/>
      <c r="X303" s="1226"/>
    </row>
    <row r="304" spans="1:24" ht="15" hidden="1" customHeight="1" collapsed="1">
      <c r="A304" s="1193">
        <v>7</v>
      </c>
      <c r="B304" s="1598" t="s">
        <v>240</v>
      </c>
      <c r="C304" s="1578"/>
      <c r="D304" s="1578"/>
      <c r="E304" s="1578"/>
      <c r="F304" s="1578"/>
      <c r="G304" s="1578"/>
      <c r="H304" s="1578"/>
      <c r="I304" s="1578"/>
      <c r="J304" s="1579"/>
      <c r="K304" s="1226"/>
      <c r="L304" s="1226"/>
      <c r="M304" s="1226"/>
      <c r="N304" s="1226"/>
      <c r="O304" s="1226"/>
      <c r="P304" s="1226"/>
      <c r="Q304" s="1226"/>
      <c r="R304" s="1226"/>
      <c r="S304" s="1226"/>
      <c r="T304" s="1226"/>
      <c r="U304" s="1226"/>
      <c r="V304" s="1226"/>
      <c r="W304" s="1226"/>
      <c r="X304" s="1226"/>
    </row>
    <row r="305" spans="1:24" ht="31.5" hidden="1" customHeight="1" outlineLevel="1">
      <c r="A305" s="1193"/>
      <c r="B305" s="1247" t="s">
        <v>241</v>
      </c>
      <c r="C305" s="1191" t="s">
        <v>152</v>
      </c>
      <c r="D305" s="1209" t="s">
        <v>153</v>
      </c>
      <c r="E305" s="1192">
        <v>1200</v>
      </c>
      <c r="F305" s="1192">
        <v>1200</v>
      </c>
      <c r="G305" s="1197"/>
      <c r="H305" s="1197"/>
      <c r="I305" s="1225">
        <f>(G305-F305)/F305</f>
        <v>-1</v>
      </c>
      <c r="J305" s="1587" t="s">
        <v>242</v>
      </c>
      <c r="K305" s="1226"/>
      <c r="L305" s="1226"/>
      <c r="M305" s="1226"/>
      <c r="N305" s="1226"/>
      <c r="O305" s="1226"/>
      <c r="P305" s="1226"/>
      <c r="Q305" s="1226"/>
      <c r="R305" s="1226"/>
      <c r="S305" s="1226"/>
      <c r="T305" s="1226"/>
      <c r="U305" s="1226"/>
      <c r="V305" s="1226"/>
      <c r="W305" s="1226"/>
      <c r="X305" s="1226"/>
    </row>
    <row r="306" spans="1:24" ht="19.5" hidden="1" customHeight="1" outlineLevel="1">
      <c r="A306" s="1193"/>
      <c r="B306" s="1247" t="s">
        <v>243</v>
      </c>
      <c r="C306" s="1191" t="s">
        <v>152</v>
      </c>
      <c r="D306" s="1191" t="s">
        <v>16</v>
      </c>
      <c r="E306" s="1192">
        <v>1200</v>
      </c>
      <c r="F306" s="1192">
        <v>1200</v>
      </c>
      <c r="G306" s="1197"/>
      <c r="H306" s="1197"/>
      <c r="I306" s="1225">
        <f>(G306-F306)/F306</f>
        <v>-1</v>
      </c>
      <c r="J306" s="1589"/>
      <c r="K306" s="1226"/>
      <c r="L306" s="1226"/>
      <c r="M306" s="1226"/>
      <c r="N306" s="1226"/>
      <c r="O306" s="1226"/>
      <c r="P306" s="1226"/>
      <c r="Q306" s="1226"/>
      <c r="R306" s="1226"/>
      <c r="S306" s="1226"/>
      <c r="T306" s="1226"/>
      <c r="U306" s="1226"/>
      <c r="V306" s="1226"/>
      <c r="W306" s="1226"/>
      <c r="X306" s="1226"/>
    </row>
    <row r="307" spans="1:24" ht="19.5" hidden="1" customHeight="1" outlineLevel="1">
      <c r="A307" s="1193"/>
      <c r="B307" s="1247" t="s">
        <v>244</v>
      </c>
      <c r="C307" s="1191" t="s">
        <v>152</v>
      </c>
      <c r="D307" s="1191" t="s">
        <v>16</v>
      </c>
      <c r="E307" s="1192">
        <v>1800</v>
      </c>
      <c r="F307" s="1192">
        <v>1800</v>
      </c>
      <c r="G307" s="1197"/>
      <c r="H307" s="1197"/>
      <c r="I307" s="1225">
        <f>(G307-F307)/F307</f>
        <v>-1</v>
      </c>
      <c r="J307" s="1587"/>
      <c r="K307" s="1226"/>
      <c r="L307" s="1226"/>
      <c r="M307" s="1226"/>
      <c r="N307" s="1226"/>
      <c r="O307" s="1226"/>
      <c r="P307" s="1226"/>
      <c r="Q307" s="1226"/>
      <c r="R307" s="1226"/>
      <c r="S307" s="1226"/>
      <c r="T307" s="1226"/>
      <c r="U307" s="1226"/>
      <c r="V307" s="1226"/>
      <c r="W307" s="1226"/>
      <c r="X307" s="1226"/>
    </row>
    <row r="308" spans="1:24" ht="19.5" hidden="1" customHeight="1" outlineLevel="1">
      <c r="A308" s="1193"/>
      <c r="B308" s="1247" t="s">
        <v>245</v>
      </c>
      <c r="C308" s="1191" t="s">
        <v>152</v>
      </c>
      <c r="D308" s="1191" t="s">
        <v>16</v>
      </c>
      <c r="E308" s="1192">
        <v>6000</v>
      </c>
      <c r="F308" s="1192">
        <v>6000</v>
      </c>
      <c r="G308" s="1197"/>
      <c r="H308" s="1197"/>
      <c r="I308" s="1225">
        <f>(G308-F308)/F308</f>
        <v>-1</v>
      </c>
      <c r="J308" s="1588"/>
      <c r="K308" s="1226"/>
      <c r="L308" s="1226"/>
      <c r="M308" s="1226"/>
      <c r="N308" s="1226"/>
      <c r="O308" s="1226"/>
      <c r="P308" s="1226"/>
      <c r="Q308" s="1226"/>
      <c r="R308" s="1226"/>
      <c r="S308" s="1226"/>
      <c r="T308" s="1226"/>
      <c r="U308" s="1226"/>
      <c r="V308" s="1226"/>
      <c r="W308" s="1226"/>
      <c r="X308" s="1226"/>
    </row>
    <row r="309" spans="1:24" ht="19.5" hidden="1" customHeight="1" outlineLevel="1">
      <c r="A309" s="1193"/>
      <c r="B309" s="1247" t="s">
        <v>246</v>
      </c>
      <c r="C309" s="1191" t="s">
        <v>152</v>
      </c>
      <c r="D309" s="1191" t="s">
        <v>16</v>
      </c>
      <c r="E309" s="1192">
        <v>12000</v>
      </c>
      <c r="F309" s="1192">
        <v>12000</v>
      </c>
      <c r="G309" s="1197"/>
      <c r="H309" s="1197"/>
      <c r="I309" s="1225">
        <f>(G309-F309)/F309</f>
        <v>-1</v>
      </c>
      <c r="J309" s="1589"/>
      <c r="K309" s="1226"/>
      <c r="L309" s="1226"/>
      <c r="M309" s="1226"/>
      <c r="N309" s="1226"/>
      <c r="O309" s="1226"/>
      <c r="P309" s="1226"/>
      <c r="Q309" s="1226"/>
      <c r="R309" s="1226"/>
      <c r="S309" s="1226"/>
      <c r="T309" s="1226"/>
      <c r="U309" s="1226"/>
      <c r="V309" s="1226"/>
      <c r="W309" s="1226"/>
      <c r="X309" s="1226"/>
    </row>
    <row r="310" spans="1:24" ht="15" hidden="1" customHeight="1">
      <c r="A310" s="1212">
        <v>8</v>
      </c>
      <c r="B310" s="1598" t="s">
        <v>247</v>
      </c>
      <c r="C310" s="1578"/>
      <c r="D310" s="1578"/>
      <c r="E310" s="1578"/>
      <c r="F310" s="1578"/>
      <c r="G310" s="1578"/>
      <c r="H310" s="1578"/>
      <c r="I310" s="1578"/>
      <c r="J310" s="1579"/>
      <c r="K310" s="1226"/>
      <c r="L310" s="1226"/>
      <c r="M310" s="1226"/>
      <c r="N310" s="1226"/>
      <c r="O310" s="1226"/>
      <c r="P310" s="1226"/>
      <c r="Q310" s="1226"/>
      <c r="R310" s="1226"/>
      <c r="S310" s="1226"/>
      <c r="T310" s="1226"/>
      <c r="U310" s="1226"/>
      <c r="V310" s="1226"/>
      <c r="W310" s="1226"/>
      <c r="X310" s="1226"/>
    </row>
    <row r="311" spans="1:24" ht="31.5" hidden="1" customHeight="1" outlineLevel="1">
      <c r="A311" s="1193"/>
      <c r="B311" s="1247" t="s">
        <v>248</v>
      </c>
      <c r="C311" s="1191" t="s">
        <v>249</v>
      </c>
      <c r="D311" s="1209" t="s">
        <v>153</v>
      </c>
      <c r="E311" s="1192">
        <v>1227272</v>
      </c>
      <c r="F311" s="1192">
        <v>1227272</v>
      </c>
      <c r="G311" s="1197"/>
      <c r="H311" s="1197"/>
      <c r="I311" s="1225">
        <f t="shared" ref="I311:I320" si="26">(G311-F311)/F311</f>
        <v>-1</v>
      </c>
      <c r="J311" s="1590"/>
      <c r="K311" s="1226"/>
      <c r="L311" s="1226"/>
      <c r="M311" s="1226"/>
      <c r="N311" s="1226"/>
      <c r="O311" s="1226"/>
      <c r="P311" s="1226"/>
      <c r="Q311" s="1226"/>
      <c r="R311" s="1226"/>
      <c r="S311" s="1226"/>
      <c r="T311" s="1226"/>
      <c r="U311" s="1226"/>
      <c r="V311" s="1226"/>
      <c r="W311" s="1226"/>
      <c r="X311" s="1226"/>
    </row>
    <row r="312" spans="1:24" ht="19.5" hidden="1" customHeight="1" outlineLevel="1">
      <c r="A312" s="1193"/>
      <c r="B312" s="1247" t="s">
        <v>250</v>
      </c>
      <c r="C312" s="1191" t="s">
        <v>249</v>
      </c>
      <c r="D312" s="1191" t="s">
        <v>16</v>
      </c>
      <c r="E312" s="1192">
        <v>1227272</v>
      </c>
      <c r="F312" s="1192">
        <v>1227272</v>
      </c>
      <c r="G312" s="1197"/>
      <c r="H312" s="1197"/>
      <c r="I312" s="1225">
        <f t="shared" si="26"/>
        <v>-1</v>
      </c>
      <c r="J312" s="1589"/>
      <c r="K312" s="1226"/>
      <c r="L312" s="1226"/>
      <c r="M312" s="1226"/>
      <c r="N312" s="1226"/>
      <c r="O312" s="1226"/>
      <c r="P312" s="1226"/>
      <c r="Q312" s="1226"/>
      <c r="R312" s="1226"/>
      <c r="S312" s="1226"/>
      <c r="T312" s="1226"/>
      <c r="U312" s="1226"/>
      <c r="V312" s="1226"/>
      <c r="W312" s="1226"/>
      <c r="X312" s="1226"/>
    </row>
    <row r="313" spans="1:24" ht="19.5" hidden="1" customHeight="1" outlineLevel="1">
      <c r="A313" s="1193"/>
      <c r="B313" s="1247" t="s">
        <v>251</v>
      </c>
      <c r="C313" s="1191" t="s">
        <v>249</v>
      </c>
      <c r="D313" s="1191" t="s">
        <v>16</v>
      </c>
      <c r="E313" s="1192">
        <v>1227272</v>
      </c>
      <c r="F313" s="1192">
        <v>1227272</v>
      </c>
      <c r="G313" s="1197"/>
      <c r="H313" s="1197"/>
      <c r="I313" s="1225">
        <f t="shared" si="26"/>
        <v>-1</v>
      </c>
      <c r="J313" s="1587" t="s">
        <v>252</v>
      </c>
      <c r="K313" s="1226"/>
      <c r="L313" s="1226"/>
      <c r="M313" s="1226"/>
      <c r="N313" s="1226"/>
      <c r="O313" s="1226"/>
      <c r="P313" s="1226"/>
      <c r="Q313" s="1226"/>
      <c r="R313" s="1226"/>
      <c r="S313" s="1226"/>
      <c r="T313" s="1226"/>
      <c r="U313" s="1226"/>
      <c r="V313" s="1226"/>
      <c r="W313" s="1226"/>
      <c r="X313" s="1226"/>
    </row>
    <row r="314" spans="1:24" ht="19.5" hidden="1" customHeight="1" outlineLevel="1">
      <c r="A314" s="1193"/>
      <c r="B314" s="1247" t="s">
        <v>253</v>
      </c>
      <c r="C314" s="1191" t="s">
        <v>249</v>
      </c>
      <c r="D314" s="1191" t="s">
        <v>16</v>
      </c>
      <c r="E314" s="1192">
        <v>1227272</v>
      </c>
      <c r="F314" s="1192">
        <v>1227272</v>
      </c>
      <c r="G314" s="1197"/>
      <c r="H314" s="1197"/>
      <c r="I314" s="1225">
        <f t="shared" si="26"/>
        <v>-1</v>
      </c>
      <c r="J314" s="1588"/>
      <c r="K314" s="1226"/>
      <c r="L314" s="1226"/>
      <c r="M314" s="1226"/>
      <c r="N314" s="1226"/>
      <c r="O314" s="1226"/>
      <c r="P314" s="1226"/>
      <c r="Q314" s="1226"/>
      <c r="R314" s="1226"/>
      <c r="S314" s="1226"/>
      <c r="T314" s="1226"/>
      <c r="U314" s="1226"/>
      <c r="V314" s="1226"/>
      <c r="W314" s="1226"/>
      <c r="X314" s="1226"/>
    </row>
    <row r="315" spans="1:24" ht="19.5" hidden="1" customHeight="1" outlineLevel="1">
      <c r="A315" s="1193"/>
      <c r="B315" s="1247" t="s">
        <v>254</v>
      </c>
      <c r="C315" s="1191" t="s">
        <v>249</v>
      </c>
      <c r="D315" s="1191" t="s">
        <v>16</v>
      </c>
      <c r="E315" s="1192">
        <v>1227272</v>
      </c>
      <c r="F315" s="1192">
        <v>1227272</v>
      </c>
      <c r="G315" s="1197"/>
      <c r="H315" s="1197"/>
      <c r="I315" s="1225">
        <f t="shared" si="26"/>
        <v>-1</v>
      </c>
      <c r="J315" s="1588"/>
      <c r="K315" s="1226"/>
      <c r="L315" s="1226"/>
      <c r="M315" s="1226"/>
      <c r="N315" s="1226"/>
      <c r="O315" s="1226"/>
      <c r="P315" s="1226"/>
      <c r="Q315" s="1226"/>
      <c r="R315" s="1226"/>
      <c r="S315" s="1226"/>
      <c r="T315" s="1226"/>
      <c r="U315" s="1226"/>
      <c r="V315" s="1226"/>
      <c r="W315" s="1226"/>
      <c r="X315" s="1226"/>
    </row>
    <row r="316" spans="1:24" ht="19.5" hidden="1" customHeight="1" outlineLevel="1">
      <c r="A316" s="1193"/>
      <c r="B316" s="1252" t="s">
        <v>255</v>
      </c>
      <c r="C316" s="1191"/>
      <c r="D316" s="1191"/>
      <c r="E316" s="1192"/>
      <c r="F316" s="1192"/>
      <c r="G316" s="1197"/>
      <c r="H316" s="1197"/>
      <c r="I316" s="1225" t="e">
        <f t="shared" si="26"/>
        <v>#DIV/0!</v>
      </c>
      <c r="J316" s="1588"/>
      <c r="K316" s="1226"/>
      <c r="L316" s="1226"/>
      <c r="M316" s="1226"/>
      <c r="N316" s="1226"/>
      <c r="O316" s="1226"/>
      <c r="P316" s="1226"/>
      <c r="Q316" s="1226"/>
      <c r="R316" s="1226"/>
      <c r="S316" s="1226"/>
      <c r="T316" s="1226"/>
      <c r="U316" s="1226"/>
      <c r="V316" s="1226"/>
      <c r="W316" s="1226"/>
      <c r="X316" s="1226"/>
    </row>
    <row r="317" spans="1:24" ht="19.5" hidden="1" customHeight="1" outlineLevel="1">
      <c r="A317" s="1193"/>
      <c r="B317" s="1247" t="s">
        <v>32</v>
      </c>
      <c r="C317" s="1191" t="s">
        <v>249</v>
      </c>
      <c r="D317" s="1191" t="s">
        <v>16</v>
      </c>
      <c r="E317" s="1192">
        <v>250000</v>
      </c>
      <c r="F317" s="1192">
        <v>250000</v>
      </c>
      <c r="G317" s="1197"/>
      <c r="H317" s="1197"/>
      <c r="I317" s="1225">
        <f t="shared" si="26"/>
        <v>-1</v>
      </c>
      <c r="J317" s="1588"/>
      <c r="K317" s="1226"/>
      <c r="L317" s="1226"/>
      <c r="M317" s="1226"/>
      <c r="N317" s="1226"/>
      <c r="O317" s="1226"/>
      <c r="P317" s="1226"/>
      <c r="Q317" s="1226"/>
      <c r="R317" s="1226"/>
      <c r="S317" s="1226"/>
      <c r="T317" s="1226"/>
      <c r="U317" s="1226"/>
      <c r="V317" s="1226"/>
      <c r="W317" s="1226"/>
      <c r="X317" s="1226"/>
    </row>
    <row r="318" spans="1:24" ht="19.5" hidden="1" customHeight="1" outlineLevel="1">
      <c r="A318" s="1193"/>
      <c r="B318" s="1247" t="s">
        <v>18</v>
      </c>
      <c r="C318" s="1191" t="s">
        <v>249</v>
      </c>
      <c r="D318" s="1191" t="s">
        <v>16</v>
      </c>
      <c r="E318" s="1192">
        <v>350000</v>
      </c>
      <c r="F318" s="1192">
        <v>350000</v>
      </c>
      <c r="G318" s="1197"/>
      <c r="H318" s="1197"/>
      <c r="I318" s="1225">
        <f t="shared" si="26"/>
        <v>-1</v>
      </c>
      <c r="J318" s="1588"/>
      <c r="K318" s="1226"/>
      <c r="L318" s="1226"/>
      <c r="M318" s="1226"/>
      <c r="N318" s="1226"/>
      <c r="O318" s="1226"/>
      <c r="P318" s="1226"/>
      <c r="Q318" s="1226"/>
      <c r="R318" s="1226"/>
      <c r="S318" s="1226"/>
      <c r="T318" s="1226"/>
      <c r="U318" s="1226"/>
      <c r="V318" s="1226"/>
      <c r="W318" s="1226"/>
      <c r="X318" s="1226"/>
    </row>
    <row r="319" spans="1:24" ht="19.5" hidden="1" customHeight="1" outlineLevel="1">
      <c r="A319" s="1193"/>
      <c r="B319" s="1247" t="s">
        <v>256</v>
      </c>
      <c r="C319" s="1191" t="s">
        <v>249</v>
      </c>
      <c r="D319" s="1191" t="s">
        <v>16</v>
      </c>
      <c r="E319" s="1192">
        <v>400000</v>
      </c>
      <c r="F319" s="1192">
        <v>400000</v>
      </c>
      <c r="G319" s="1197"/>
      <c r="H319" s="1197"/>
      <c r="I319" s="1225">
        <f t="shared" si="26"/>
        <v>-1</v>
      </c>
      <c r="J319" s="1588"/>
      <c r="K319" s="1226"/>
      <c r="L319" s="1226"/>
      <c r="M319" s="1226"/>
      <c r="N319" s="1226"/>
      <c r="O319" s="1226"/>
      <c r="P319" s="1226"/>
      <c r="Q319" s="1226"/>
      <c r="R319" s="1226"/>
      <c r="S319" s="1226"/>
      <c r="T319" s="1226"/>
      <c r="U319" s="1226"/>
      <c r="V319" s="1226"/>
      <c r="W319" s="1226"/>
      <c r="X319" s="1226"/>
    </row>
    <row r="320" spans="1:24" ht="19.5" hidden="1" customHeight="1" outlineLevel="1">
      <c r="A320" s="1193"/>
      <c r="B320" s="1247" t="s">
        <v>34</v>
      </c>
      <c r="C320" s="1191" t="s">
        <v>249</v>
      </c>
      <c r="D320" s="1191" t="s">
        <v>16</v>
      </c>
      <c r="E320" s="1192">
        <v>450000</v>
      </c>
      <c r="F320" s="1192">
        <v>450000</v>
      </c>
      <c r="G320" s="1197"/>
      <c r="H320" s="1197"/>
      <c r="I320" s="1225">
        <f t="shared" si="26"/>
        <v>-1</v>
      </c>
      <c r="J320" s="1589"/>
      <c r="K320" s="1226"/>
      <c r="L320" s="1226"/>
      <c r="M320" s="1226"/>
      <c r="N320" s="1226"/>
      <c r="O320" s="1226"/>
      <c r="P320" s="1226"/>
      <c r="Q320" s="1226"/>
      <c r="R320" s="1226"/>
      <c r="S320" s="1226"/>
      <c r="T320" s="1226"/>
      <c r="U320" s="1226"/>
      <c r="V320" s="1226"/>
      <c r="W320" s="1226"/>
      <c r="X320" s="1226"/>
    </row>
    <row r="321" spans="1:24" ht="18.75" customHeight="1">
      <c r="A321" s="1577" t="s">
        <v>257</v>
      </c>
      <c r="B321" s="1578"/>
      <c r="C321" s="1578"/>
      <c r="D321" s="1578"/>
      <c r="E321" s="1578"/>
      <c r="F321" s="1578"/>
      <c r="G321" s="1578"/>
      <c r="H321" s="1578"/>
      <c r="I321" s="1578"/>
      <c r="J321" s="1579"/>
      <c r="K321" s="1226"/>
      <c r="L321" s="1226"/>
      <c r="M321" s="1226"/>
      <c r="N321" s="1226"/>
      <c r="O321" s="1226"/>
      <c r="P321" s="1226"/>
      <c r="Q321" s="1226"/>
      <c r="R321" s="1226"/>
      <c r="S321" s="1226"/>
      <c r="T321" s="1226"/>
      <c r="U321" s="1226"/>
      <c r="V321" s="1226"/>
      <c r="W321" s="1226"/>
      <c r="X321" s="1226"/>
    </row>
    <row r="322" spans="1:24" ht="18.75" customHeight="1">
      <c r="A322" s="1257">
        <v>1</v>
      </c>
      <c r="B322" s="1213" t="s">
        <v>24</v>
      </c>
      <c r="C322" s="1231"/>
      <c r="D322" s="1231"/>
      <c r="E322" s="1231"/>
      <c r="F322" s="1231"/>
      <c r="G322" s="1231"/>
      <c r="H322" s="1231"/>
      <c r="I322" s="1231"/>
      <c r="J322" s="1231"/>
      <c r="K322" s="1226"/>
      <c r="L322" s="1226"/>
      <c r="M322" s="1226"/>
      <c r="N322" s="1226"/>
      <c r="O322" s="1226"/>
      <c r="P322" s="1226"/>
      <c r="Q322" s="1226"/>
      <c r="R322" s="1226"/>
      <c r="S322" s="1226"/>
      <c r="T322" s="1226"/>
      <c r="U322" s="1226"/>
      <c r="V322" s="1226"/>
      <c r="W322" s="1226"/>
      <c r="X322" s="1226"/>
    </row>
    <row r="323" spans="1:24" ht="18.75" hidden="1" customHeight="1" outlineLevel="1">
      <c r="A323" s="1231"/>
      <c r="B323" s="1214" t="s">
        <v>258</v>
      </c>
      <c r="C323" s="1240" t="s">
        <v>199</v>
      </c>
      <c r="D323" s="1231"/>
      <c r="E323" s="1231"/>
      <c r="F323" s="1231"/>
      <c r="G323" s="1231"/>
      <c r="H323" s="1258">
        <v>90000</v>
      </c>
      <c r="I323" s="1257" t="s">
        <v>27</v>
      </c>
      <c r="J323" s="1231"/>
      <c r="K323" s="1226"/>
      <c r="L323" s="1226"/>
      <c r="M323" s="1226"/>
      <c r="N323" s="1226"/>
      <c r="O323" s="1226"/>
      <c r="P323" s="1226"/>
      <c r="Q323" s="1226"/>
      <c r="R323" s="1226"/>
      <c r="S323" s="1226"/>
      <c r="T323" s="1226"/>
      <c r="U323" s="1226"/>
      <c r="V323" s="1226"/>
      <c r="W323" s="1226"/>
      <c r="X323" s="1226"/>
    </row>
    <row r="324" spans="1:24" ht="18.75" hidden="1" customHeight="1" outlineLevel="1">
      <c r="A324" s="1231"/>
      <c r="B324" s="1214" t="s">
        <v>259</v>
      </c>
      <c r="C324" s="1240" t="s">
        <v>199</v>
      </c>
      <c r="D324" s="1231"/>
      <c r="E324" s="1231"/>
      <c r="F324" s="1231"/>
      <c r="G324" s="1231"/>
      <c r="H324" s="1258">
        <v>140000</v>
      </c>
      <c r="I324" s="1257" t="s">
        <v>27</v>
      </c>
      <c r="J324" s="1231"/>
      <c r="K324" s="1226"/>
      <c r="L324" s="1226"/>
      <c r="M324" s="1226"/>
      <c r="N324" s="1226"/>
      <c r="O324" s="1226"/>
      <c r="P324" s="1226"/>
      <c r="Q324" s="1226"/>
      <c r="R324" s="1226"/>
      <c r="S324" s="1226"/>
      <c r="T324" s="1226"/>
      <c r="U324" s="1226"/>
      <c r="V324" s="1226"/>
      <c r="W324" s="1226"/>
      <c r="X324" s="1226"/>
    </row>
    <row r="325" spans="1:24" ht="18.75" hidden="1" customHeight="1" outlineLevel="1">
      <c r="A325" s="1231"/>
      <c r="B325" s="1214" t="s">
        <v>260</v>
      </c>
      <c r="C325" s="1240" t="s">
        <v>199</v>
      </c>
      <c r="D325" s="1231"/>
      <c r="E325" s="1231"/>
      <c r="F325" s="1231"/>
      <c r="G325" s="1231"/>
      <c r="H325" s="1258">
        <v>90000</v>
      </c>
      <c r="I325" s="1257" t="s">
        <v>27</v>
      </c>
      <c r="J325" s="1231"/>
      <c r="K325" s="1226"/>
      <c r="L325" s="1226"/>
      <c r="M325" s="1226"/>
      <c r="N325" s="1226"/>
      <c r="O325" s="1226"/>
      <c r="P325" s="1226"/>
      <c r="Q325" s="1226"/>
      <c r="R325" s="1226"/>
      <c r="S325" s="1226"/>
      <c r="T325" s="1226"/>
      <c r="U325" s="1226"/>
      <c r="V325" s="1226"/>
      <c r="W325" s="1226"/>
      <c r="X325" s="1226"/>
    </row>
    <row r="326" spans="1:24" ht="18.75" hidden="1" customHeight="1" outlineLevel="1">
      <c r="A326" s="1231"/>
      <c r="B326" s="1214" t="s">
        <v>261</v>
      </c>
      <c r="C326" s="1240" t="s">
        <v>199</v>
      </c>
      <c r="D326" s="1231"/>
      <c r="E326" s="1231"/>
      <c r="F326" s="1231"/>
      <c r="G326" s="1231"/>
      <c r="H326" s="1258">
        <v>120000</v>
      </c>
      <c r="I326" s="1257" t="s">
        <v>27</v>
      </c>
      <c r="J326" s="1231"/>
      <c r="K326" s="1226"/>
      <c r="L326" s="1226"/>
      <c r="M326" s="1226"/>
      <c r="N326" s="1226"/>
      <c r="O326" s="1226"/>
      <c r="P326" s="1226"/>
      <c r="Q326" s="1226"/>
      <c r="R326" s="1226"/>
      <c r="S326" s="1226"/>
      <c r="T326" s="1226"/>
      <c r="U326" s="1226"/>
      <c r="V326" s="1226"/>
      <c r="W326" s="1226"/>
      <c r="X326" s="1226"/>
    </row>
    <row r="327" spans="1:24" ht="18.75" hidden="1" customHeight="1" outlineLevel="1">
      <c r="A327" s="1231"/>
      <c r="B327" s="1214" t="s">
        <v>262</v>
      </c>
      <c r="C327" s="1240" t="s">
        <v>199</v>
      </c>
      <c r="D327" s="1231"/>
      <c r="E327" s="1231"/>
      <c r="F327" s="1231"/>
      <c r="G327" s="1231"/>
      <c r="H327" s="1258">
        <v>90000</v>
      </c>
      <c r="I327" s="1257" t="s">
        <v>27</v>
      </c>
      <c r="J327" s="1231"/>
      <c r="K327" s="1226"/>
      <c r="L327" s="1226"/>
      <c r="M327" s="1226"/>
      <c r="N327" s="1226"/>
      <c r="O327" s="1226"/>
      <c r="P327" s="1226"/>
      <c r="Q327" s="1226"/>
      <c r="R327" s="1226"/>
      <c r="S327" s="1226"/>
      <c r="T327" s="1226"/>
      <c r="U327" s="1226"/>
      <c r="V327" s="1226"/>
      <c r="W327" s="1226"/>
      <c r="X327" s="1226"/>
    </row>
    <row r="328" spans="1:24" ht="18.75" hidden="1" customHeight="1" outlineLevel="1">
      <c r="A328" s="1231"/>
      <c r="B328" s="1214" t="s">
        <v>263</v>
      </c>
      <c r="C328" s="1240" t="s">
        <v>199</v>
      </c>
      <c r="D328" s="1231"/>
      <c r="E328" s="1231"/>
      <c r="F328" s="1231"/>
      <c r="G328" s="1231"/>
      <c r="H328" s="1258">
        <v>160000</v>
      </c>
      <c r="I328" s="1257" t="s">
        <v>27</v>
      </c>
      <c r="J328" s="1231"/>
      <c r="K328" s="1226"/>
      <c r="L328" s="1226"/>
      <c r="M328" s="1226"/>
      <c r="N328" s="1226"/>
      <c r="O328" s="1226"/>
      <c r="P328" s="1226"/>
      <c r="Q328" s="1226"/>
      <c r="R328" s="1226"/>
      <c r="S328" s="1226"/>
      <c r="T328" s="1226"/>
      <c r="U328" s="1226"/>
      <c r="V328" s="1226"/>
      <c r="W328" s="1226"/>
      <c r="X328" s="1226"/>
    </row>
    <row r="329" spans="1:24" ht="18.75" hidden="1" customHeight="1" outlineLevel="1">
      <c r="A329" s="1231"/>
      <c r="B329" s="1214" t="s">
        <v>264</v>
      </c>
      <c r="C329" s="1240" t="s">
        <v>199</v>
      </c>
      <c r="D329" s="1231"/>
      <c r="E329" s="1231"/>
      <c r="F329" s="1231"/>
      <c r="G329" s="1231"/>
      <c r="H329" s="1258">
        <v>280000</v>
      </c>
      <c r="I329" s="1257" t="s">
        <v>27</v>
      </c>
      <c r="J329" s="1231"/>
      <c r="K329" s="1226"/>
      <c r="L329" s="1226"/>
      <c r="M329" s="1226"/>
      <c r="N329" s="1226"/>
      <c r="O329" s="1226"/>
      <c r="P329" s="1226"/>
      <c r="Q329" s="1226"/>
      <c r="R329" s="1226"/>
      <c r="S329" s="1226"/>
      <c r="T329" s="1226"/>
      <c r="U329" s="1226"/>
      <c r="V329" s="1226"/>
      <c r="W329" s="1226"/>
      <c r="X329" s="1226"/>
    </row>
    <row r="330" spans="1:24" ht="18.75" customHeight="1" collapsed="1">
      <c r="A330" s="1257">
        <v>2</v>
      </c>
      <c r="B330" s="1213" t="s">
        <v>14</v>
      </c>
      <c r="C330" s="1257"/>
      <c r="D330" s="1231"/>
      <c r="E330" s="1231"/>
      <c r="F330" s="1231"/>
      <c r="G330" s="1259"/>
      <c r="H330" s="1259"/>
      <c r="I330" s="1231"/>
      <c r="J330" s="1231"/>
      <c r="K330" s="1226"/>
      <c r="L330" s="1226"/>
      <c r="M330" s="1226"/>
      <c r="N330" s="1226"/>
      <c r="O330" s="1226"/>
      <c r="P330" s="1226"/>
      <c r="Q330" s="1226"/>
      <c r="R330" s="1226"/>
      <c r="S330" s="1226"/>
      <c r="T330" s="1226"/>
      <c r="U330" s="1226"/>
      <c r="V330" s="1226"/>
      <c r="W330" s="1226"/>
      <c r="X330" s="1226"/>
    </row>
    <row r="331" spans="1:24" ht="18.75" hidden="1" customHeight="1" outlineLevel="1">
      <c r="A331" s="1240"/>
      <c r="B331" s="1231" t="s">
        <v>265</v>
      </c>
      <c r="C331" s="1257"/>
      <c r="D331" s="1214"/>
      <c r="E331" s="1214"/>
      <c r="F331" s="1214"/>
      <c r="G331" s="1200"/>
      <c r="H331" s="1200"/>
      <c r="I331" s="1214"/>
      <c r="J331" s="1214"/>
      <c r="K331" s="1226"/>
      <c r="L331" s="1226"/>
      <c r="M331" s="1226"/>
      <c r="N331" s="1226"/>
      <c r="O331" s="1226"/>
      <c r="P331" s="1226"/>
      <c r="Q331" s="1226"/>
      <c r="R331" s="1226"/>
      <c r="S331" s="1226"/>
      <c r="T331" s="1226"/>
      <c r="U331" s="1226"/>
      <c r="V331" s="1226"/>
      <c r="W331" s="1226"/>
      <c r="X331" s="1226"/>
    </row>
    <row r="332" spans="1:24" ht="37.5" hidden="1" customHeight="1" outlineLevel="1">
      <c r="A332" s="1240"/>
      <c r="B332" s="1214" t="s">
        <v>266</v>
      </c>
      <c r="C332" s="1240" t="s">
        <v>199</v>
      </c>
      <c r="D332" s="1241" t="s">
        <v>179</v>
      </c>
      <c r="E332" s="1214"/>
      <c r="F332" s="1214"/>
      <c r="G332" s="1200">
        <v>128182</v>
      </c>
      <c r="H332" s="1200">
        <v>128182</v>
      </c>
      <c r="I332" s="1248">
        <f t="shared" ref="I332:I341" si="27">(H332-G332)/G332</f>
        <v>0</v>
      </c>
      <c r="J332" s="1214"/>
      <c r="K332" s="1226"/>
      <c r="L332" s="1226"/>
      <c r="M332" s="1226"/>
      <c r="N332" s="1226"/>
      <c r="O332" s="1226"/>
      <c r="P332" s="1226"/>
      <c r="Q332" s="1226"/>
      <c r="R332" s="1226"/>
      <c r="S332" s="1226"/>
      <c r="T332" s="1226"/>
      <c r="U332" s="1226"/>
      <c r="V332" s="1226"/>
      <c r="W332" s="1226"/>
      <c r="X332" s="1226"/>
    </row>
    <row r="333" spans="1:24" ht="18.75" hidden="1" customHeight="1" outlineLevel="1">
      <c r="A333" s="1240"/>
      <c r="B333" s="1214" t="s">
        <v>258</v>
      </c>
      <c r="C333" s="1240" t="s">
        <v>199</v>
      </c>
      <c r="D333" s="1240" t="s">
        <v>16</v>
      </c>
      <c r="E333" s="1214"/>
      <c r="F333" s="1214"/>
      <c r="G333" s="1200">
        <v>138182</v>
      </c>
      <c r="H333" s="1200">
        <v>138182</v>
      </c>
      <c r="I333" s="1248">
        <f t="shared" si="27"/>
        <v>0</v>
      </c>
      <c r="J333" s="1214"/>
      <c r="K333" s="1226"/>
      <c r="L333" s="1226"/>
      <c r="M333" s="1226"/>
      <c r="N333" s="1226"/>
      <c r="O333" s="1226"/>
      <c r="P333" s="1226"/>
      <c r="Q333" s="1226"/>
      <c r="R333" s="1226"/>
      <c r="S333" s="1226"/>
      <c r="T333" s="1226"/>
      <c r="U333" s="1226"/>
      <c r="V333" s="1226"/>
      <c r="W333" s="1226"/>
      <c r="X333" s="1226"/>
    </row>
    <row r="334" spans="1:24" ht="18.75" hidden="1" customHeight="1" outlineLevel="1">
      <c r="A334" s="1240"/>
      <c r="B334" s="1214" t="s">
        <v>259</v>
      </c>
      <c r="C334" s="1240" t="s">
        <v>199</v>
      </c>
      <c r="D334" s="1240" t="s">
        <v>16</v>
      </c>
      <c r="E334" s="1214"/>
      <c r="F334" s="1214"/>
      <c r="G334" s="1200">
        <v>250000</v>
      </c>
      <c r="H334" s="1200">
        <v>250000</v>
      </c>
      <c r="I334" s="1248">
        <f t="shared" si="27"/>
        <v>0</v>
      </c>
      <c r="J334" s="1214"/>
      <c r="K334" s="1226"/>
      <c r="L334" s="1226"/>
      <c r="M334" s="1226"/>
      <c r="N334" s="1226"/>
      <c r="O334" s="1226"/>
      <c r="P334" s="1226"/>
      <c r="Q334" s="1226"/>
      <c r="R334" s="1226"/>
      <c r="S334" s="1226"/>
      <c r="T334" s="1226"/>
      <c r="U334" s="1226"/>
      <c r="V334" s="1226"/>
      <c r="W334" s="1226"/>
      <c r="X334" s="1226"/>
    </row>
    <row r="335" spans="1:24" ht="18.75" hidden="1" customHeight="1" outlineLevel="1">
      <c r="A335" s="1240"/>
      <c r="B335" s="1214" t="s">
        <v>267</v>
      </c>
      <c r="C335" s="1240" t="s">
        <v>199</v>
      </c>
      <c r="D335" s="1240" t="s">
        <v>16</v>
      </c>
      <c r="E335" s="1214"/>
      <c r="F335" s="1214"/>
      <c r="G335" s="1200">
        <v>128182</v>
      </c>
      <c r="H335" s="1200">
        <v>128182</v>
      </c>
      <c r="I335" s="1248">
        <f t="shared" si="27"/>
        <v>0</v>
      </c>
      <c r="J335" s="1214"/>
      <c r="K335" s="1226"/>
      <c r="L335" s="1226"/>
      <c r="M335" s="1226"/>
      <c r="N335" s="1226"/>
      <c r="O335" s="1226"/>
      <c r="P335" s="1226"/>
      <c r="Q335" s="1226"/>
      <c r="R335" s="1226"/>
      <c r="S335" s="1226"/>
      <c r="T335" s="1226"/>
      <c r="U335" s="1226"/>
      <c r="V335" s="1226"/>
      <c r="W335" s="1226"/>
      <c r="X335" s="1226"/>
    </row>
    <row r="336" spans="1:24" ht="18.75" hidden="1" customHeight="1" outlineLevel="1">
      <c r="A336" s="1240"/>
      <c r="B336" s="1214" t="s">
        <v>268</v>
      </c>
      <c r="C336" s="1240" t="s">
        <v>199</v>
      </c>
      <c r="D336" s="1240" t="s">
        <v>16</v>
      </c>
      <c r="E336" s="1214"/>
      <c r="F336" s="1214"/>
      <c r="G336" s="1200">
        <v>161818</v>
      </c>
      <c r="H336" s="1200">
        <v>161818</v>
      </c>
      <c r="I336" s="1248">
        <f t="shared" si="27"/>
        <v>0</v>
      </c>
      <c r="J336" s="1214"/>
      <c r="K336" s="1226"/>
      <c r="L336" s="1226"/>
      <c r="M336" s="1226"/>
      <c r="N336" s="1226"/>
      <c r="O336" s="1226"/>
      <c r="P336" s="1226"/>
      <c r="Q336" s="1226"/>
      <c r="R336" s="1226"/>
      <c r="S336" s="1226"/>
      <c r="T336" s="1226"/>
      <c r="U336" s="1226"/>
      <c r="V336" s="1226"/>
      <c r="W336" s="1226"/>
      <c r="X336" s="1226"/>
    </row>
    <row r="337" spans="1:24" ht="18.75" hidden="1" customHeight="1" outlineLevel="1">
      <c r="A337" s="1240"/>
      <c r="B337" s="1214" t="s">
        <v>269</v>
      </c>
      <c r="C337" s="1240" t="s">
        <v>199</v>
      </c>
      <c r="D337" s="1240" t="s">
        <v>16</v>
      </c>
      <c r="E337" s="1214"/>
      <c r="F337" s="1214"/>
      <c r="G337" s="1200">
        <v>170000</v>
      </c>
      <c r="H337" s="1200">
        <v>170000</v>
      </c>
      <c r="I337" s="1248">
        <f t="shared" si="27"/>
        <v>0</v>
      </c>
      <c r="J337" s="1214"/>
      <c r="K337" s="1226"/>
      <c r="L337" s="1226"/>
      <c r="M337" s="1226"/>
      <c r="N337" s="1226"/>
      <c r="O337" s="1226"/>
      <c r="P337" s="1226"/>
      <c r="Q337" s="1226"/>
      <c r="R337" s="1226"/>
      <c r="S337" s="1226"/>
      <c r="T337" s="1226"/>
      <c r="U337" s="1226"/>
      <c r="V337" s="1226"/>
      <c r="W337" s="1226"/>
      <c r="X337" s="1226"/>
    </row>
    <row r="338" spans="1:24" ht="18.75" hidden="1" customHeight="1" outlineLevel="1">
      <c r="A338" s="1240"/>
      <c r="B338" s="1214" t="s">
        <v>270</v>
      </c>
      <c r="C338" s="1240" t="s">
        <v>199</v>
      </c>
      <c r="D338" s="1240" t="s">
        <v>16</v>
      </c>
      <c r="E338" s="1214"/>
      <c r="F338" s="1214"/>
      <c r="G338" s="1200">
        <v>176364</v>
      </c>
      <c r="H338" s="1200">
        <v>176364</v>
      </c>
      <c r="I338" s="1248">
        <f t="shared" si="27"/>
        <v>0</v>
      </c>
      <c r="J338" s="1214"/>
      <c r="K338" s="1226"/>
      <c r="L338" s="1226"/>
      <c r="M338" s="1226"/>
      <c r="N338" s="1226"/>
      <c r="O338" s="1226"/>
      <c r="P338" s="1226"/>
      <c r="Q338" s="1226"/>
      <c r="R338" s="1226"/>
      <c r="S338" s="1226"/>
      <c r="T338" s="1226"/>
      <c r="U338" s="1226"/>
      <c r="V338" s="1226"/>
      <c r="W338" s="1226"/>
      <c r="X338" s="1226"/>
    </row>
    <row r="339" spans="1:24" ht="18.75" hidden="1" customHeight="1" outlineLevel="1">
      <c r="A339" s="1240"/>
      <c r="B339" s="1214" t="s">
        <v>271</v>
      </c>
      <c r="C339" s="1240" t="s">
        <v>199</v>
      </c>
      <c r="D339" s="1240" t="s">
        <v>16</v>
      </c>
      <c r="E339" s="1214"/>
      <c r="F339" s="1214"/>
      <c r="G339" s="1200">
        <v>286364</v>
      </c>
      <c r="H339" s="1200">
        <v>286364</v>
      </c>
      <c r="I339" s="1248">
        <f t="shared" si="27"/>
        <v>0</v>
      </c>
      <c r="J339" s="1214"/>
      <c r="K339" s="1226"/>
      <c r="L339" s="1226"/>
      <c r="M339" s="1226"/>
      <c r="N339" s="1226"/>
      <c r="O339" s="1226"/>
      <c r="P339" s="1226"/>
      <c r="Q339" s="1226"/>
      <c r="R339" s="1226"/>
      <c r="S339" s="1226"/>
      <c r="T339" s="1226"/>
      <c r="U339" s="1226"/>
      <c r="V339" s="1226"/>
      <c r="W339" s="1226"/>
      <c r="X339" s="1226"/>
    </row>
    <row r="340" spans="1:24" ht="18.75" hidden="1" customHeight="1" outlineLevel="1">
      <c r="A340" s="1240"/>
      <c r="B340" s="1214" t="s">
        <v>272</v>
      </c>
      <c r="C340" s="1240" t="s">
        <v>199</v>
      </c>
      <c r="D340" s="1240" t="s">
        <v>16</v>
      </c>
      <c r="E340" s="1214"/>
      <c r="F340" s="1214"/>
      <c r="G340" s="1200">
        <v>431818</v>
      </c>
      <c r="H340" s="1200">
        <v>431818</v>
      </c>
      <c r="I340" s="1248">
        <f t="shared" si="27"/>
        <v>0</v>
      </c>
      <c r="J340" s="1214"/>
      <c r="K340" s="1226"/>
      <c r="L340" s="1226"/>
      <c r="M340" s="1226"/>
      <c r="N340" s="1226"/>
      <c r="O340" s="1226"/>
      <c r="P340" s="1226"/>
      <c r="Q340" s="1226"/>
      <c r="R340" s="1226"/>
      <c r="S340" s="1226"/>
      <c r="T340" s="1226"/>
      <c r="U340" s="1226"/>
      <c r="V340" s="1226"/>
      <c r="W340" s="1226"/>
      <c r="X340" s="1226"/>
    </row>
    <row r="341" spans="1:24" ht="18.75" hidden="1" customHeight="1" outlineLevel="1">
      <c r="A341" s="1240"/>
      <c r="B341" s="1214" t="s">
        <v>273</v>
      </c>
      <c r="C341" s="1240" t="s">
        <v>199</v>
      </c>
      <c r="D341" s="1240" t="s">
        <v>16</v>
      </c>
      <c r="E341" s="1214"/>
      <c r="F341" s="1214"/>
      <c r="G341" s="1200">
        <v>235455</v>
      </c>
      <c r="H341" s="1200">
        <v>235455</v>
      </c>
      <c r="I341" s="1248">
        <f t="shared" si="27"/>
        <v>0</v>
      </c>
      <c r="J341" s="1214"/>
      <c r="K341" s="1226"/>
      <c r="L341" s="1226"/>
      <c r="M341" s="1226"/>
      <c r="N341" s="1226"/>
      <c r="O341" s="1226"/>
      <c r="P341" s="1226"/>
      <c r="Q341" s="1226"/>
      <c r="R341" s="1226"/>
      <c r="S341" s="1226"/>
      <c r="T341" s="1226"/>
      <c r="U341" s="1226"/>
      <c r="V341" s="1226"/>
      <c r="W341" s="1226"/>
      <c r="X341" s="1226"/>
    </row>
    <row r="342" spans="1:24" ht="18.75" hidden="1" customHeight="1" outlineLevel="1">
      <c r="A342" s="1240"/>
      <c r="B342" s="1231" t="s">
        <v>274</v>
      </c>
      <c r="C342" s="1240"/>
      <c r="D342" s="1240"/>
      <c r="E342" s="1214"/>
      <c r="F342" s="1214"/>
      <c r="G342" s="1200"/>
      <c r="H342" s="1200"/>
      <c r="I342" s="1248"/>
      <c r="J342" s="1214"/>
      <c r="K342" s="1226"/>
      <c r="L342" s="1226"/>
      <c r="M342" s="1226"/>
      <c r="N342" s="1226"/>
      <c r="O342" s="1226"/>
      <c r="P342" s="1226"/>
      <c r="Q342" s="1226"/>
      <c r="R342" s="1226"/>
      <c r="S342" s="1226"/>
      <c r="T342" s="1226"/>
      <c r="U342" s="1226"/>
      <c r="V342" s="1226"/>
      <c r="W342" s="1226"/>
      <c r="X342" s="1226"/>
    </row>
    <row r="343" spans="1:24" ht="18.75" hidden="1" customHeight="1" outlineLevel="1">
      <c r="A343" s="1240"/>
      <c r="B343" s="1214" t="s">
        <v>259</v>
      </c>
      <c r="C343" s="1240" t="s">
        <v>199</v>
      </c>
      <c r="D343" s="1240"/>
      <c r="E343" s="1214"/>
      <c r="F343" s="1214"/>
      <c r="G343" s="1200"/>
      <c r="H343" s="1200">
        <v>181818</v>
      </c>
      <c r="I343" s="1248"/>
      <c r="J343" s="1214"/>
      <c r="K343" s="1226"/>
      <c r="L343" s="1226"/>
      <c r="M343" s="1226"/>
      <c r="N343" s="1226"/>
      <c r="O343" s="1226"/>
      <c r="P343" s="1226"/>
      <c r="Q343" s="1226"/>
      <c r="R343" s="1226"/>
      <c r="S343" s="1226"/>
      <c r="T343" s="1226"/>
      <c r="U343" s="1226"/>
      <c r="V343" s="1226"/>
      <c r="W343" s="1226"/>
      <c r="X343" s="1226"/>
    </row>
    <row r="344" spans="1:24" ht="18.75" hidden="1" customHeight="1" outlineLevel="1">
      <c r="A344" s="1240"/>
      <c r="B344" s="1214" t="s">
        <v>267</v>
      </c>
      <c r="C344" s="1240"/>
      <c r="D344" s="1240"/>
      <c r="E344" s="1214"/>
      <c r="F344" s="1214"/>
      <c r="G344" s="1200"/>
      <c r="H344" s="1200">
        <v>90909</v>
      </c>
      <c r="I344" s="1248"/>
      <c r="J344" s="1214"/>
      <c r="K344" s="1226"/>
      <c r="L344" s="1226"/>
      <c r="M344" s="1226"/>
      <c r="N344" s="1226"/>
      <c r="O344" s="1226"/>
      <c r="P344" s="1226"/>
      <c r="Q344" s="1226"/>
      <c r="R344" s="1226"/>
      <c r="S344" s="1226"/>
      <c r="T344" s="1226"/>
      <c r="U344" s="1226"/>
      <c r="V344" s="1226"/>
      <c r="W344" s="1226"/>
      <c r="X344" s="1226"/>
    </row>
    <row r="345" spans="1:24" ht="18.75" hidden="1" customHeight="1" outlineLevel="1">
      <c r="A345" s="1240"/>
      <c r="B345" s="1214" t="s">
        <v>269</v>
      </c>
      <c r="C345" s="1240"/>
      <c r="D345" s="1240"/>
      <c r="E345" s="1214"/>
      <c r="F345" s="1214"/>
      <c r="G345" s="1200"/>
      <c r="H345" s="1200">
        <v>72727</v>
      </c>
      <c r="I345" s="1248"/>
      <c r="J345" s="1214"/>
      <c r="K345" s="1226"/>
      <c r="L345" s="1226"/>
      <c r="M345" s="1226"/>
      <c r="N345" s="1226"/>
      <c r="O345" s="1226"/>
      <c r="P345" s="1226"/>
      <c r="Q345" s="1226"/>
      <c r="R345" s="1226"/>
      <c r="S345" s="1226"/>
      <c r="T345" s="1226"/>
      <c r="U345" s="1226"/>
      <c r="V345" s="1226"/>
      <c r="W345" s="1226"/>
      <c r="X345" s="1226"/>
    </row>
    <row r="346" spans="1:24" ht="18.75" hidden="1" customHeight="1" outlineLevel="1">
      <c r="A346" s="1240"/>
      <c r="B346" s="1214" t="s">
        <v>271</v>
      </c>
      <c r="C346" s="1240"/>
      <c r="D346" s="1240"/>
      <c r="E346" s="1214"/>
      <c r="F346" s="1214"/>
      <c r="G346" s="1200"/>
      <c r="H346" s="1200">
        <v>181818</v>
      </c>
      <c r="I346" s="1248"/>
      <c r="J346" s="1214"/>
      <c r="K346" s="1226"/>
      <c r="L346" s="1226"/>
      <c r="M346" s="1226"/>
      <c r="N346" s="1226"/>
      <c r="O346" s="1226"/>
      <c r="P346" s="1226"/>
      <c r="Q346" s="1226"/>
      <c r="R346" s="1226"/>
      <c r="S346" s="1226"/>
      <c r="T346" s="1226"/>
      <c r="U346" s="1226"/>
      <c r="V346" s="1226"/>
      <c r="W346" s="1226"/>
      <c r="X346" s="1226"/>
    </row>
    <row r="347" spans="1:24" ht="18.75" hidden="1" customHeight="1" outlineLevel="1">
      <c r="A347" s="1240"/>
      <c r="B347" s="1214" t="s">
        <v>272</v>
      </c>
      <c r="C347" s="1240"/>
      <c r="D347" s="1240"/>
      <c r="E347" s="1214"/>
      <c r="F347" s="1214"/>
      <c r="G347" s="1200"/>
      <c r="H347" s="1200">
        <v>318182</v>
      </c>
      <c r="I347" s="1248"/>
      <c r="J347" s="1214"/>
      <c r="K347" s="1226"/>
      <c r="L347" s="1226"/>
      <c r="M347" s="1226"/>
      <c r="N347" s="1226"/>
      <c r="O347" s="1226"/>
      <c r="P347" s="1226"/>
      <c r="Q347" s="1226"/>
      <c r="R347" s="1226"/>
      <c r="S347" s="1226"/>
      <c r="T347" s="1226"/>
      <c r="U347" s="1226"/>
      <c r="V347" s="1226"/>
      <c r="W347" s="1226"/>
      <c r="X347" s="1226"/>
    </row>
    <row r="348" spans="1:24" ht="18.75" customHeight="1" collapsed="1">
      <c r="A348" s="1257">
        <v>3</v>
      </c>
      <c r="B348" s="1213" t="s">
        <v>22</v>
      </c>
      <c r="C348" s="1240"/>
      <c r="D348" s="1240"/>
      <c r="E348" s="1214"/>
      <c r="F348" s="1214"/>
      <c r="G348" s="1200"/>
      <c r="H348" s="1200"/>
      <c r="I348" s="1261"/>
      <c r="J348" s="1214"/>
      <c r="K348" s="1226"/>
      <c r="L348" s="1226"/>
      <c r="M348" s="1226"/>
      <c r="N348" s="1226"/>
      <c r="O348" s="1226"/>
      <c r="P348" s="1226"/>
      <c r="Q348" s="1226"/>
      <c r="R348" s="1226"/>
      <c r="S348" s="1226"/>
      <c r="T348" s="1226"/>
      <c r="U348" s="1226"/>
      <c r="V348" s="1226"/>
      <c r="W348" s="1226"/>
      <c r="X348" s="1226"/>
    </row>
    <row r="349" spans="1:24" ht="18.75" hidden="1" customHeight="1" outlineLevel="1">
      <c r="A349" s="1240"/>
      <c r="B349" s="1214" t="s">
        <v>267</v>
      </c>
      <c r="C349" s="1240" t="s">
        <v>199</v>
      </c>
      <c r="D349" s="1240"/>
      <c r="E349" s="1214"/>
      <c r="F349" s="1214"/>
      <c r="G349" s="1200"/>
      <c r="H349" s="1200">
        <f>120000/1.1</f>
        <v>109090.90909090909</v>
      </c>
      <c r="I349" s="1261" t="s">
        <v>27</v>
      </c>
      <c r="J349" s="1214"/>
      <c r="K349" s="1226"/>
      <c r="L349" s="1226"/>
      <c r="M349" s="1226"/>
      <c r="N349" s="1226"/>
      <c r="O349" s="1226"/>
      <c r="P349" s="1226"/>
      <c r="Q349" s="1226"/>
      <c r="R349" s="1226"/>
      <c r="S349" s="1226"/>
      <c r="T349" s="1226"/>
      <c r="U349" s="1226"/>
      <c r="V349" s="1226"/>
      <c r="W349" s="1226"/>
      <c r="X349" s="1226"/>
    </row>
    <row r="350" spans="1:24" ht="20.25" customHeight="1" collapsed="1">
      <c r="A350" s="1257">
        <v>4</v>
      </c>
      <c r="B350" s="1213" t="s">
        <v>18</v>
      </c>
      <c r="C350" s="1257"/>
      <c r="D350" s="1231"/>
      <c r="E350" s="1231"/>
      <c r="F350" s="1231"/>
      <c r="G350" s="1260"/>
      <c r="H350" s="1260"/>
      <c r="I350" s="1248"/>
      <c r="J350" s="1231"/>
      <c r="K350" s="1226"/>
      <c r="L350" s="1226"/>
      <c r="M350" s="1226"/>
      <c r="N350" s="1226"/>
      <c r="O350" s="1226"/>
      <c r="P350" s="1226"/>
      <c r="Q350" s="1226"/>
      <c r="R350" s="1226"/>
      <c r="S350" s="1226"/>
      <c r="T350" s="1226"/>
      <c r="U350" s="1226"/>
      <c r="V350" s="1226"/>
      <c r="W350" s="1226"/>
      <c r="X350" s="1226"/>
    </row>
    <row r="351" spans="1:24" ht="20.25" hidden="1" customHeight="1" outlineLevel="1">
      <c r="A351" s="1257"/>
      <c r="B351" s="1231" t="s">
        <v>274</v>
      </c>
      <c r="C351" s="1257"/>
      <c r="D351" s="1231"/>
      <c r="E351" s="1231"/>
      <c r="F351" s="1231"/>
      <c r="G351" s="1260"/>
      <c r="H351" s="1260"/>
      <c r="I351" s="1248"/>
      <c r="J351" s="1231"/>
      <c r="K351" s="1226"/>
      <c r="L351" s="1226"/>
      <c r="M351" s="1226"/>
      <c r="N351" s="1226"/>
      <c r="O351" s="1226"/>
      <c r="P351" s="1226"/>
      <c r="Q351" s="1226"/>
      <c r="R351" s="1226"/>
      <c r="S351" s="1226"/>
      <c r="T351" s="1226"/>
      <c r="U351" s="1226"/>
      <c r="V351" s="1226"/>
      <c r="W351" s="1226"/>
      <c r="X351" s="1226"/>
    </row>
    <row r="352" spans="1:24" ht="37.5" hidden="1" customHeight="1" outlineLevel="1">
      <c r="A352" s="1257"/>
      <c r="B352" s="1214" t="s">
        <v>259</v>
      </c>
      <c r="C352" s="1240" t="s">
        <v>199</v>
      </c>
      <c r="D352" s="1241" t="s">
        <v>179</v>
      </c>
      <c r="E352" s="1214"/>
      <c r="F352" s="1214"/>
      <c r="G352" s="1200">
        <v>183000</v>
      </c>
      <c r="H352" s="1200">
        <v>183000</v>
      </c>
      <c r="I352" s="1248">
        <f>(H352-G352)/H352</f>
        <v>0</v>
      </c>
      <c r="J352" s="1231"/>
      <c r="K352" s="1226"/>
      <c r="L352" s="1226"/>
      <c r="M352" s="1226"/>
      <c r="N352" s="1226"/>
      <c r="O352" s="1226"/>
      <c r="P352" s="1226"/>
      <c r="Q352" s="1226"/>
      <c r="R352" s="1226"/>
      <c r="S352" s="1226"/>
      <c r="T352" s="1226"/>
      <c r="U352" s="1226"/>
      <c r="V352" s="1226"/>
      <c r="W352" s="1226"/>
      <c r="X352" s="1226"/>
    </row>
    <row r="353" spans="1:24" ht="18.75" hidden="1" customHeight="1" outlineLevel="1">
      <c r="A353" s="1257"/>
      <c r="B353" s="1214" t="s">
        <v>269</v>
      </c>
      <c r="C353" s="1240" t="s">
        <v>199</v>
      </c>
      <c r="D353" s="1240" t="s">
        <v>16</v>
      </c>
      <c r="E353" s="1214"/>
      <c r="F353" s="1214"/>
      <c r="G353" s="1200">
        <v>82000</v>
      </c>
      <c r="H353" s="1200">
        <v>82000</v>
      </c>
      <c r="I353" s="1248">
        <f>(H353-G353)/H353</f>
        <v>0</v>
      </c>
      <c r="J353" s="1231"/>
      <c r="K353" s="1226"/>
      <c r="L353" s="1226"/>
      <c r="M353" s="1226"/>
      <c r="N353" s="1226"/>
      <c r="O353" s="1226"/>
      <c r="P353" s="1226"/>
      <c r="Q353" s="1226"/>
      <c r="R353" s="1226"/>
      <c r="S353" s="1226"/>
      <c r="T353" s="1226"/>
      <c r="U353" s="1226"/>
      <c r="V353" s="1226"/>
      <c r="W353" s="1226"/>
      <c r="X353" s="1226"/>
    </row>
    <row r="354" spans="1:24" ht="18.75" hidden="1" customHeight="1" outlineLevel="1">
      <c r="A354" s="1257"/>
      <c r="B354" s="1214" t="s">
        <v>271</v>
      </c>
      <c r="C354" s="1240" t="s">
        <v>199</v>
      </c>
      <c r="D354" s="1240" t="s">
        <v>16</v>
      </c>
      <c r="E354" s="1214"/>
      <c r="F354" s="1214"/>
      <c r="G354" s="1200">
        <v>195000</v>
      </c>
      <c r="H354" s="1200">
        <v>195000</v>
      </c>
      <c r="I354" s="1248">
        <f>(H354-G354)/H354</f>
        <v>0</v>
      </c>
      <c r="J354" s="1231"/>
      <c r="K354" s="1226"/>
      <c r="L354" s="1226"/>
      <c r="M354" s="1226"/>
      <c r="N354" s="1226"/>
      <c r="O354" s="1226"/>
      <c r="P354" s="1226"/>
      <c r="Q354" s="1226"/>
      <c r="R354" s="1226"/>
      <c r="S354" s="1226"/>
      <c r="T354" s="1226"/>
      <c r="U354" s="1226"/>
      <c r="V354" s="1226"/>
      <c r="W354" s="1226"/>
      <c r="X354" s="1226"/>
    </row>
    <row r="355" spans="1:24" ht="18.75" hidden="1" customHeight="1" outlineLevel="1">
      <c r="A355" s="1257"/>
      <c r="B355" s="1214" t="s">
        <v>272</v>
      </c>
      <c r="C355" s="1240" t="s">
        <v>199</v>
      </c>
      <c r="D355" s="1240" t="s">
        <v>16</v>
      </c>
      <c r="E355" s="1214"/>
      <c r="F355" s="1214"/>
      <c r="G355" s="1200">
        <v>355000</v>
      </c>
      <c r="H355" s="1200">
        <v>355000</v>
      </c>
      <c r="I355" s="1248">
        <f>(H355-G355)/H355</f>
        <v>0</v>
      </c>
      <c r="J355" s="1231"/>
      <c r="K355" s="1226"/>
      <c r="L355" s="1226"/>
      <c r="M355" s="1226"/>
      <c r="N355" s="1226"/>
      <c r="O355" s="1226"/>
      <c r="P355" s="1226"/>
      <c r="Q355" s="1226"/>
      <c r="R355" s="1226"/>
      <c r="S355" s="1226"/>
      <c r="T355" s="1226"/>
      <c r="U355" s="1226"/>
      <c r="V355" s="1226"/>
      <c r="W355" s="1226"/>
      <c r="X355" s="1226"/>
    </row>
    <row r="356" spans="1:24" ht="18.75" hidden="1" customHeight="1" outlineLevel="1">
      <c r="A356" s="1257"/>
      <c r="B356" s="1214" t="s">
        <v>267</v>
      </c>
      <c r="C356" s="1240" t="s">
        <v>199</v>
      </c>
      <c r="D356" s="1240" t="s">
        <v>16</v>
      </c>
      <c r="E356" s="1214"/>
      <c r="F356" s="1214"/>
      <c r="G356" s="1200"/>
      <c r="H356" s="1200">
        <v>90909</v>
      </c>
      <c r="I356" s="1261" t="s">
        <v>27</v>
      </c>
      <c r="J356" s="1231"/>
      <c r="K356" s="1226"/>
      <c r="L356" s="1226"/>
      <c r="M356" s="1226"/>
      <c r="N356" s="1226"/>
      <c r="O356" s="1226"/>
      <c r="P356" s="1226"/>
      <c r="Q356" s="1226"/>
      <c r="R356" s="1226"/>
      <c r="S356" s="1226"/>
      <c r="T356" s="1226"/>
      <c r="U356" s="1226"/>
      <c r="V356" s="1226"/>
      <c r="W356" s="1226"/>
      <c r="X356" s="1226"/>
    </row>
    <row r="357" spans="1:24" ht="37.5" hidden="1" customHeight="1" outlineLevel="1">
      <c r="A357" s="1257"/>
      <c r="B357" s="1231" t="s">
        <v>265</v>
      </c>
      <c r="C357" s="1257"/>
      <c r="D357" s="1241" t="s">
        <v>179</v>
      </c>
      <c r="E357" s="1231"/>
      <c r="F357" s="1231"/>
      <c r="G357" s="1260"/>
      <c r="H357" s="1260"/>
      <c r="I357" s="1248"/>
      <c r="J357" s="1231"/>
      <c r="K357" s="1226"/>
      <c r="L357" s="1226"/>
      <c r="M357" s="1226"/>
      <c r="N357" s="1226"/>
      <c r="O357" s="1226"/>
      <c r="P357" s="1226"/>
      <c r="Q357" s="1226"/>
      <c r="R357" s="1226"/>
      <c r="S357" s="1226"/>
      <c r="T357" s="1226"/>
      <c r="U357" s="1226"/>
      <c r="V357" s="1226"/>
      <c r="W357" s="1226"/>
      <c r="X357" s="1226"/>
    </row>
    <row r="358" spans="1:24" ht="18.75" hidden="1" customHeight="1" outlineLevel="1">
      <c r="A358" s="1257"/>
      <c r="B358" s="1214" t="s">
        <v>268</v>
      </c>
      <c r="C358" s="1240" t="s">
        <v>199</v>
      </c>
      <c r="D358" s="1240" t="s">
        <v>16</v>
      </c>
      <c r="E358" s="1231"/>
      <c r="F358" s="1258"/>
      <c r="G358" s="1200">
        <v>129090</v>
      </c>
      <c r="H358" s="1200">
        <v>160000</v>
      </c>
      <c r="I358" s="1248">
        <f>(H358-G358)/H358</f>
        <v>0.19318750000000001</v>
      </c>
      <c r="J358" s="1231"/>
      <c r="K358" s="1226"/>
      <c r="L358" s="1226"/>
      <c r="M358" s="1226"/>
      <c r="N358" s="1226"/>
      <c r="O358" s="1226"/>
      <c r="P358" s="1226"/>
      <c r="Q358" s="1226"/>
      <c r="R358" s="1226"/>
      <c r="S358" s="1226"/>
      <c r="T358" s="1226"/>
      <c r="U358" s="1226"/>
      <c r="V358" s="1226"/>
      <c r="W358" s="1226"/>
      <c r="X358" s="1226"/>
    </row>
    <row r="359" spans="1:24" ht="18.75" hidden="1" customHeight="1" outlineLevel="1">
      <c r="A359" s="1257"/>
      <c r="B359" s="1214" t="s">
        <v>269</v>
      </c>
      <c r="C359" s="1240" t="s">
        <v>199</v>
      </c>
      <c r="D359" s="1240" t="s">
        <v>16</v>
      </c>
      <c r="E359" s="1231"/>
      <c r="F359" s="1258"/>
      <c r="G359" s="1200">
        <v>126363</v>
      </c>
      <c r="H359" s="1200">
        <v>170000</v>
      </c>
      <c r="I359" s="1248">
        <f>(H359-G359)/H359</f>
        <v>0.25668823529411766</v>
      </c>
      <c r="J359" s="1231"/>
      <c r="K359" s="1226"/>
      <c r="L359" s="1226"/>
      <c r="M359" s="1226"/>
      <c r="N359" s="1226"/>
      <c r="O359" s="1226"/>
      <c r="P359" s="1226"/>
      <c r="Q359" s="1226"/>
      <c r="R359" s="1226"/>
      <c r="S359" s="1226"/>
      <c r="T359" s="1226"/>
      <c r="U359" s="1226"/>
      <c r="V359" s="1226"/>
      <c r="W359" s="1226"/>
      <c r="X359" s="1226"/>
    </row>
    <row r="360" spans="1:24" ht="18.75" customHeight="1" collapsed="1">
      <c r="A360" s="1257">
        <v>5</v>
      </c>
      <c r="B360" s="1213" t="s">
        <v>19</v>
      </c>
      <c r="C360" s="1257"/>
      <c r="D360" s="1231"/>
      <c r="E360" s="1231"/>
      <c r="F360" s="1231"/>
      <c r="G360" s="1260"/>
      <c r="H360" s="1260"/>
      <c r="I360" s="1248"/>
      <c r="J360" s="1231"/>
      <c r="K360" s="1226"/>
      <c r="L360" s="1226"/>
      <c r="M360" s="1226"/>
      <c r="N360" s="1226"/>
      <c r="O360" s="1226"/>
      <c r="P360" s="1226"/>
      <c r="Q360" s="1226"/>
      <c r="R360" s="1226"/>
      <c r="S360" s="1226"/>
      <c r="T360" s="1226"/>
      <c r="U360" s="1226"/>
      <c r="V360" s="1226"/>
      <c r="W360" s="1226"/>
      <c r="X360" s="1226"/>
    </row>
    <row r="361" spans="1:24" ht="18.75" hidden="1" customHeight="1" outlineLevel="1">
      <c r="A361" s="1257"/>
      <c r="B361" s="1231" t="s">
        <v>274</v>
      </c>
      <c r="C361" s="1257"/>
      <c r="D361" s="1231"/>
      <c r="E361" s="1231"/>
      <c r="F361" s="1231"/>
      <c r="G361" s="1260"/>
      <c r="H361" s="1260"/>
      <c r="I361" s="1248"/>
      <c r="J361" s="1231"/>
      <c r="K361" s="1226"/>
      <c r="L361" s="1226"/>
      <c r="M361" s="1226"/>
      <c r="N361" s="1226"/>
      <c r="O361" s="1226"/>
      <c r="P361" s="1226"/>
      <c r="Q361" s="1226"/>
      <c r="R361" s="1226"/>
      <c r="S361" s="1226"/>
      <c r="T361" s="1226"/>
      <c r="U361" s="1226"/>
      <c r="V361" s="1226"/>
      <c r="W361" s="1226"/>
      <c r="X361" s="1226"/>
    </row>
    <row r="362" spans="1:24" ht="37.5" hidden="1" customHeight="1" outlineLevel="1">
      <c r="A362" s="1257"/>
      <c r="B362" s="1214" t="s">
        <v>275</v>
      </c>
      <c r="C362" s="1240" t="s">
        <v>199</v>
      </c>
      <c r="D362" s="1241" t="s">
        <v>179</v>
      </c>
      <c r="E362" s="1231"/>
      <c r="F362" s="1258"/>
      <c r="G362" s="1200">
        <v>85000</v>
      </c>
      <c r="H362" s="1200">
        <v>90000</v>
      </c>
      <c r="I362" s="1248">
        <f t="shared" ref="I362:I369" si="28">(H362-G362)/G362</f>
        <v>5.8823529411764705E-2</v>
      </c>
      <c r="J362" s="1231"/>
      <c r="K362" s="1226"/>
      <c r="L362" s="1226"/>
      <c r="M362" s="1226"/>
      <c r="N362" s="1226"/>
      <c r="O362" s="1226"/>
      <c r="P362" s="1226"/>
      <c r="Q362" s="1226"/>
      <c r="R362" s="1226"/>
      <c r="S362" s="1226"/>
      <c r="T362" s="1226"/>
      <c r="U362" s="1226"/>
      <c r="V362" s="1226"/>
      <c r="W362" s="1226"/>
      <c r="X362" s="1226"/>
    </row>
    <row r="363" spans="1:24" ht="18.75" hidden="1" customHeight="1" outlineLevel="1">
      <c r="A363" s="1257"/>
      <c r="B363" s="1214" t="s">
        <v>259</v>
      </c>
      <c r="C363" s="1240" t="s">
        <v>199</v>
      </c>
      <c r="D363" s="1240" t="s">
        <v>16</v>
      </c>
      <c r="E363" s="1231"/>
      <c r="F363" s="1258"/>
      <c r="G363" s="1200">
        <v>160000</v>
      </c>
      <c r="H363" s="1200">
        <f t="shared" ref="H363:H369" si="29">G363</f>
        <v>160000</v>
      </c>
      <c r="I363" s="1248">
        <f t="shared" si="28"/>
        <v>0</v>
      </c>
      <c r="J363" s="1231"/>
      <c r="K363" s="1226"/>
      <c r="L363" s="1226"/>
      <c r="M363" s="1226"/>
      <c r="N363" s="1226"/>
      <c r="O363" s="1226"/>
      <c r="P363" s="1226"/>
      <c r="Q363" s="1226"/>
      <c r="R363" s="1226"/>
      <c r="S363" s="1226"/>
      <c r="T363" s="1226"/>
      <c r="U363" s="1226"/>
      <c r="V363" s="1226"/>
      <c r="W363" s="1226"/>
      <c r="X363" s="1226"/>
    </row>
    <row r="364" spans="1:24" ht="18.75" hidden="1" customHeight="1" outlineLevel="1">
      <c r="A364" s="1257"/>
      <c r="B364" s="1214" t="s">
        <v>268</v>
      </c>
      <c r="C364" s="1240" t="s">
        <v>199</v>
      </c>
      <c r="D364" s="1240" t="s">
        <v>16</v>
      </c>
      <c r="E364" s="1231"/>
      <c r="F364" s="1258"/>
      <c r="G364" s="1200">
        <v>160000</v>
      </c>
      <c r="H364" s="1200">
        <f t="shared" si="29"/>
        <v>160000</v>
      </c>
      <c r="I364" s="1248">
        <f t="shared" si="28"/>
        <v>0</v>
      </c>
      <c r="J364" s="1231"/>
      <c r="K364" s="1226"/>
      <c r="L364" s="1226"/>
      <c r="M364" s="1226"/>
      <c r="N364" s="1226"/>
      <c r="O364" s="1226"/>
      <c r="P364" s="1226"/>
      <c r="Q364" s="1226"/>
      <c r="R364" s="1226"/>
      <c r="S364" s="1226"/>
      <c r="T364" s="1226"/>
      <c r="U364" s="1226"/>
      <c r="V364" s="1226"/>
      <c r="W364" s="1226"/>
      <c r="X364" s="1226"/>
    </row>
    <row r="365" spans="1:24" ht="18.75" hidden="1" customHeight="1" outlineLevel="1">
      <c r="A365" s="1257"/>
      <c r="B365" s="1214" t="s">
        <v>269</v>
      </c>
      <c r="C365" s="1240" t="s">
        <v>199</v>
      </c>
      <c r="D365" s="1240" t="s">
        <v>16</v>
      </c>
      <c r="E365" s="1231"/>
      <c r="F365" s="1258"/>
      <c r="G365" s="1200">
        <v>80000</v>
      </c>
      <c r="H365" s="1200">
        <f t="shared" si="29"/>
        <v>80000</v>
      </c>
      <c r="I365" s="1248">
        <f t="shared" si="28"/>
        <v>0</v>
      </c>
      <c r="J365" s="1231"/>
      <c r="K365" s="1226"/>
      <c r="L365" s="1226"/>
      <c r="M365" s="1226"/>
      <c r="N365" s="1226"/>
      <c r="O365" s="1226"/>
      <c r="P365" s="1226"/>
      <c r="Q365" s="1226"/>
      <c r="R365" s="1226"/>
      <c r="S365" s="1226"/>
      <c r="T365" s="1226"/>
      <c r="U365" s="1226"/>
      <c r="V365" s="1226"/>
      <c r="W365" s="1226"/>
      <c r="X365" s="1226"/>
    </row>
    <row r="366" spans="1:24" ht="18.75" hidden="1" customHeight="1" outlineLevel="1">
      <c r="A366" s="1257"/>
      <c r="B366" s="1214" t="s">
        <v>270</v>
      </c>
      <c r="C366" s="1240" t="s">
        <v>199</v>
      </c>
      <c r="D366" s="1240" t="s">
        <v>16</v>
      </c>
      <c r="E366" s="1231"/>
      <c r="F366" s="1258"/>
      <c r="G366" s="1200">
        <v>100000</v>
      </c>
      <c r="H366" s="1200">
        <f t="shared" si="29"/>
        <v>100000</v>
      </c>
      <c r="I366" s="1248">
        <f t="shared" si="28"/>
        <v>0</v>
      </c>
      <c r="J366" s="1231"/>
      <c r="K366" s="1226"/>
      <c r="L366" s="1226"/>
      <c r="M366" s="1226"/>
      <c r="N366" s="1226"/>
      <c r="O366" s="1226"/>
      <c r="P366" s="1226"/>
      <c r="Q366" s="1226"/>
      <c r="R366" s="1226"/>
      <c r="S366" s="1226"/>
      <c r="T366" s="1226"/>
      <c r="U366" s="1226"/>
      <c r="V366" s="1226"/>
      <c r="W366" s="1226"/>
      <c r="X366" s="1226"/>
    </row>
    <row r="367" spans="1:24" ht="18.75" hidden="1" customHeight="1" outlineLevel="1">
      <c r="A367" s="1257"/>
      <c r="B367" s="1214" t="s">
        <v>271</v>
      </c>
      <c r="C367" s="1240" t="s">
        <v>199</v>
      </c>
      <c r="D367" s="1240" t="s">
        <v>16</v>
      </c>
      <c r="E367" s="1231"/>
      <c r="F367" s="1258"/>
      <c r="G367" s="1200">
        <v>200000</v>
      </c>
      <c r="H367" s="1200">
        <f t="shared" si="29"/>
        <v>200000</v>
      </c>
      <c r="I367" s="1248">
        <f t="shared" si="28"/>
        <v>0</v>
      </c>
      <c r="J367" s="1231"/>
      <c r="K367" s="1226"/>
      <c r="L367" s="1226"/>
      <c r="M367" s="1226"/>
      <c r="N367" s="1226"/>
      <c r="O367" s="1226"/>
      <c r="P367" s="1226"/>
      <c r="Q367" s="1226"/>
      <c r="R367" s="1226"/>
      <c r="S367" s="1226"/>
      <c r="T367" s="1226"/>
      <c r="U367" s="1226"/>
      <c r="V367" s="1226"/>
      <c r="W367" s="1226"/>
      <c r="X367" s="1226"/>
    </row>
    <row r="368" spans="1:24" ht="18.75" hidden="1" customHeight="1" outlineLevel="1">
      <c r="A368" s="1257"/>
      <c r="B368" s="1214" t="s">
        <v>272</v>
      </c>
      <c r="C368" s="1240" t="s">
        <v>199</v>
      </c>
      <c r="D368" s="1240" t="s">
        <v>16</v>
      </c>
      <c r="E368" s="1231"/>
      <c r="F368" s="1258"/>
      <c r="G368" s="1200">
        <v>300000</v>
      </c>
      <c r="H368" s="1200">
        <f t="shared" si="29"/>
        <v>300000</v>
      </c>
      <c r="I368" s="1248">
        <f t="shared" si="28"/>
        <v>0</v>
      </c>
      <c r="J368" s="1231"/>
      <c r="K368" s="1226"/>
      <c r="L368" s="1226"/>
      <c r="M368" s="1226"/>
      <c r="N368" s="1226"/>
      <c r="O368" s="1226"/>
      <c r="P368" s="1226"/>
      <c r="Q368" s="1226"/>
      <c r="R368" s="1226"/>
      <c r="S368" s="1226"/>
      <c r="T368" s="1226"/>
      <c r="U368" s="1226"/>
      <c r="V368" s="1226"/>
      <c r="W368" s="1226"/>
      <c r="X368" s="1226"/>
    </row>
    <row r="369" spans="1:24" ht="18.75" hidden="1" customHeight="1" outlineLevel="1">
      <c r="A369" s="1257"/>
      <c r="B369" s="1214" t="s">
        <v>276</v>
      </c>
      <c r="C369" s="1240" t="s">
        <v>199</v>
      </c>
      <c r="D369" s="1240" t="s">
        <v>16</v>
      </c>
      <c r="E369" s="1231"/>
      <c r="F369" s="1258"/>
      <c r="G369" s="1200">
        <v>250000</v>
      </c>
      <c r="H369" s="1200">
        <f t="shared" si="29"/>
        <v>250000</v>
      </c>
      <c r="I369" s="1248">
        <f t="shared" si="28"/>
        <v>0</v>
      </c>
      <c r="J369" s="1231"/>
      <c r="K369" s="1226"/>
      <c r="L369" s="1226"/>
      <c r="M369" s="1226"/>
      <c r="N369" s="1226"/>
      <c r="O369" s="1226"/>
      <c r="P369" s="1226"/>
      <c r="Q369" s="1226"/>
      <c r="R369" s="1226"/>
      <c r="S369" s="1226"/>
      <c r="T369" s="1226"/>
      <c r="U369" s="1226"/>
      <c r="V369" s="1226"/>
      <c r="W369" s="1226"/>
      <c r="X369" s="1226"/>
    </row>
    <row r="370" spans="1:24" ht="18.75" hidden="1" customHeight="1" outlineLevel="1">
      <c r="A370" s="1257"/>
      <c r="B370" s="1231" t="s">
        <v>265</v>
      </c>
      <c r="C370" s="1257"/>
      <c r="D370" s="1231"/>
      <c r="E370" s="1231"/>
      <c r="F370" s="1258"/>
      <c r="G370" s="1200"/>
      <c r="H370" s="1200"/>
      <c r="I370" s="1248"/>
      <c r="J370" s="1231"/>
      <c r="K370" s="1226"/>
      <c r="L370" s="1226"/>
      <c r="M370" s="1226"/>
      <c r="N370" s="1226"/>
      <c r="O370" s="1226"/>
      <c r="P370" s="1226"/>
      <c r="Q370" s="1226"/>
      <c r="R370" s="1226"/>
      <c r="S370" s="1226"/>
      <c r="T370" s="1226"/>
      <c r="U370" s="1226"/>
      <c r="V370" s="1226"/>
      <c r="W370" s="1226"/>
      <c r="X370" s="1226"/>
    </row>
    <row r="371" spans="1:24" ht="37.5" hidden="1" customHeight="1" outlineLevel="1">
      <c r="A371" s="1257"/>
      <c r="B371" s="1214" t="s">
        <v>266</v>
      </c>
      <c r="C371" s="1240" t="s">
        <v>199</v>
      </c>
      <c r="D371" s="1241" t="s">
        <v>179</v>
      </c>
      <c r="E371" s="1231"/>
      <c r="F371" s="1258"/>
      <c r="G371" s="1200">
        <v>130000</v>
      </c>
      <c r="H371" s="1200">
        <f>G371</f>
        <v>130000</v>
      </c>
      <c r="I371" s="1248">
        <f t="shared" ref="I371:I380" si="30">(H371-G371)/G371</f>
        <v>0</v>
      </c>
      <c r="J371" s="1231"/>
      <c r="K371" s="1226"/>
      <c r="L371" s="1226"/>
      <c r="M371" s="1226"/>
      <c r="N371" s="1226"/>
      <c r="O371" s="1226"/>
      <c r="P371" s="1226"/>
      <c r="Q371" s="1226"/>
      <c r="R371" s="1226"/>
      <c r="S371" s="1226"/>
      <c r="T371" s="1226"/>
      <c r="U371" s="1226"/>
      <c r="V371" s="1226"/>
      <c r="W371" s="1226"/>
      <c r="X371" s="1226"/>
    </row>
    <row r="372" spans="1:24" ht="18.75" hidden="1" customHeight="1" outlineLevel="1">
      <c r="A372" s="1240"/>
      <c r="B372" s="1214" t="s">
        <v>258</v>
      </c>
      <c r="C372" s="1240" t="s">
        <v>199</v>
      </c>
      <c r="D372" s="1240" t="s">
        <v>16</v>
      </c>
      <c r="E372" s="1231"/>
      <c r="F372" s="1258"/>
      <c r="G372" s="1200">
        <v>150000</v>
      </c>
      <c r="H372" s="1200">
        <f>G372</f>
        <v>150000</v>
      </c>
      <c r="I372" s="1248">
        <f t="shared" si="30"/>
        <v>0</v>
      </c>
      <c r="J372" s="1231"/>
      <c r="K372" s="1226"/>
      <c r="L372" s="1226"/>
      <c r="M372" s="1226"/>
      <c r="N372" s="1226"/>
      <c r="O372" s="1226"/>
      <c r="P372" s="1226"/>
      <c r="Q372" s="1226"/>
      <c r="R372" s="1226"/>
      <c r="S372" s="1226"/>
      <c r="T372" s="1226"/>
      <c r="U372" s="1226"/>
      <c r="V372" s="1226"/>
      <c r="W372" s="1226"/>
      <c r="X372" s="1226"/>
    </row>
    <row r="373" spans="1:24" ht="18.75" hidden="1" customHeight="1" outlineLevel="1">
      <c r="A373" s="1240"/>
      <c r="B373" s="1214" t="s">
        <v>259</v>
      </c>
      <c r="C373" s="1240" t="s">
        <v>199</v>
      </c>
      <c r="D373" s="1240" t="s">
        <v>16</v>
      </c>
      <c r="E373" s="1231"/>
      <c r="F373" s="1258"/>
      <c r="G373" s="1200">
        <v>230000</v>
      </c>
      <c r="H373" s="1200">
        <f>G373</f>
        <v>230000</v>
      </c>
      <c r="I373" s="1248">
        <f t="shared" si="30"/>
        <v>0</v>
      </c>
      <c r="J373" s="1231"/>
      <c r="K373" s="1226"/>
      <c r="L373" s="1226"/>
      <c r="M373" s="1226"/>
      <c r="N373" s="1226"/>
      <c r="O373" s="1226"/>
      <c r="P373" s="1226"/>
      <c r="Q373" s="1226"/>
      <c r="R373" s="1226"/>
      <c r="S373" s="1226"/>
      <c r="T373" s="1226"/>
      <c r="U373" s="1226"/>
      <c r="V373" s="1226"/>
      <c r="W373" s="1226"/>
      <c r="X373" s="1226"/>
    </row>
    <row r="374" spans="1:24" ht="18.75" hidden="1" customHeight="1" outlineLevel="1">
      <c r="A374" s="1240"/>
      <c r="B374" s="1214" t="s">
        <v>267</v>
      </c>
      <c r="C374" s="1240" t="s">
        <v>199</v>
      </c>
      <c r="D374" s="1240" t="s">
        <v>16</v>
      </c>
      <c r="E374" s="1231"/>
      <c r="F374" s="1258"/>
      <c r="G374" s="1200">
        <v>125000</v>
      </c>
      <c r="H374" s="1200">
        <f>G374</f>
        <v>125000</v>
      </c>
      <c r="I374" s="1248">
        <f t="shared" si="30"/>
        <v>0</v>
      </c>
      <c r="J374" s="1231"/>
      <c r="K374" s="1226"/>
      <c r="L374" s="1226"/>
      <c r="M374" s="1226"/>
      <c r="N374" s="1226"/>
      <c r="O374" s="1226"/>
      <c r="P374" s="1226"/>
      <c r="Q374" s="1226"/>
      <c r="R374" s="1226"/>
      <c r="S374" s="1226"/>
      <c r="T374" s="1226"/>
      <c r="U374" s="1226"/>
      <c r="V374" s="1226"/>
      <c r="W374" s="1226"/>
      <c r="X374" s="1226"/>
    </row>
    <row r="375" spans="1:24" ht="18.75" hidden="1" customHeight="1" outlineLevel="1">
      <c r="A375" s="1240"/>
      <c r="B375" s="1214" t="s">
        <v>268</v>
      </c>
      <c r="C375" s="1240" t="s">
        <v>199</v>
      </c>
      <c r="D375" s="1240" t="s">
        <v>16</v>
      </c>
      <c r="E375" s="1231"/>
      <c r="F375" s="1258"/>
      <c r="G375" s="1200">
        <v>150000</v>
      </c>
      <c r="H375" s="1200">
        <f>G375</f>
        <v>150000</v>
      </c>
      <c r="I375" s="1248">
        <f t="shared" si="30"/>
        <v>0</v>
      </c>
      <c r="J375" s="1231"/>
      <c r="K375" s="1226"/>
      <c r="L375" s="1226"/>
      <c r="M375" s="1226"/>
      <c r="N375" s="1226"/>
      <c r="O375" s="1226"/>
      <c r="P375" s="1226"/>
      <c r="Q375" s="1226"/>
      <c r="R375" s="1226"/>
      <c r="S375" s="1226"/>
      <c r="T375" s="1226"/>
      <c r="U375" s="1226"/>
      <c r="V375" s="1226"/>
      <c r="W375" s="1226"/>
      <c r="X375" s="1226"/>
    </row>
    <row r="376" spans="1:24" ht="18.75" hidden="1" customHeight="1" outlineLevel="1">
      <c r="A376" s="1240"/>
      <c r="B376" s="1214" t="s">
        <v>269</v>
      </c>
      <c r="C376" s="1240" t="s">
        <v>199</v>
      </c>
      <c r="D376" s="1240" t="s">
        <v>16</v>
      </c>
      <c r="E376" s="1231"/>
      <c r="F376" s="1258"/>
      <c r="G376" s="1200">
        <v>170000</v>
      </c>
      <c r="H376" s="1200">
        <v>175000</v>
      </c>
      <c r="I376" s="1248">
        <f t="shared" si="30"/>
        <v>2.9411764705882353E-2</v>
      </c>
      <c r="J376" s="1231"/>
      <c r="K376" s="1226"/>
      <c r="L376" s="1226"/>
      <c r="M376" s="1226"/>
      <c r="N376" s="1226"/>
      <c r="O376" s="1226"/>
      <c r="P376" s="1226"/>
      <c r="Q376" s="1226"/>
      <c r="R376" s="1226"/>
      <c r="S376" s="1226"/>
      <c r="T376" s="1226"/>
      <c r="U376" s="1226"/>
      <c r="V376" s="1226"/>
      <c r="W376" s="1226"/>
      <c r="X376" s="1226"/>
    </row>
    <row r="377" spans="1:24" ht="18.75" hidden="1" customHeight="1" outlineLevel="1">
      <c r="A377" s="1240"/>
      <c r="B377" s="1214" t="s">
        <v>270</v>
      </c>
      <c r="C377" s="1240" t="s">
        <v>199</v>
      </c>
      <c r="D377" s="1240" t="s">
        <v>16</v>
      </c>
      <c r="E377" s="1231"/>
      <c r="F377" s="1258"/>
      <c r="G377" s="1200">
        <v>190000</v>
      </c>
      <c r="H377" s="1200">
        <f>G377</f>
        <v>190000</v>
      </c>
      <c r="I377" s="1248">
        <f t="shared" si="30"/>
        <v>0</v>
      </c>
      <c r="J377" s="1231"/>
      <c r="K377" s="1226"/>
      <c r="L377" s="1226"/>
      <c r="M377" s="1226"/>
      <c r="N377" s="1226"/>
      <c r="O377" s="1226"/>
      <c r="P377" s="1226"/>
      <c r="Q377" s="1226"/>
      <c r="R377" s="1226"/>
      <c r="S377" s="1226"/>
      <c r="T377" s="1226"/>
      <c r="U377" s="1226"/>
      <c r="V377" s="1226"/>
      <c r="W377" s="1226"/>
      <c r="X377" s="1226"/>
    </row>
    <row r="378" spans="1:24" ht="18.75" hidden="1" customHeight="1" outlineLevel="1">
      <c r="A378" s="1240"/>
      <c r="B378" s="1214" t="s">
        <v>271</v>
      </c>
      <c r="C378" s="1240" t="s">
        <v>199</v>
      </c>
      <c r="D378" s="1240" t="s">
        <v>16</v>
      </c>
      <c r="E378" s="1231"/>
      <c r="F378" s="1258"/>
      <c r="G378" s="1200">
        <v>230000</v>
      </c>
      <c r="H378" s="1200">
        <f>G378</f>
        <v>230000</v>
      </c>
      <c r="I378" s="1248">
        <f t="shared" si="30"/>
        <v>0</v>
      </c>
      <c r="J378" s="1231"/>
      <c r="K378" s="1226"/>
      <c r="L378" s="1226"/>
      <c r="M378" s="1226"/>
      <c r="N378" s="1226"/>
      <c r="O378" s="1226"/>
      <c r="P378" s="1226"/>
      <c r="Q378" s="1226"/>
      <c r="R378" s="1226"/>
      <c r="S378" s="1226"/>
      <c r="T378" s="1226"/>
      <c r="U378" s="1226"/>
      <c r="V378" s="1226"/>
      <c r="W378" s="1226"/>
      <c r="X378" s="1226"/>
    </row>
    <row r="379" spans="1:24" ht="18.75" hidden="1" customHeight="1" outlineLevel="1">
      <c r="A379" s="1240"/>
      <c r="B379" s="1214" t="s">
        <v>272</v>
      </c>
      <c r="C379" s="1240" t="s">
        <v>199</v>
      </c>
      <c r="D379" s="1240" t="s">
        <v>16</v>
      </c>
      <c r="E379" s="1231"/>
      <c r="F379" s="1258"/>
      <c r="G379" s="1200">
        <v>310000</v>
      </c>
      <c r="H379" s="1200">
        <f>G379</f>
        <v>310000</v>
      </c>
      <c r="I379" s="1248">
        <f t="shared" si="30"/>
        <v>0</v>
      </c>
      <c r="J379" s="1231"/>
      <c r="K379" s="1226"/>
      <c r="L379" s="1226"/>
      <c r="M379" s="1226"/>
      <c r="N379" s="1226"/>
      <c r="O379" s="1226"/>
      <c r="P379" s="1226"/>
      <c r="Q379" s="1226"/>
      <c r="R379" s="1226"/>
      <c r="S379" s="1226"/>
      <c r="T379" s="1226"/>
      <c r="U379" s="1226"/>
      <c r="V379" s="1226"/>
      <c r="W379" s="1226"/>
      <c r="X379" s="1226"/>
    </row>
    <row r="380" spans="1:24" ht="18.75" hidden="1" customHeight="1" outlineLevel="1">
      <c r="A380" s="1240"/>
      <c r="B380" s="1214" t="s">
        <v>277</v>
      </c>
      <c r="C380" s="1240" t="s">
        <v>199</v>
      </c>
      <c r="D380" s="1240" t="s">
        <v>16</v>
      </c>
      <c r="E380" s="1231"/>
      <c r="F380" s="1258"/>
      <c r="G380" s="1200">
        <v>220000</v>
      </c>
      <c r="H380" s="1200">
        <f>G380</f>
        <v>220000</v>
      </c>
      <c r="I380" s="1248">
        <f t="shared" si="30"/>
        <v>0</v>
      </c>
      <c r="J380" s="1231"/>
      <c r="K380" s="1226"/>
      <c r="L380" s="1226"/>
      <c r="M380" s="1226"/>
      <c r="N380" s="1226"/>
      <c r="O380" s="1226"/>
      <c r="P380" s="1226"/>
      <c r="Q380" s="1226"/>
      <c r="R380" s="1226"/>
      <c r="S380" s="1226"/>
      <c r="T380" s="1226"/>
      <c r="U380" s="1226"/>
      <c r="V380" s="1226"/>
      <c r="W380" s="1226"/>
      <c r="X380" s="1226"/>
    </row>
    <row r="381" spans="1:24" ht="18.75" hidden="1" customHeight="1" outlineLevel="1">
      <c r="A381" s="1240"/>
      <c r="B381" s="1214" t="s">
        <v>278</v>
      </c>
      <c r="C381" s="1240"/>
      <c r="D381" s="1240"/>
      <c r="E381" s="1231"/>
      <c r="F381" s="1258"/>
      <c r="G381" s="1200"/>
      <c r="H381" s="1200">
        <v>230000</v>
      </c>
      <c r="I381" s="1248" t="s">
        <v>27</v>
      </c>
      <c r="J381" s="1231"/>
      <c r="K381" s="1226"/>
      <c r="L381" s="1226"/>
      <c r="M381" s="1226"/>
      <c r="N381" s="1226"/>
      <c r="O381" s="1226"/>
      <c r="P381" s="1226"/>
      <c r="Q381" s="1226"/>
      <c r="R381" s="1226"/>
      <c r="S381" s="1226"/>
      <c r="T381" s="1226"/>
      <c r="U381" s="1226"/>
      <c r="V381" s="1226"/>
      <c r="W381" s="1226"/>
      <c r="X381" s="1226"/>
    </row>
    <row r="382" spans="1:24" ht="18.75" customHeight="1" collapsed="1">
      <c r="A382" s="1257">
        <v>6</v>
      </c>
      <c r="B382" s="1213" t="s">
        <v>25</v>
      </c>
      <c r="C382" s="1257"/>
      <c r="D382" s="1231"/>
      <c r="E382" s="1231"/>
      <c r="F382" s="1231"/>
      <c r="G382" s="1260"/>
      <c r="H382" s="1260"/>
      <c r="I382" s="1248"/>
      <c r="J382" s="1231"/>
      <c r="K382" s="1226"/>
      <c r="L382" s="1226"/>
      <c r="M382" s="1226"/>
      <c r="N382" s="1226"/>
      <c r="O382" s="1226"/>
      <c r="P382" s="1226"/>
      <c r="Q382" s="1226"/>
      <c r="R382" s="1226"/>
      <c r="S382" s="1226"/>
      <c r="T382" s="1226"/>
      <c r="U382" s="1226"/>
      <c r="V382" s="1226"/>
      <c r="W382" s="1226"/>
      <c r="X382" s="1226"/>
    </row>
    <row r="383" spans="1:24" ht="18.75" hidden="1" customHeight="1" outlineLevel="1">
      <c r="A383" s="1240"/>
      <c r="B383" s="1231" t="s">
        <v>274</v>
      </c>
      <c r="C383" s="1257"/>
      <c r="D383" s="1231"/>
      <c r="E383" s="1231"/>
      <c r="F383" s="1231"/>
      <c r="G383" s="1260"/>
      <c r="H383" s="1260"/>
      <c r="I383" s="1248"/>
      <c r="J383" s="1231"/>
      <c r="K383" s="1226"/>
      <c r="L383" s="1226"/>
      <c r="M383" s="1226"/>
      <c r="N383" s="1226"/>
      <c r="O383" s="1226"/>
      <c r="P383" s="1226"/>
      <c r="Q383" s="1226"/>
      <c r="R383" s="1226"/>
      <c r="S383" s="1226"/>
      <c r="T383" s="1226"/>
      <c r="U383" s="1226"/>
      <c r="V383" s="1226"/>
      <c r="W383" s="1226"/>
      <c r="X383" s="1226"/>
    </row>
    <row r="384" spans="1:24" ht="37.5" hidden="1" customHeight="1" outlineLevel="1">
      <c r="A384" s="1240"/>
      <c r="B384" s="1214" t="s">
        <v>279</v>
      </c>
      <c r="C384" s="1240" t="s">
        <v>199</v>
      </c>
      <c r="D384" s="1241" t="s">
        <v>179</v>
      </c>
      <c r="E384" s="1231"/>
      <c r="F384" s="1231"/>
      <c r="G384" s="1260"/>
      <c r="H384" s="1200">
        <v>85000</v>
      </c>
      <c r="I384" s="1248" t="s">
        <v>27</v>
      </c>
      <c r="J384" s="1231"/>
      <c r="K384" s="1226"/>
      <c r="L384" s="1226"/>
      <c r="M384" s="1226"/>
      <c r="N384" s="1226"/>
      <c r="O384" s="1226"/>
      <c r="P384" s="1226"/>
      <c r="Q384" s="1226"/>
      <c r="R384" s="1226"/>
      <c r="S384" s="1226"/>
      <c r="T384" s="1226"/>
      <c r="U384" s="1226"/>
      <c r="V384" s="1226"/>
      <c r="W384" s="1226"/>
      <c r="X384" s="1226"/>
    </row>
    <row r="385" spans="1:24" ht="18.75" hidden="1" customHeight="1" outlineLevel="1">
      <c r="A385" s="1240"/>
      <c r="B385" s="1214" t="s">
        <v>267</v>
      </c>
      <c r="C385" s="1240" t="s">
        <v>199</v>
      </c>
      <c r="D385" s="1222" t="s">
        <v>16</v>
      </c>
      <c r="E385" s="1231"/>
      <c r="F385" s="1231"/>
      <c r="G385" s="1200">
        <v>95000</v>
      </c>
      <c r="H385" s="1200">
        <v>95000</v>
      </c>
      <c r="I385" s="1248">
        <f>(H385-G385)/H385</f>
        <v>0</v>
      </c>
      <c r="J385" s="1231"/>
      <c r="K385" s="1226"/>
      <c r="L385" s="1226"/>
      <c r="M385" s="1226"/>
      <c r="N385" s="1226"/>
      <c r="O385" s="1226"/>
      <c r="P385" s="1226"/>
      <c r="Q385" s="1226"/>
      <c r="R385" s="1226"/>
      <c r="S385" s="1226"/>
      <c r="T385" s="1226"/>
      <c r="U385" s="1226"/>
      <c r="V385" s="1226"/>
      <c r="W385" s="1226"/>
      <c r="X385" s="1226"/>
    </row>
    <row r="386" spans="1:24" ht="18.75" hidden="1" customHeight="1" outlineLevel="1">
      <c r="A386" s="1240"/>
      <c r="B386" s="1214" t="s">
        <v>268</v>
      </c>
      <c r="C386" s="1240" t="s">
        <v>199</v>
      </c>
      <c r="D386" s="1240" t="s">
        <v>16</v>
      </c>
      <c r="E386" s="1231"/>
      <c r="F386" s="1231"/>
      <c r="G386" s="1200">
        <f>(95000+160000)/2</f>
        <v>127500</v>
      </c>
      <c r="H386" s="1200">
        <f>(95000+160000)/2</f>
        <v>127500</v>
      </c>
      <c r="I386" s="1248">
        <f>(H386-G386)/H386</f>
        <v>0</v>
      </c>
      <c r="J386" s="1231"/>
      <c r="K386" s="1226"/>
      <c r="L386" s="1226"/>
      <c r="M386" s="1226"/>
      <c r="N386" s="1226"/>
      <c r="O386" s="1226"/>
      <c r="P386" s="1226"/>
      <c r="Q386" s="1226"/>
      <c r="R386" s="1226"/>
      <c r="S386" s="1226"/>
      <c r="T386" s="1226"/>
      <c r="U386" s="1226"/>
      <c r="V386" s="1226"/>
      <c r="W386" s="1226"/>
      <c r="X386" s="1226"/>
    </row>
    <row r="387" spans="1:24" ht="18.75" hidden="1" customHeight="1" outlineLevel="1">
      <c r="A387" s="1257"/>
      <c r="B387" s="1214" t="s">
        <v>271</v>
      </c>
      <c r="C387" s="1240" t="s">
        <v>199</v>
      </c>
      <c r="D387" s="1240" t="s">
        <v>16</v>
      </c>
      <c r="E387" s="1231"/>
      <c r="F387" s="1231"/>
      <c r="G387" s="1200">
        <v>150000</v>
      </c>
      <c r="H387" s="1200">
        <v>150000</v>
      </c>
      <c r="I387" s="1248">
        <f>(H387-G387)/H387</f>
        <v>0</v>
      </c>
      <c r="J387" s="1231"/>
      <c r="K387" s="1226"/>
      <c r="L387" s="1226"/>
      <c r="M387" s="1226"/>
      <c r="N387" s="1226"/>
      <c r="O387" s="1226"/>
      <c r="P387" s="1226"/>
      <c r="Q387" s="1226"/>
      <c r="R387" s="1226"/>
      <c r="S387" s="1226"/>
      <c r="T387" s="1226"/>
      <c r="U387" s="1226"/>
      <c r="V387" s="1226"/>
      <c r="W387" s="1226"/>
      <c r="X387" s="1226"/>
    </row>
    <row r="388" spans="1:24" ht="18.75" hidden="1" customHeight="1" outlineLevel="1">
      <c r="A388" s="1257"/>
      <c r="B388" s="1214" t="s">
        <v>280</v>
      </c>
      <c r="C388" s="1240" t="s">
        <v>144</v>
      </c>
      <c r="D388" s="1240" t="s">
        <v>16</v>
      </c>
      <c r="E388" s="1231"/>
      <c r="F388" s="1231"/>
      <c r="G388" s="1200">
        <f>(7000+15000)/2</f>
        <v>11000</v>
      </c>
      <c r="H388" s="1200">
        <f>(7000+15000)/2</f>
        <v>11000</v>
      </c>
      <c r="I388" s="1248">
        <f>(H388-G388)/H388</f>
        <v>0</v>
      </c>
      <c r="J388" s="1231"/>
      <c r="K388" s="1226"/>
      <c r="L388" s="1226"/>
      <c r="M388" s="1226"/>
      <c r="N388" s="1226"/>
      <c r="O388" s="1226"/>
      <c r="P388" s="1226"/>
      <c r="Q388" s="1226"/>
      <c r="R388" s="1226"/>
      <c r="S388" s="1226"/>
      <c r="T388" s="1226"/>
      <c r="U388" s="1226"/>
      <c r="V388" s="1226"/>
      <c r="W388" s="1226"/>
      <c r="X388" s="1226"/>
    </row>
    <row r="389" spans="1:24" ht="18.75" customHeight="1" collapsed="1">
      <c r="A389" s="1257">
        <v>7</v>
      </c>
      <c r="B389" s="1213" t="s">
        <v>21</v>
      </c>
      <c r="C389" s="1257"/>
      <c r="D389" s="1231"/>
      <c r="E389" s="1231"/>
      <c r="F389" s="1231"/>
      <c r="G389" s="1259"/>
      <c r="H389" s="1259"/>
      <c r="I389" s="1248"/>
      <c r="J389" s="1231"/>
      <c r="K389" s="1226"/>
      <c r="L389" s="1226"/>
      <c r="M389" s="1226"/>
      <c r="N389" s="1226"/>
      <c r="O389" s="1226"/>
      <c r="P389" s="1226"/>
      <c r="Q389" s="1226"/>
      <c r="R389" s="1226"/>
      <c r="S389" s="1226"/>
      <c r="T389" s="1226"/>
      <c r="U389" s="1226"/>
      <c r="V389" s="1226"/>
      <c r="W389" s="1226"/>
      <c r="X389" s="1226"/>
    </row>
    <row r="390" spans="1:24" ht="18.75" hidden="1" customHeight="1" outlineLevel="1">
      <c r="A390" s="1193"/>
      <c r="B390" s="1231" t="s">
        <v>274</v>
      </c>
      <c r="C390" s="1257"/>
      <c r="D390" s="1231"/>
      <c r="E390" s="1231"/>
      <c r="F390" s="1231"/>
      <c r="G390" s="1259"/>
      <c r="H390" s="1259"/>
      <c r="I390" s="1248"/>
      <c r="J390" s="1231"/>
      <c r="K390" s="1226"/>
      <c r="L390" s="1226"/>
      <c r="M390" s="1226"/>
      <c r="N390" s="1226"/>
      <c r="O390" s="1226"/>
      <c r="P390" s="1226"/>
      <c r="Q390" s="1226"/>
      <c r="R390" s="1226"/>
      <c r="S390" s="1226"/>
      <c r="T390" s="1226"/>
      <c r="U390" s="1226"/>
      <c r="V390" s="1226"/>
      <c r="W390" s="1226"/>
      <c r="X390" s="1226"/>
    </row>
    <row r="391" spans="1:24" ht="37.5" hidden="1" customHeight="1" outlineLevel="1">
      <c r="A391" s="1193"/>
      <c r="B391" s="1214" t="s">
        <v>275</v>
      </c>
      <c r="C391" s="1240" t="s">
        <v>199</v>
      </c>
      <c r="D391" s="1241" t="s">
        <v>179</v>
      </c>
      <c r="E391" s="1214"/>
      <c r="F391" s="1214"/>
      <c r="G391" s="1200">
        <v>85000</v>
      </c>
      <c r="H391" s="1200">
        <v>85000</v>
      </c>
      <c r="I391" s="1248">
        <f t="shared" ref="I391:I397" si="31">(H391-G391)/G391</f>
        <v>0</v>
      </c>
      <c r="J391" s="1214"/>
      <c r="K391" s="1226"/>
      <c r="L391" s="1226"/>
      <c r="M391" s="1226"/>
      <c r="N391" s="1226"/>
      <c r="O391" s="1226"/>
      <c r="P391" s="1226"/>
      <c r="Q391" s="1226"/>
      <c r="R391" s="1226"/>
      <c r="S391" s="1226"/>
      <c r="T391" s="1226"/>
      <c r="U391" s="1226"/>
      <c r="V391" s="1226"/>
      <c r="W391" s="1226"/>
      <c r="X391" s="1226"/>
    </row>
    <row r="392" spans="1:24" ht="18.75" hidden="1" customHeight="1" outlineLevel="1">
      <c r="A392" s="1193"/>
      <c r="B392" s="1214" t="s">
        <v>259</v>
      </c>
      <c r="C392" s="1240" t="s">
        <v>199</v>
      </c>
      <c r="D392" s="1240" t="s">
        <v>16</v>
      </c>
      <c r="E392" s="1214"/>
      <c r="F392" s="1214"/>
      <c r="G392" s="1200">
        <v>165000</v>
      </c>
      <c r="H392" s="1200">
        <v>165000</v>
      </c>
      <c r="I392" s="1248">
        <f t="shared" si="31"/>
        <v>0</v>
      </c>
      <c r="J392" s="1214"/>
      <c r="K392" s="1226"/>
      <c r="L392" s="1226"/>
      <c r="M392" s="1226"/>
      <c r="N392" s="1226"/>
      <c r="O392" s="1226"/>
      <c r="P392" s="1226"/>
      <c r="Q392" s="1226"/>
      <c r="R392" s="1226"/>
      <c r="S392" s="1226"/>
      <c r="T392" s="1226"/>
      <c r="U392" s="1226"/>
      <c r="V392" s="1226"/>
      <c r="W392" s="1226"/>
      <c r="X392" s="1226"/>
    </row>
    <row r="393" spans="1:24" ht="18.75" hidden="1" customHeight="1" outlineLevel="1">
      <c r="A393" s="1193"/>
      <c r="B393" s="1214" t="s">
        <v>267</v>
      </c>
      <c r="C393" s="1240" t="s">
        <v>199</v>
      </c>
      <c r="D393" s="1240" t="s">
        <v>16</v>
      </c>
      <c r="E393" s="1231"/>
      <c r="F393" s="1231"/>
      <c r="G393" s="1200">
        <v>95000</v>
      </c>
      <c r="H393" s="1200">
        <v>95000</v>
      </c>
      <c r="I393" s="1248">
        <f t="shared" si="31"/>
        <v>0</v>
      </c>
      <c r="J393" s="1231"/>
      <c r="K393" s="1226"/>
      <c r="L393" s="1226"/>
      <c r="M393" s="1226"/>
      <c r="N393" s="1226"/>
      <c r="O393" s="1226"/>
      <c r="P393" s="1226"/>
      <c r="Q393" s="1226"/>
      <c r="R393" s="1226"/>
      <c r="S393" s="1226"/>
      <c r="T393" s="1226"/>
      <c r="U393" s="1226"/>
      <c r="V393" s="1226"/>
      <c r="W393" s="1226"/>
      <c r="X393" s="1226"/>
    </row>
    <row r="394" spans="1:24" ht="18.75" hidden="1" customHeight="1" outlineLevel="1">
      <c r="A394" s="1193"/>
      <c r="B394" s="1214" t="s">
        <v>268</v>
      </c>
      <c r="C394" s="1240" t="s">
        <v>199</v>
      </c>
      <c r="D394" s="1240" t="s">
        <v>16</v>
      </c>
      <c r="E394" s="1231"/>
      <c r="F394" s="1231"/>
      <c r="G394" s="1200">
        <v>130000</v>
      </c>
      <c r="H394" s="1200">
        <v>130000</v>
      </c>
      <c r="I394" s="1248">
        <f t="shared" si="31"/>
        <v>0</v>
      </c>
      <c r="J394" s="1231"/>
      <c r="K394" s="1226"/>
      <c r="L394" s="1226"/>
      <c r="M394" s="1226"/>
      <c r="N394" s="1226"/>
      <c r="O394" s="1226"/>
      <c r="P394" s="1226"/>
      <c r="Q394" s="1226"/>
      <c r="R394" s="1226"/>
      <c r="S394" s="1226"/>
      <c r="T394" s="1226"/>
      <c r="U394" s="1226"/>
      <c r="V394" s="1226"/>
      <c r="W394" s="1226"/>
      <c r="X394" s="1226"/>
    </row>
    <row r="395" spans="1:24" ht="18.75" hidden="1" customHeight="1" outlineLevel="1">
      <c r="A395" s="1193"/>
      <c r="B395" s="1214" t="s">
        <v>269</v>
      </c>
      <c r="C395" s="1240" t="s">
        <v>199</v>
      </c>
      <c r="D395" s="1240" t="s">
        <v>16</v>
      </c>
      <c r="E395" s="1231"/>
      <c r="F395" s="1231"/>
      <c r="G395" s="1200">
        <v>80000</v>
      </c>
      <c r="H395" s="1200">
        <v>80000</v>
      </c>
      <c r="I395" s="1248">
        <f t="shared" si="31"/>
        <v>0</v>
      </c>
      <c r="J395" s="1231"/>
      <c r="K395" s="1226"/>
      <c r="L395" s="1226"/>
      <c r="M395" s="1226"/>
      <c r="N395" s="1226"/>
      <c r="O395" s="1226"/>
      <c r="P395" s="1226"/>
      <c r="Q395" s="1226"/>
      <c r="R395" s="1226"/>
      <c r="S395" s="1226"/>
      <c r="T395" s="1226"/>
      <c r="U395" s="1226"/>
      <c r="V395" s="1226"/>
      <c r="W395" s="1226"/>
      <c r="X395" s="1226"/>
    </row>
    <row r="396" spans="1:24" ht="18.75" hidden="1" customHeight="1" outlineLevel="1">
      <c r="A396" s="1193"/>
      <c r="B396" s="1214" t="s">
        <v>270</v>
      </c>
      <c r="C396" s="1240" t="s">
        <v>199</v>
      </c>
      <c r="D396" s="1240" t="s">
        <v>16</v>
      </c>
      <c r="E396" s="1231"/>
      <c r="F396" s="1231"/>
      <c r="G396" s="1200">
        <v>110000</v>
      </c>
      <c r="H396" s="1200">
        <v>110000</v>
      </c>
      <c r="I396" s="1248">
        <f t="shared" si="31"/>
        <v>0</v>
      </c>
      <c r="J396" s="1231"/>
      <c r="K396" s="1226"/>
      <c r="L396" s="1226"/>
      <c r="M396" s="1226"/>
      <c r="N396" s="1226"/>
      <c r="O396" s="1226"/>
      <c r="P396" s="1226"/>
      <c r="Q396" s="1226"/>
      <c r="R396" s="1226"/>
      <c r="S396" s="1226"/>
      <c r="T396" s="1226"/>
      <c r="U396" s="1226"/>
      <c r="V396" s="1226"/>
      <c r="W396" s="1226"/>
      <c r="X396" s="1226"/>
    </row>
    <row r="397" spans="1:24" ht="18.75" hidden="1" customHeight="1" outlineLevel="1">
      <c r="A397" s="1212"/>
      <c r="B397" s="1214" t="s">
        <v>271</v>
      </c>
      <c r="C397" s="1240" t="s">
        <v>199</v>
      </c>
      <c r="D397" s="1240" t="s">
        <v>16</v>
      </c>
      <c r="E397" s="1231"/>
      <c r="F397" s="1231"/>
      <c r="G397" s="1200">
        <v>140000</v>
      </c>
      <c r="H397" s="1200">
        <v>140000</v>
      </c>
      <c r="I397" s="1248">
        <f t="shared" si="31"/>
        <v>0</v>
      </c>
      <c r="J397" s="1231"/>
      <c r="K397" s="1226"/>
      <c r="L397" s="1226"/>
      <c r="M397" s="1226"/>
      <c r="N397" s="1226"/>
      <c r="O397" s="1226"/>
      <c r="P397" s="1226"/>
      <c r="Q397" s="1226"/>
      <c r="R397" s="1226"/>
      <c r="S397" s="1226"/>
      <c r="T397" s="1226"/>
      <c r="U397" s="1226"/>
      <c r="V397" s="1226"/>
      <c r="W397" s="1226"/>
      <c r="X397" s="1226"/>
    </row>
    <row r="398" spans="1:24" ht="18.75" hidden="1" customHeight="1" outlineLevel="1">
      <c r="A398" s="1193"/>
      <c r="B398" s="1231" t="s">
        <v>265</v>
      </c>
      <c r="C398" s="1257"/>
      <c r="D398" s="1231"/>
      <c r="E398" s="1231"/>
      <c r="F398" s="1231"/>
      <c r="G398" s="1259"/>
      <c r="H398" s="1259"/>
      <c r="I398" s="1248"/>
      <c r="J398" s="1231"/>
      <c r="K398" s="1226"/>
      <c r="L398" s="1226"/>
      <c r="M398" s="1226"/>
      <c r="N398" s="1226"/>
      <c r="O398" s="1226"/>
      <c r="P398" s="1226"/>
      <c r="Q398" s="1226"/>
      <c r="R398" s="1226"/>
      <c r="S398" s="1226"/>
      <c r="T398" s="1226"/>
      <c r="U398" s="1226"/>
      <c r="V398" s="1226"/>
      <c r="W398" s="1226"/>
      <c r="X398" s="1226"/>
    </row>
    <row r="399" spans="1:24" ht="37.5" hidden="1" customHeight="1" outlineLevel="1">
      <c r="A399" s="1193"/>
      <c r="B399" s="1214" t="s">
        <v>266</v>
      </c>
      <c r="C399" s="1240" t="s">
        <v>199</v>
      </c>
      <c r="D399" s="1241" t="s">
        <v>179</v>
      </c>
      <c r="E399" s="1231"/>
      <c r="F399" s="1231"/>
      <c r="G399" s="1259"/>
      <c r="H399" s="1200">
        <v>80000</v>
      </c>
      <c r="I399" s="1248" t="s">
        <v>27</v>
      </c>
      <c r="J399" s="1231"/>
      <c r="K399" s="1226"/>
      <c r="L399" s="1226"/>
      <c r="M399" s="1226"/>
      <c r="N399" s="1226"/>
      <c r="O399" s="1226"/>
      <c r="P399" s="1226"/>
      <c r="Q399" s="1226"/>
      <c r="R399" s="1226"/>
      <c r="S399" s="1226"/>
      <c r="T399" s="1226"/>
      <c r="U399" s="1226"/>
      <c r="V399" s="1226"/>
      <c r="W399" s="1226"/>
      <c r="X399" s="1226"/>
    </row>
    <row r="400" spans="1:24" ht="18.75" hidden="1" customHeight="1" outlineLevel="1">
      <c r="A400" s="1193"/>
      <c r="B400" s="1214" t="s">
        <v>258</v>
      </c>
      <c r="C400" s="1240" t="s">
        <v>199</v>
      </c>
      <c r="D400" s="1241"/>
      <c r="E400" s="1214"/>
      <c r="F400" s="1214"/>
      <c r="G400" s="1200">
        <v>100000</v>
      </c>
      <c r="H400" s="1200">
        <v>100000</v>
      </c>
      <c r="I400" s="1248">
        <f t="shared" ref="I400:I407" si="32">(H400-G400)/G400</f>
        <v>0</v>
      </c>
      <c r="J400" s="1214"/>
      <c r="K400" s="1226"/>
      <c r="L400" s="1226"/>
      <c r="M400" s="1226"/>
      <c r="N400" s="1226"/>
      <c r="O400" s="1226"/>
      <c r="P400" s="1226"/>
      <c r="Q400" s="1226"/>
      <c r="R400" s="1226"/>
      <c r="S400" s="1226"/>
      <c r="T400" s="1226"/>
      <c r="U400" s="1226"/>
      <c r="V400" s="1226"/>
      <c r="W400" s="1226"/>
      <c r="X400" s="1226"/>
    </row>
    <row r="401" spans="1:24" ht="18.75" hidden="1" customHeight="1" outlineLevel="1">
      <c r="A401" s="1193"/>
      <c r="B401" s="1214" t="s">
        <v>259</v>
      </c>
      <c r="C401" s="1240" t="s">
        <v>199</v>
      </c>
      <c r="D401" s="1240" t="s">
        <v>16</v>
      </c>
      <c r="E401" s="1214"/>
      <c r="F401" s="1214"/>
      <c r="G401" s="1200">
        <v>195000</v>
      </c>
      <c r="H401" s="1200">
        <v>195000</v>
      </c>
      <c r="I401" s="1248">
        <f t="shared" si="32"/>
        <v>0</v>
      </c>
      <c r="J401" s="1214"/>
      <c r="K401" s="1226"/>
      <c r="L401" s="1226"/>
      <c r="M401" s="1226"/>
      <c r="N401" s="1226"/>
      <c r="O401" s="1226"/>
      <c r="P401" s="1226"/>
      <c r="Q401" s="1226"/>
      <c r="R401" s="1226"/>
      <c r="S401" s="1226"/>
      <c r="T401" s="1226"/>
      <c r="U401" s="1226"/>
      <c r="V401" s="1226"/>
      <c r="W401" s="1226"/>
      <c r="X401" s="1226"/>
    </row>
    <row r="402" spans="1:24" ht="18.75" hidden="1" customHeight="1" outlineLevel="1">
      <c r="A402" s="1193"/>
      <c r="B402" s="1214" t="s">
        <v>267</v>
      </c>
      <c r="C402" s="1240" t="s">
        <v>199</v>
      </c>
      <c r="D402" s="1240" t="s">
        <v>16</v>
      </c>
      <c r="E402" s="1231"/>
      <c r="F402" s="1231"/>
      <c r="G402" s="1200">
        <v>110000</v>
      </c>
      <c r="H402" s="1200">
        <v>110000</v>
      </c>
      <c r="I402" s="1248">
        <f t="shared" si="32"/>
        <v>0</v>
      </c>
      <c r="J402" s="1231"/>
      <c r="K402" s="1226"/>
      <c r="L402" s="1226"/>
      <c r="M402" s="1226"/>
      <c r="N402" s="1226"/>
      <c r="O402" s="1226"/>
      <c r="P402" s="1226"/>
      <c r="Q402" s="1226"/>
      <c r="R402" s="1226"/>
      <c r="S402" s="1226"/>
      <c r="T402" s="1226"/>
      <c r="U402" s="1226"/>
      <c r="V402" s="1226"/>
      <c r="W402" s="1226"/>
      <c r="X402" s="1226"/>
    </row>
    <row r="403" spans="1:24" ht="18.75" hidden="1" customHeight="1" outlineLevel="1">
      <c r="A403" s="1193"/>
      <c r="B403" s="1214" t="s">
        <v>268</v>
      </c>
      <c r="C403" s="1240" t="s">
        <v>199</v>
      </c>
      <c r="D403" s="1240" t="s">
        <v>16</v>
      </c>
      <c r="E403" s="1231"/>
      <c r="F403" s="1231"/>
      <c r="G403" s="1200">
        <v>130000</v>
      </c>
      <c r="H403" s="1200">
        <v>130000</v>
      </c>
      <c r="I403" s="1248">
        <f t="shared" si="32"/>
        <v>0</v>
      </c>
      <c r="J403" s="1231"/>
      <c r="K403" s="1226"/>
      <c r="L403" s="1226"/>
      <c r="M403" s="1226"/>
      <c r="N403" s="1226"/>
      <c r="O403" s="1226"/>
      <c r="P403" s="1226"/>
      <c r="Q403" s="1226"/>
      <c r="R403" s="1226"/>
      <c r="S403" s="1226"/>
      <c r="T403" s="1226"/>
      <c r="U403" s="1226"/>
      <c r="V403" s="1226"/>
      <c r="W403" s="1226"/>
      <c r="X403" s="1226"/>
    </row>
    <row r="404" spans="1:24" ht="18.75" hidden="1" customHeight="1" outlineLevel="1">
      <c r="A404" s="1193"/>
      <c r="B404" s="1214" t="s">
        <v>269</v>
      </c>
      <c r="C404" s="1240" t="s">
        <v>199</v>
      </c>
      <c r="D404" s="1240" t="s">
        <v>16</v>
      </c>
      <c r="E404" s="1231"/>
      <c r="F404" s="1231"/>
      <c r="G404" s="1200">
        <v>90000</v>
      </c>
      <c r="H404" s="1200">
        <v>90000</v>
      </c>
      <c r="I404" s="1248">
        <f t="shared" si="32"/>
        <v>0</v>
      </c>
      <c r="J404" s="1231"/>
      <c r="K404" s="1226"/>
      <c r="L404" s="1226"/>
      <c r="M404" s="1226"/>
      <c r="N404" s="1226"/>
      <c r="O404" s="1226"/>
      <c r="P404" s="1226"/>
      <c r="Q404" s="1226"/>
      <c r="R404" s="1226"/>
      <c r="S404" s="1226"/>
      <c r="T404" s="1226"/>
      <c r="U404" s="1226"/>
      <c r="V404" s="1226"/>
      <c r="W404" s="1226"/>
      <c r="X404" s="1226"/>
    </row>
    <row r="405" spans="1:24" ht="18.75" hidden="1" customHeight="1" outlineLevel="1">
      <c r="A405" s="1212"/>
      <c r="B405" s="1214" t="s">
        <v>270</v>
      </c>
      <c r="C405" s="1240" t="s">
        <v>199</v>
      </c>
      <c r="D405" s="1240" t="s">
        <v>16</v>
      </c>
      <c r="E405" s="1231"/>
      <c r="F405" s="1231"/>
      <c r="G405" s="1200">
        <v>110000</v>
      </c>
      <c r="H405" s="1200">
        <v>110000</v>
      </c>
      <c r="I405" s="1248">
        <f t="shared" si="32"/>
        <v>0</v>
      </c>
      <c r="J405" s="1231"/>
      <c r="K405" s="1226"/>
      <c r="L405" s="1226"/>
      <c r="M405" s="1226"/>
      <c r="N405" s="1226"/>
      <c r="O405" s="1226"/>
      <c r="P405" s="1226"/>
      <c r="Q405" s="1226"/>
      <c r="R405" s="1226"/>
      <c r="S405" s="1226"/>
      <c r="T405" s="1226"/>
      <c r="U405" s="1226"/>
      <c r="V405" s="1226"/>
      <c r="W405" s="1226"/>
      <c r="X405" s="1226"/>
    </row>
    <row r="406" spans="1:24" ht="18.75" hidden="1" customHeight="1" outlineLevel="1">
      <c r="A406" s="1212"/>
      <c r="B406" s="1214" t="s">
        <v>271</v>
      </c>
      <c r="C406" s="1240" t="s">
        <v>199</v>
      </c>
      <c r="D406" s="1240" t="s">
        <v>16</v>
      </c>
      <c r="E406" s="1231"/>
      <c r="F406" s="1231"/>
      <c r="G406" s="1200">
        <v>160000</v>
      </c>
      <c r="H406" s="1200">
        <v>160000</v>
      </c>
      <c r="I406" s="1248">
        <f t="shared" si="32"/>
        <v>0</v>
      </c>
      <c r="J406" s="1231"/>
      <c r="K406" s="1226"/>
      <c r="L406" s="1226"/>
      <c r="M406" s="1226"/>
      <c r="N406" s="1226"/>
      <c r="O406" s="1226"/>
      <c r="P406" s="1226"/>
      <c r="Q406" s="1226"/>
      <c r="R406" s="1226"/>
      <c r="S406" s="1226"/>
      <c r="T406" s="1226"/>
      <c r="U406" s="1226"/>
      <c r="V406" s="1226"/>
      <c r="W406" s="1226"/>
      <c r="X406" s="1226"/>
    </row>
    <row r="407" spans="1:24" ht="18.75" hidden="1" customHeight="1" outlineLevel="1">
      <c r="A407" s="1212"/>
      <c r="B407" s="1214" t="s">
        <v>272</v>
      </c>
      <c r="C407" s="1240" t="s">
        <v>199</v>
      </c>
      <c r="D407" s="1240" t="s">
        <v>16</v>
      </c>
      <c r="E407" s="1231"/>
      <c r="F407" s="1231"/>
      <c r="G407" s="1200">
        <v>240000</v>
      </c>
      <c r="H407" s="1200">
        <v>240000</v>
      </c>
      <c r="I407" s="1248">
        <f t="shared" si="32"/>
        <v>0</v>
      </c>
      <c r="J407" s="1231"/>
      <c r="K407" s="1226"/>
      <c r="L407" s="1226"/>
      <c r="M407" s="1226"/>
      <c r="N407" s="1226"/>
      <c r="O407" s="1226"/>
      <c r="P407" s="1226"/>
      <c r="Q407" s="1226"/>
      <c r="R407" s="1226"/>
      <c r="S407" s="1226"/>
      <c r="T407" s="1226"/>
      <c r="U407" s="1226"/>
      <c r="V407" s="1226"/>
      <c r="W407" s="1226"/>
      <c r="X407" s="1226"/>
    </row>
    <row r="408" spans="1:24" ht="18.75" hidden="1" customHeight="1" outlineLevel="1">
      <c r="A408" s="1212"/>
      <c r="B408" s="1214" t="s">
        <v>281</v>
      </c>
      <c r="C408" s="1240" t="s">
        <v>199</v>
      </c>
      <c r="D408" s="1240" t="s">
        <v>16</v>
      </c>
      <c r="E408" s="1231"/>
      <c r="F408" s="1231"/>
      <c r="G408" s="1200"/>
      <c r="H408" s="1200">
        <v>36000</v>
      </c>
      <c r="I408" s="1261" t="s">
        <v>27</v>
      </c>
      <c r="J408" s="1231"/>
      <c r="K408" s="1226"/>
      <c r="L408" s="1226"/>
      <c r="M408" s="1226"/>
      <c r="N408" s="1226"/>
      <c r="O408" s="1226"/>
      <c r="P408" s="1226"/>
      <c r="Q408" s="1226"/>
      <c r="R408" s="1226"/>
      <c r="S408" s="1226"/>
      <c r="T408" s="1226"/>
      <c r="U408" s="1226"/>
      <c r="V408" s="1226"/>
      <c r="W408" s="1226"/>
      <c r="X408" s="1226"/>
    </row>
    <row r="409" spans="1:24" ht="18.75" hidden="1" customHeight="1" outlineLevel="1">
      <c r="A409" s="1212"/>
      <c r="B409" s="1214" t="s">
        <v>282</v>
      </c>
      <c r="C409" s="1240" t="s">
        <v>199</v>
      </c>
      <c r="D409" s="1240" t="s">
        <v>16</v>
      </c>
      <c r="E409" s="1231"/>
      <c r="F409" s="1231"/>
      <c r="G409" s="1200"/>
      <c r="H409" s="1200">
        <v>60000</v>
      </c>
      <c r="I409" s="1261" t="s">
        <v>27</v>
      </c>
      <c r="J409" s="1231"/>
      <c r="K409" s="1226"/>
      <c r="L409" s="1226"/>
      <c r="M409" s="1226"/>
      <c r="N409" s="1226"/>
      <c r="O409" s="1226"/>
      <c r="P409" s="1226"/>
      <c r="Q409" s="1226"/>
      <c r="R409" s="1226"/>
      <c r="S409" s="1226"/>
      <c r="T409" s="1226"/>
      <c r="U409" s="1226"/>
      <c r="V409" s="1226"/>
      <c r="W409" s="1226"/>
      <c r="X409" s="1226"/>
    </row>
    <row r="410" spans="1:24" ht="18.75" customHeight="1" collapsed="1">
      <c r="A410" s="1212">
        <v>8</v>
      </c>
      <c r="B410" s="1213" t="s">
        <v>23</v>
      </c>
      <c r="C410" s="1240"/>
      <c r="D410" s="1231"/>
      <c r="E410" s="1231"/>
      <c r="F410" s="1231"/>
      <c r="G410" s="1200"/>
      <c r="H410" s="1200"/>
      <c r="I410" s="1248"/>
      <c r="J410" s="1231"/>
      <c r="K410" s="1226"/>
      <c r="L410" s="1226"/>
      <c r="M410" s="1226"/>
      <c r="N410" s="1226"/>
      <c r="O410" s="1226"/>
      <c r="P410" s="1226"/>
      <c r="Q410" s="1226"/>
      <c r="R410" s="1226"/>
      <c r="S410" s="1226"/>
      <c r="T410" s="1226"/>
      <c r="U410" s="1226"/>
      <c r="V410" s="1226"/>
      <c r="W410" s="1226"/>
      <c r="X410" s="1226"/>
    </row>
    <row r="411" spans="1:24" ht="18.75" hidden="1" customHeight="1" outlineLevel="1">
      <c r="A411" s="1193"/>
      <c r="B411" s="1231" t="s">
        <v>274</v>
      </c>
      <c r="C411" s="1257"/>
      <c r="D411" s="1231"/>
      <c r="E411" s="1231"/>
      <c r="F411" s="1231"/>
      <c r="G411" s="1259"/>
      <c r="H411" s="1259"/>
      <c r="I411" s="1248"/>
      <c r="J411" s="1231"/>
      <c r="K411" s="1226"/>
      <c r="L411" s="1226"/>
      <c r="M411" s="1226"/>
      <c r="N411" s="1226"/>
      <c r="O411" s="1226"/>
      <c r="P411" s="1226"/>
      <c r="Q411" s="1226"/>
      <c r="R411" s="1226"/>
      <c r="S411" s="1226"/>
      <c r="T411" s="1226"/>
      <c r="U411" s="1226"/>
      <c r="V411" s="1226"/>
      <c r="W411" s="1226"/>
      <c r="X411" s="1226"/>
    </row>
    <row r="412" spans="1:24" ht="37.5" hidden="1" customHeight="1" outlineLevel="1">
      <c r="A412" s="1193"/>
      <c r="B412" s="1214" t="s">
        <v>275</v>
      </c>
      <c r="C412" s="1240" t="s">
        <v>199</v>
      </c>
      <c r="D412" s="1241" t="s">
        <v>179</v>
      </c>
      <c r="E412" s="1214"/>
      <c r="F412" s="1214"/>
      <c r="G412" s="1200">
        <v>136363</v>
      </c>
      <c r="H412" s="1200">
        <v>136363</v>
      </c>
      <c r="I412" s="1248">
        <f t="shared" ref="I412:I417" si="33">(H412-G412)/G412</f>
        <v>0</v>
      </c>
      <c r="J412" s="1214"/>
      <c r="K412" s="1226"/>
      <c r="L412" s="1226"/>
      <c r="M412" s="1226"/>
      <c r="N412" s="1226"/>
      <c r="O412" s="1226"/>
      <c r="P412" s="1226"/>
      <c r="Q412" s="1226"/>
      <c r="R412" s="1226"/>
      <c r="S412" s="1226"/>
      <c r="T412" s="1226"/>
      <c r="U412" s="1226"/>
      <c r="V412" s="1226"/>
      <c r="W412" s="1226"/>
      <c r="X412" s="1226"/>
    </row>
    <row r="413" spans="1:24" ht="18.75" hidden="1" customHeight="1" outlineLevel="1">
      <c r="A413" s="1193"/>
      <c r="B413" s="1214" t="s">
        <v>259</v>
      </c>
      <c r="C413" s="1240" t="s">
        <v>199</v>
      </c>
      <c r="D413" s="1240" t="s">
        <v>16</v>
      </c>
      <c r="E413" s="1214"/>
      <c r="F413" s="1214"/>
      <c r="G413" s="1200">
        <v>136363</v>
      </c>
      <c r="H413" s="1200">
        <v>136363</v>
      </c>
      <c r="I413" s="1248">
        <f t="shared" si="33"/>
        <v>0</v>
      </c>
      <c r="J413" s="1214"/>
      <c r="K413" s="1226"/>
      <c r="L413" s="1226"/>
      <c r="M413" s="1226"/>
      <c r="N413" s="1226"/>
      <c r="O413" s="1226"/>
      <c r="P413" s="1226"/>
      <c r="Q413" s="1226"/>
      <c r="R413" s="1226"/>
      <c r="S413" s="1226"/>
      <c r="T413" s="1226"/>
      <c r="U413" s="1226"/>
      <c r="V413" s="1226"/>
      <c r="W413" s="1226"/>
      <c r="X413" s="1226"/>
    </row>
    <row r="414" spans="1:24" ht="18.75" hidden="1" customHeight="1" outlineLevel="1">
      <c r="A414" s="1193"/>
      <c r="B414" s="1214" t="s">
        <v>269</v>
      </c>
      <c r="C414" s="1240" t="s">
        <v>199</v>
      </c>
      <c r="D414" s="1240" t="s">
        <v>16</v>
      </c>
      <c r="E414" s="1231"/>
      <c r="F414" s="1231"/>
      <c r="G414" s="1200">
        <v>90909</v>
      </c>
      <c r="H414" s="1200">
        <v>90909</v>
      </c>
      <c r="I414" s="1248">
        <f t="shared" si="33"/>
        <v>0</v>
      </c>
      <c r="J414" s="1231"/>
      <c r="K414" s="1226"/>
      <c r="L414" s="1226"/>
      <c r="M414" s="1226"/>
      <c r="N414" s="1226"/>
      <c r="O414" s="1226"/>
      <c r="P414" s="1226"/>
      <c r="Q414" s="1226"/>
      <c r="R414" s="1226"/>
      <c r="S414" s="1226"/>
      <c r="T414" s="1226"/>
      <c r="U414" s="1226"/>
      <c r="V414" s="1226"/>
      <c r="W414" s="1226"/>
      <c r="X414" s="1226"/>
    </row>
    <row r="415" spans="1:24" ht="18.75" hidden="1" customHeight="1" outlineLevel="1">
      <c r="A415" s="1193"/>
      <c r="B415" s="1214" t="s">
        <v>270</v>
      </c>
      <c r="C415" s="1240" t="s">
        <v>199</v>
      </c>
      <c r="D415" s="1240" t="s">
        <v>16</v>
      </c>
      <c r="E415" s="1231"/>
      <c r="F415" s="1231"/>
      <c r="G415" s="1200">
        <v>109090</v>
      </c>
      <c r="H415" s="1200">
        <v>109090</v>
      </c>
      <c r="I415" s="1248">
        <f t="shared" si="33"/>
        <v>0</v>
      </c>
      <c r="J415" s="1231"/>
      <c r="K415" s="1226"/>
      <c r="L415" s="1226"/>
      <c r="M415" s="1226"/>
      <c r="N415" s="1226"/>
      <c r="O415" s="1226"/>
      <c r="P415" s="1226"/>
      <c r="Q415" s="1226"/>
      <c r="R415" s="1226"/>
      <c r="S415" s="1226"/>
      <c r="T415" s="1226"/>
      <c r="U415" s="1226"/>
      <c r="V415" s="1226"/>
      <c r="W415" s="1226"/>
      <c r="X415" s="1226"/>
    </row>
    <row r="416" spans="1:24" ht="18.75" hidden="1" customHeight="1" outlineLevel="1">
      <c r="A416" s="1231"/>
      <c r="B416" s="1214" t="s">
        <v>271</v>
      </c>
      <c r="C416" s="1240" t="s">
        <v>199</v>
      </c>
      <c r="D416" s="1240" t="s">
        <v>16</v>
      </c>
      <c r="E416" s="1231"/>
      <c r="F416" s="1231"/>
      <c r="G416" s="1200">
        <v>145454</v>
      </c>
      <c r="H416" s="1200">
        <v>145454</v>
      </c>
      <c r="I416" s="1248">
        <f t="shared" si="33"/>
        <v>0</v>
      </c>
      <c r="J416" s="1231"/>
      <c r="K416" s="1226"/>
      <c r="L416" s="1226"/>
      <c r="M416" s="1226"/>
      <c r="N416" s="1226"/>
      <c r="O416" s="1226"/>
      <c r="P416" s="1226"/>
      <c r="Q416" s="1226"/>
      <c r="R416" s="1226"/>
      <c r="S416" s="1226"/>
      <c r="T416" s="1226"/>
      <c r="U416" s="1226"/>
      <c r="V416" s="1226"/>
      <c r="W416" s="1226"/>
      <c r="X416" s="1226"/>
    </row>
    <row r="417" spans="1:24" ht="18.75" hidden="1" customHeight="1" outlineLevel="1">
      <c r="A417" s="1231"/>
      <c r="B417" s="1214" t="s">
        <v>272</v>
      </c>
      <c r="C417" s="1240" t="s">
        <v>199</v>
      </c>
      <c r="D417" s="1240" t="s">
        <v>16</v>
      </c>
      <c r="E417" s="1231"/>
      <c r="F417" s="1231"/>
      <c r="G417" s="1200">
        <v>254545</v>
      </c>
      <c r="H417" s="1200">
        <v>254545</v>
      </c>
      <c r="I417" s="1248">
        <f t="shared" si="33"/>
        <v>0</v>
      </c>
      <c r="J417" s="1231"/>
      <c r="K417" s="1226"/>
      <c r="L417" s="1226"/>
      <c r="M417" s="1226"/>
      <c r="N417" s="1226"/>
      <c r="O417" s="1226"/>
      <c r="P417" s="1226"/>
      <c r="Q417" s="1226"/>
      <c r="R417" s="1226"/>
      <c r="S417" s="1226"/>
      <c r="T417" s="1226"/>
      <c r="U417" s="1226"/>
      <c r="V417" s="1226"/>
      <c r="W417" s="1226"/>
      <c r="X417" s="1226"/>
    </row>
    <row r="418" spans="1:24" ht="18.75" hidden="1" customHeight="1" outlineLevel="1">
      <c r="A418" s="1193"/>
      <c r="B418" s="1231" t="s">
        <v>265</v>
      </c>
      <c r="C418" s="1257"/>
      <c r="D418" s="1231"/>
      <c r="E418" s="1231"/>
      <c r="F418" s="1231"/>
      <c r="G418" s="1259"/>
      <c r="H418" s="1259"/>
      <c r="I418" s="1248"/>
      <c r="J418" s="1231"/>
      <c r="K418" s="1226"/>
      <c r="L418" s="1226"/>
      <c r="M418" s="1226"/>
      <c r="N418" s="1226"/>
      <c r="O418" s="1226"/>
      <c r="P418" s="1226"/>
      <c r="Q418" s="1226"/>
      <c r="R418" s="1226"/>
      <c r="S418" s="1226"/>
      <c r="T418" s="1226"/>
      <c r="U418" s="1226"/>
      <c r="V418" s="1226"/>
      <c r="W418" s="1226"/>
      <c r="X418" s="1226"/>
    </row>
    <row r="419" spans="1:24" ht="37.5" hidden="1" customHeight="1" outlineLevel="1">
      <c r="A419" s="1193"/>
      <c r="B419" s="1214" t="s">
        <v>258</v>
      </c>
      <c r="C419" s="1240" t="s">
        <v>199</v>
      </c>
      <c r="D419" s="1241" t="s">
        <v>179</v>
      </c>
      <c r="E419" s="1214"/>
      <c r="F419" s="1214"/>
      <c r="G419" s="1200">
        <v>209090</v>
      </c>
      <c r="H419" s="1200">
        <v>209090</v>
      </c>
      <c r="I419" s="1248">
        <f>(H419-G419)/G419</f>
        <v>0</v>
      </c>
      <c r="J419" s="1214"/>
      <c r="K419" s="1226"/>
      <c r="L419" s="1226"/>
      <c r="M419" s="1226"/>
      <c r="N419" s="1226"/>
      <c r="O419" s="1226"/>
      <c r="P419" s="1226"/>
      <c r="Q419" s="1226"/>
      <c r="R419" s="1226"/>
      <c r="S419" s="1226"/>
      <c r="T419" s="1226"/>
      <c r="U419" s="1226"/>
      <c r="V419" s="1226"/>
      <c r="W419" s="1226"/>
      <c r="X419" s="1226"/>
    </row>
    <row r="420" spans="1:24" ht="21" hidden="1" customHeight="1" outlineLevel="1">
      <c r="A420" s="1193"/>
      <c r="B420" s="1214" t="s">
        <v>259</v>
      </c>
      <c r="C420" s="1240" t="s">
        <v>199</v>
      </c>
      <c r="D420" s="1240" t="s">
        <v>16</v>
      </c>
      <c r="E420" s="1214"/>
      <c r="F420" s="1214"/>
      <c r="G420" s="1200">
        <f>G419</f>
        <v>209090</v>
      </c>
      <c r="H420" s="1200">
        <v>209090</v>
      </c>
      <c r="I420" s="1248">
        <f>(H420-G420)/G420</f>
        <v>0</v>
      </c>
      <c r="J420" s="1214"/>
      <c r="K420" s="1226"/>
      <c r="L420" s="1226"/>
      <c r="M420" s="1226"/>
      <c r="N420" s="1226"/>
      <c r="O420" s="1226"/>
      <c r="P420" s="1226"/>
      <c r="Q420" s="1226"/>
      <c r="R420" s="1226"/>
      <c r="S420" s="1226"/>
      <c r="T420" s="1226"/>
      <c r="U420" s="1226"/>
      <c r="V420" s="1226"/>
      <c r="W420" s="1226"/>
      <c r="X420" s="1226"/>
    </row>
    <row r="421" spans="1:24" ht="21" hidden="1" customHeight="1" outlineLevel="1">
      <c r="A421" s="1193"/>
      <c r="B421" s="1214" t="s">
        <v>269</v>
      </c>
      <c r="C421" s="1240" t="s">
        <v>199</v>
      </c>
      <c r="D421" s="1240" t="s">
        <v>16</v>
      </c>
      <c r="E421" s="1214"/>
      <c r="F421" s="1214"/>
      <c r="G421" s="1200">
        <f>G420</f>
        <v>209090</v>
      </c>
      <c r="H421" s="1200">
        <v>209090</v>
      </c>
      <c r="I421" s="1248">
        <f>(H421-G421)/G421</f>
        <v>0</v>
      </c>
      <c r="J421" s="1214"/>
      <c r="K421" s="1226"/>
      <c r="L421" s="1226"/>
      <c r="M421" s="1226"/>
      <c r="N421" s="1226"/>
      <c r="O421" s="1226"/>
      <c r="P421" s="1226"/>
      <c r="Q421" s="1226"/>
      <c r="R421" s="1226"/>
      <c r="S421" s="1226"/>
      <c r="T421" s="1226"/>
      <c r="U421" s="1226"/>
      <c r="V421" s="1226"/>
      <c r="W421" s="1226"/>
      <c r="X421" s="1226"/>
    </row>
    <row r="422" spans="1:24" ht="21" hidden="1" customHeight="1" outlineLevel="1">
      <c r="A422" s="1231"/>
      <c r="B422" s="1214" t="s">
        <v>270</v>
      </c>
      <c r="C422" s="1240" t="s">
        <v>199</v>
      </c>
      <c r="D422" s="1240" t="s">
        <v>16</v>
      </c>
      <c r="E422" s="1231"/>
      <c r="F422" s="1231"/>
      <c r="G422" s="1200">
        <f>G421</f>
        <v>209090</v>
      </c>
      <c r="H422" s="1200">
        <v>209090</v>
      </c>
      <c r="I422" s="1248">
        <f>(H422-G422)/G422</f>
        <v>0</v>
      </c>
      <c r="J422" s="1231"/>
      <c r="K422" s="1226"/>
      <c r="L422" s="1226"/>
      <c r="M422" s="1226"/>
      <c r="N422" s="1226"/>
      <c r="O422" s="1226"/>
      <c r="P422" s="1226"/>
      <c r="Q422" s="1226"/>
      <c r="R422" s="1226"/>
      <c r="S422" s="1226"/>
      <c r="T422" s="1226"/>
      <c r="U422" s="1226"/>
      <c r="V422" s="1226"/>
      <c r="W422" s="1226"/>
      <c r="X422" s="1226"/>
    </row>
    <row r="423" spans="1:24" ht="21" hidden="1" customHeight="1" outlineLevel="1">
      <c r="A423" s="1231"/>
      <c r="B423" s="1214" t="s">
        <v>271</v>
      </c>
      <c r="C423" s="1240" t="s">
        <v>199</v>
      </c>
      <c r="D423" s="1240" t="s">
        <v>16</v>
      </c>
      <c r="E423" s="1231"/>
      <c r="F423" s="1231"/>
      <c r="G423" s="1200">
        <v>254545</v>
      </c>
      <c r="H423" s="1200">
        <v>254545</v>
      </c>
      <c r="I423" s="1248">
        <f>(H423-G423)/G423</f>
        <v>0</v>
      </c>
      <c r="J423" s="1231"/>
      <c r="K423" s="1226"/>
      <c r="L423" s="1226"/>
      <c r="M423" s="1226"/>
      <c r="N423" s="1226"/>
      <c r="O423" s="1226"/>
      <c r="P423" s="1226"/>
      <c r="Q423" s="1226"/>
      <c r="R423" s="1226"/>
      <c r="S423" s="1226"/>
      <c r="T423" s="1226"/>
      <c r="U423" s="1226"/>
      <c r="V423" s="1226"/>
      <c r="W423" s="1226"/>
      <c r="X423" s="1226"/>
    </row>
    <row r="424" spans="1:24" ht="27.75" customHeight="1" collapsed="1">
      <c r="A424" s="1186">
        <v>9</v>
      </c>
      <c r="B424" s="1600" t="s">
        <v>283</v>
      </c>
      <c r="C424" s="1578"/>
      <c r="D424" s="1578"/>
      <c r="E424" s="1578"/>
      <c r="F424" s="1578"/>
      <c r="G424" s="1578"/>
      <c r="H424" s="1578"/>
      <c r="I424" s="1578"/>
      <c r="J424" s="1579"/>
      <c r="K424" s="1224"/>
      <c r="L424" s="1224"/>
      <c r="M424" s="1224"/>
      <c r="N424" s="1224"/>
      <c r="O424" s="1224"/>
      <c r="P424" s="1224"/>
      <c r="Q424" s="1224"/>
      <c r="R424" s="1224"/>
      <c r="S424" s="1224"/>
      <c r="T424" s="1224"/>
      <c r="U424" s="1224"/>
      <c r="V424" s="1224"/>
      <c r="W424" s="1224"/>
      <c r="X424" s="1224"/>
    </row>
    <row r="425" spans="1:24" ht="37.5" hidden="1" customHeight="1" outlineLevel="1">
      <c r="A425" s="1193"/>
      <c r="B425" s="1235" t="s">
        <v>284</v>
      </c>
      <c r="C425" s="1240"/>
      <c r="D425" s="1241" t="s">
        <v>179</v>
      </c>
      <c r="E425" s="1200"/>
      <c r="F425" s="1200"/>
      <c r="G425" s="1200"/>
      <c r="H425" s="1200"/>
      <c r="I425" s="1248"/>
      <c r="J425" s="1591" t="s">
        <v>285</v>
      </c>
      <c r="K425" s="1226"/>
      <c r="L425" s="1226"/>
      <c r="M425" s="1226"/>
      <c r="N425" s="1226"/>
      <c r="O425" s="1226"/>
      <c r="P425" s="1226"/>
      <c r="Q425" s="1226"/>
      <c r="R425" s="1226"/>
      <c r="S425" s="1226"/>
      <c r="T425" s="1226"/>
      <c r="U425" s="1226"/>
      <c r="V425" s="1226"/>
      <c r="W425" s="1226"/>
      <c r="X425" s="1226"/>
    </row>
    <row r="426" spans="1:24" ht="21.75" hidden="1" customHeight="1" outlineLevel="1">
      <c r="A426" s="1193"/>
      <c r="B426" s="1214" t="s">
        <v>286</v>
      </c>
      <c r="C426" s="1240" t="s">
        <v>199</v>
      </c>
      <c r="D426" s="1240" t="s">
        <v>16</v>
      </c>
      <c r="E426" s="1200">
        <v>128341</v>
      </c>
      <c r="F426" s="1200">
        <v>128341</v>
      </c>
      <c r="G426" s="1200">
        <f>141176/1.1</f>
        <v>128341.81818181818</v>
      </c>
      <c r="H426" s="1200">
        <f>141176/1.1</f>
        <v>128341.81818181818</v>
      </c>
      <c r="I426" s="1248">
        <f>(H426-G426)/G426</f>
        <v>0</v>
      </c>
      <c r="J426" s="1588"/>
      <c r="K426" s="1226"/>
      <c r="L426" s="1226"/>
      <c r="M426" s="1226"/>
      <c r="N426" s="1226"/>
      <c r="O426" s="1226"/>
      <c r="P426" s="1226"/>
      <c r="Q426" s="1226"/>
      <c r="R426" s="1226"/>
      <c r="S426" s="1226"/>
      <c r="T426" s="1226"/>
      <c r="U426" s="1226"/>
      <c r="V426" s="1226"/>
      <c r="W426" s="1226"/>
      <c r="X426" s="1226"/>
    </row>
    <row r="427" spans="1:24" ht="21.75" hidden="1" customHeight="1" outlineLevel="1">
      <c r="A427" s="1193"/>
      <c r="B427" s="1214" t="s">
        <v>287</v>
      </c>
      <c r="C427" s="1240" t="s">
        <v>199</v>
      </c>
      <c r="D427" s="1240" t="s">
        <v>16</v>
      </c>
      <c r="E427" s="1200">
        <v>119251</v>
      </c>
      <c r="F427" s="1200">
        <v>119251</v>
      </c>
      <c r="G427" s="1200">
        <f>131176/1.1</f>
        <v>119250.90909090909</v>
      </c>
      <c r="H427" s="1200">
        <f>131176/1.1</f>
        <v>119250.90909090909</v>
      </c>
      <c r="I427" s="1248">
        <f>(H427-G427)/G427</f>
        <v>0</v>
      </c>
      <c r="J427" s="1588"/>
      <c r="K427" s="1226"/>
      <c r="L427" s="1226"/>
      <c r="M427" s="1226"/>
      <c r="N427" s="1226"/>
      <c r="O427" s="1226"/>
      <c r="P427" s="1226"/>
      <c r="Q427" s="1226"/>
      <c r="R427" s="1226"/>
      <c r="S427" s="1226"/>
      <c r="T427" s="1226"/>
      <c r="U427" s="1226"/>
      <c r="V427" s="1226"/>
      <c r="W427" s="1226"/>
      <c r="X427" s="1226"/>
    </row>
    <row r="428" spans="1:24" ht="21.75" hidden="1" customHeight="1" outlineLevel="1">
      <c r="A428" s="1193"/>
      <c r="B428" s="1235" t="s">
        <v>288</v>
      </c>
      <c r="C428" s="1240"/>
      <c r="D428" s="1240" t="s">
        <v>16</v>
      </c>
      <c r="E428" s="1200"/>
      <c r="F428" s="1200"/>
      <c r="G428" s="1200"/>
      <c r="H428" s="1200"/>
      <c r="I428" s="1248"/>
      <c r="J428" s="1588"/>
      <c r="K428" s="1226"/>
      <c r="L428" s="1226"/>
      <c r="M428" s="1226"/>
      <c r="N428" s="1226"/>
      <c r="O428" s="1226"/>
      <c r="P428" s="1226"/>
      <c r="Q428" s="1226"/>
      <c r="R428" s="1226"/>
      <c r="S428" s="1226"/>
      <c r="T428" s="1226"/>
      <c r="U428" s="1226"/>
      <c r="V428" s="1226"/>
      <c r="W428" s="1226"/>
      <c r="X428" s="1226"/>
    </row>
    <row r="429" spans="1:24" ht="21.75" hidden="1" customHeight="1" outlineLevel="1">
      <c r="A429" s="1193"/>
      <c r="B429" s="1214" t="s">
        <v>289</v>
      </c>
      <c r="C429" s="1240" t="s">
        <v>199</v>
      </c>
      <c r="D429" s="1240" t="s">
        <v>16</v>
      </c>
      <c r="E429" s="1200">
        <v>163636</v>
      </c>
      <c r="F429" s="1200">
        <v>163636</v>
      </c>
      <c r="G429" s="1200">
        <f>180000/1.1</f>
        <v>163636.36363636362</v>
      </c>
      <c r="H429" s="1200">
        <f>180000/1.1</f>
        <v>163636.36363636362</v>
      </c>
      <c r="I429" s="1248">
        <f>(H429-G429)/G429</f>
        <v>0</v>
      </c>
      <c r="J429" s="1588"/>
      <c r="K429" s="1226"/>
      <c r="L429" s="1226"/>
      <c r="M429" s="1226"/>
      <c r="N429" s="1226"/>
      <c r="O429" s="1226"/>
      <c r="P429" s="1226"/>
      <c r="Q429" s="1226"/>
      <c r="R429" s="1226"/>
      <c r="S429" s="1226"/>
      <c r="T429" s="1226"/>
      <c r="U429" s="1226"/>
      <c r="V429" s="1226"/>
      <c r="W429" s="1226"/>
      <c r="X429" s="1226"/>
    </row>
    <row r="430" spans="1:24" ht="21.75" hidden="1" customHeight="1" outlineLevel="1">
      <c r="A430" s="1193"/>
      <c r="B430" s="1214" t="s">
        <v>290</v>
      </c>
      <c r="C430" s="1240" t="s">
        <v>199</v>
      </c>
      <c r="D430" s="1240" t="s">
        <v>16</v>
      </c>
      <c r="E430" s="1200">
        <v>139091</v>
      </c>
      <c r="F430" s="1200">
        <v>139091</v>
      </c>
      <c r="G430" s="1200">
        <f>153000/1.1</f>
        <v>139090.90909090909</v>
      </c>
      <c r="H430" s="1200">
        <f>153000/1.1</f>
        <v>139090.90909090909</v>
      </c>
      <c r="I430" s="1248">
        <f>(H430-G430)/G430</f>
        <v>0</v>
      </c>
      <c r="J430" s="1588"/>
      <c r="K430" s="1226"/>
      <c r="L430" s="1226"/>
      <c r="M430" s="1226"/>
      <c r="N430" s="1226"/>
      <c r="O430" s="1226"/>
      <c r="P430" s="1226"/>
      <c r="Q430" s="1226"/>
      <c r="R430" s="1226"/>
      <c r="S430" s="1226"/>
      <c r="T430" s="1226"/>
      <c r="U430" s="1226"/>
      <c r="V430" s="1226"/>
      <c r="W430" s="1226"/>
      <c r="X430" s="1226"/>
    </row>
    <row r="431" spans="1:24" ht="21.75" hidden="1" customHeight="1" outlineLevel="1">
      <c r="A431" s="1193"/>
      <c r="B431" s="1235" t="s">
        <v>291</v>
      </c>
      <c r="C431" s="1240"/>
      <c r="D431" s="1240" t="s">
        <v>16</v>
      </c>
      <c r="E431" s="1200"/>
      <c r="F431" s="1200"/>
      <c r="G431" s="1200"/>
      <c r="H431" s="1200"/>
      <c r="I431" s="1248"/>
      <c r="J431" s="1588"/>
      <c r="K431" s="1226"/>
      <c r="L431" s="1226"/>
      <c r="M431" s="1226"/>
      <c r="N431" s="1226"/>
      <c r="O431" s="1226"/>
      <c r="P431" s="1226"/>
      <c r="Q431" s="1226"/>
      <c r="R431" s="1226"/>
      <c r="S431" s="1226"/>
      <c r="T431" s="1226"/>
      <c r="U431" s="1226"/>
      <c r="V431" s="1226"/>
      <c r="W431" s="1226"/>
      <c r="X431" s="1226"/>
    </row>
    <row r="432" spans="1:24" ht="21.75" hidden="1" customHeight="1" outlineLevel="1">
      <c r="A432" s="1193"/>
      <c r="B432" s="1214" t="s">
        <v>292</v>
      </c>
      <c r="C432" s="1240" t="s">
        <v>199</v>
      </c>
      <c r="D432" s="1240" t="s">
        <v>16</v>
      </c>
      <c r="E432" s="1200">
        <v>128342</v>
      </c>
      <c r="F432" s="1200">
        <v>128342</v>
      </c>
      <c r="G432" s="1200">
        <f>141176/1.1</f>
        <v>128341.81818181818</v>
      </c>
      <c r="H432" s="1200">
        <f>141176/1.1</f>
        <v>128341.81818181818</v>
      </c>
      <c r="I432" s="1248">
        <f>(H432-G432)/G432</f>
        <v>0</v>
      </c>
      <c r="J432" s="1588"/>
      <c r="K432" s="1226"/>
      <c r="L432" s="1226"/>
      <c r="M432" s="1226"/>
      <c r="N432" s="1226"/>
      <c r="O432" s="1226"/>
      <c r="P432" s="1226"/>
      <c r="Q432" s="1226"/>
      <c r="R432" s="1226"/>
      <c r="S432" s="1226"/>
      <c r="T432" s="1226"/>
      <c r="U432" s="1226"/>
      <c r="V432" s="1226"/>
      <c r="W432" s="1226"/>
      <c r="X432" s="1226"/>
    </row>
    <row r="433" spans="1:24" ht="21.75" hidden="1" customHeight="1" outlineLevel="1">
      <c r="A433" s="1193"/>
      <c r="B433" s="1214" t="s">
        <v>293</v>
      </c>
      <c r="C433" s="1240" t="s">
        <v>199</v>
      </c>
      <c r="D433" s="1240" t="s">
        <v>16</v>
      </c>
      <c r="E433" s="1200">
        <v>119251</v>
      </c>
      <c r="F433" s="1200">
        <v>119251</v>
      </c>
      <c r="G433" s="1200">
        <f>131176/1.1</f>
        <v>119250.90909090909</v>
      </c>
      <c r="H433" s="1200">
        <f>131176/1.1</f>
        <v>119250.90909090909</v>
      </c>
      <c r="I433" s="1248">
        <f>(H433-G433)/G433</f>
        <v>0</v>
      </c>
      <c r="J433" s="1588"/>
      <c r="K433" s="1226"/>
      <c r="L433" s="1226"/>
      <c r="M433" s="1226"/>
      <c r="N433" s="1226"/>
      <c r="O433" s="1226"/>
      <c r="P433" s="1226"/>
      <c r="Q433" s="1226"/>
      <c r="R433" s="1226"/>
      <c r="S433" s="1226"/>
      <c r="T433" s="1226"/>
      <c r="U433" s="1226"/>
      <c r="V433" s="1226"/>
      <c r="W433" s="1226"/>
      <c r="X433" s="1226"/>
    </row>
    <row r="434" spans="1:24" ht="21.75" hidden="1" customHeight="1" outlineLevel="1">
      <c r="A434" s="1193"/>
      <c r="B434" s="1235" t="s">
        <v>294</v>
      </c>
      <c r="C434" s="1240"/>
      <c r="D434" s="1240" t="s">
        <v>16</v>
      </c>
      <c r="E434" s="1200"/>
      <c r="F434" s="1200"/>
      <c r="G434" s="1200"/>
      <c r="H434" s="1200"/>
      <c r="I434" s="1248"/>
      <c r="J434" s="1588"/>
      <c r="K434" s="1226"/>
      <c r="L434" s="1226"/>
      <c r="M434" s="1226"/>
      <c r="N434" s="1226"/>
      <c r="O434" s="1226"/>
      <c r="P434" s="1226"/>
      <c r="Q434" s="1226"/>
      <c r="R434" s="1226"/>
      <c r="S434" s="1226"/>
      <c r="T434" s="1226"/>
      <c r="U434" s="1226"/>
      <c r="V434" s="1226"/>
      <c r="W434" s="1226"/>
      <c r="X434" s="1226"/>
    </row>
    <row r="435" spans="1:24" ht="21.75" hidden="1" customHeight="1" outlineLevel="1">
      <c r="A435" s="1193"/>
      <c r="B435" s="1214" t="s">
        <v>295</v>
      </c>
      <c r="C435" s="1240" t="s">
        <v>199</v>
      </c>
      <c r="D435" s="1240" t="s">
        <v>16</v>
      </c>
      <c r="E435" s="1200">
        <v>171122</v>
      </c>
      <c r="F435" s="1200">
        <v>171122</v>
      </c>
      <c r="G435" s="1200">
        <f>188235/1.1</f>
        <v>171122.72727272726</v>
      </c>
      <c r="H435" s="1200">
        <f>188235/1.1</f>
        <v>171122.72727272726</v>
      </c>
      <c r="I435" s="1248">
        <f>(H435-G435)/G435</f>
        <v>0</v>
      </c>
      <c r="J435" s="1588"/>
      <c r="K435" s="1226"/>
      <c r="L435" s="1226"/>
      <c r="M435" s="1226"/>
      <c r="N435" s="1226"/>
      <c r="O435" s="1226"/>
      <c r="P435" s="1226"/>
      <c r="Q435" s="1226"/>
      <c r="R435" s="1226"/>
      <c r="S435" s="1226"/>
      <c r="T435" s="1226"/>
      <c r="U435" s="1226"/>
      <c r="V435" s="1226"/>
      <c r="W435" s="1226"/>
      <c r="X435" s="1226"/>
    </row>
    <row r="436" spans="1:24" ht="21.75" hidden="1" customHeight="1" outlineLevel="1">
      <c r="A436" s="1193"/>
      <c r="B436" s="1214" t="s">
        <v>296</v>
      </c>
      <c r="C436" s="1240" t="s">
        <v>199</v>
      </c>
      <c r="D436" s="1240" t="s">
        <v>16</v>
      </c>
      <c r="E436" s="1200">
        <v>145454</v>
      </c>
      <c r="F436" s="1200">
        <v>145454</v>
      </c>
      <c r="G436" s="1200">
        <f>160000/1.1</f>
        <v>145454.54545454544</v>
      </c>
      <c r="H436" s="1200">
        <f>160000/1.1</f>
        <v>145454.54545454544</v>
      </c>
      <c r="I436" s="1248">
        <f>(H436-G436)/G436</f>
        <v>0</v>
      </c>
      <c r="J436" s="1588"/>
      <c r="K436" s="1226"/>
      <c r="L436" s="1226"/>
      <c r="M436" s="1226"/>
      <c r="N436" s="1226"/>
      <c r="O436" s="1226"/>
      <c r="P436" s="1226"/>
      <c r="Q436" s="1226"/>
      <c r="R436" s="1226"/>
      <c r="S436" s="1226"/>
      <c r="T436" s="1226"/>
      <c r="U436" s="1226"/>
      <c r="V436" s="1226"/>
      <c r="W436" s="1226"/>
      <c r="X436" s="1226"/>
    </row>
    <row r="437" spans="1:24" ht="21.75" hidden="1" customHeight="1" outlineLevel="1">
      <c r="A437" s="1193"/>
      <c r="B437" s="1235" t="s">
        <v>297</v>
      </c>
      <c r="C437" s="1240"/>
      <c r="D437" s="1240" t="s">
        <v>16</v>
      </c>
      <c r="E437" s="1200"/>
      <c r="F437" s="1200"/>
      <c r="G437" s="1200"/>
      <c r="H437" s="1200"/>
      <c r="I437" s="1248"/>
      <c r="J437" s="1588"/>
      <c r="K437" s="1226"/>
      <c r="L437" s="1226"/>
      <c r="M437" s="1226"/>
      <c r="N437" s="1226"/>
      <c r="O437" s="1226"/>
      <c r="P437" s="1226"/>
      <c r="Q437" s="1226"/>
      <c r="R437" s="1226"/>
      <c r="S437" s="1226"/>
      <c r="T437" s="1226"/>
      <c r="U437" s="1226"/>
      <c r="V437" s="1226"/>
      <c r="W437" s="1226"/>
      <c r="X437" s="1226"/>
    </row>
    <row r="438" spans="1:24" ht="21.75" hidden="1" customHeight="1" outlineLevel="1">
      <c r="A438" s="1193"/>
      <c r="B438" s="1214" t="s">
        <v>298</v>
      </c>
      <c r="C438" s="1240" t="s">
        <v>199</v>
      </c>
      <c r="D438" s="1240" t="s">
        <v>16</v>
      </c>
      <c r="E438" s="1200">
        <v>147593</v>
      </c>
      <c r="F438" s="1200">
        <v>147593</v>
      </c>
      <c r="G438" s="1200">
        <f>162353/1.1</f>
        <v>147593.63636363635</v>
      </c>
      <c r="H438" s="1200">
        <f>162353/1.1</f>
        <v>147593.63636363635</v>
      </c>
      <c r="I438" s="1248">
        <f>(H438-G438)/G438</f>
        <v>0</v>
      </c>
      <c r="J438" s="1588"/>
      <c r="K438" s="1226"/>
      <c r="L438" s="1226"/>
      <c r="M438" s="1226"/>
      <c r="N438" s="1226"/>
      <c r="O438" s="1226"/>
      <c r="P438" s="1226"/>
      <c r="Q438" s="1226"/>
      <c r="R438" s="1226"/>
      <c r="S438" s="1226"/>
      <c r="T438" s="1226"/>
      <c r="U438" s="1226"/>
      <c r="V438" s="1226"/>
      <c r="W438" s="1226"/>
      <c r="X438" s="1226"/>
    </row>
    <row r="439" spans="1:24" ht="21.75" hidden="1" customHeight="1" outlineLevel="1">
      <c r="A439" s="1193"/>
      <c r="B439" s="1214" t="s">
        <v>299</v>
      </c>
      <c r="C439" s="1240" t="s">
        <v>199</v>
      </c>
      <c r="D439" s="1240" t="s">
        <v>16</v>
      </c>
      <c r="E439" s="1200">
        <v>125454</v>
      </c>
      <c r="F439" s="1200">
        <v>125454</v>
      </c>
      <c r="G439" s="1200">
        <f>138000/1.1</f>
        <v>125454.54545454544</v>
      </c>
      <c r="H439" s="1200">
        <f>138000/1.1</f>
        <v>125454.54545454544</v>
      </c>
      <c r="I439" s="1248">
        <f>(H439-G439)/G439</f>
        <v>0</v>
      </c>
      <c r="J439" s="1588"/>
      <c r="K439" s="1226"/>
      <c r="L439" s="1226"/>
      <c r="M439" s="1226"/>
      <c r="N439" s="1226"/>
      <c r="O439" s="1226"/>
      <c r="P439" s="1226"/>
      <c r="Q439" s="1226"/>
      <c r="R439" s="1226"/>
      <c r="S439" s="1226"/>
      <c r="T439" s="1226"/>
      <c r="U439" s="1226"/>
      <c r="V439" s="1226"/>
      <c r="W439" s="1226"/>
      <c r="X439" s="1226"/>
    </row>
    <row r="440" spans="1:24" ht="21.75" hidden="1" customHeight="1" outlineLevel="1">
      <c r="A440" s="1193"/>
      <c r="B440" s="1235" t="s">
        <v>300</v>
      </c>
      <c r="C440" s="1240"/>
      <c r="D440" s="1240" t="s">
        <v>16</v>
      </c>
      <c r="E440" s="1200"/>
      <c r="F440" s="1200"/>
      <c r="G440" s="1200"/>
      <c r="H440" s="1200"/>
      <c r="I440" s="1248"/>
      <c r="J440" s="1588"/>
      <c r="K440" s="1226"/>
      <c r="L440" s="1226"/>
      <c r="M440" s="1226"/>
      <c r="N440" s="1226"/>
      <c r="O440" s="1226"/>
      <c r="P440" s="1226"/>
      <c r="Q440" s="1226"/>
      <c r="R440" s="1226"/>
      <c r="S440" s="1226"/>
      <c r="T440" s="1226"/>
      <c r="U440" s="1226"/>
      <c r="V440" s="1226"/>
      <c r="W440" s="1226"/>
      <c r="X440" s="1226"/>
    </row>
    <row r="441" spans="1:24" ht="21.75" hidden="1" customHeight="1" outlineLevel="1">
      <c r="A441" s="1193"/>
      <c r="B441" s="1214" t="s">
        <v>301</v>
      </c>
      <c r="C441" s="1240" t="s">
        <v>199</v>
      </c>
      <c r="D441" s="1240" t="s">
        <v>16</v>
      </c>
      <c r="E441" s="1200">
        <v>174331</v>
      </c>
      <c r="F441" s="1200">
        <v>174331</v>
      </c>
      <c r="G441" s="1200">
        <f>191765/1.1</f>
        <v>174331.81818181818</v>
      </c>
      <c r="H441" s="1200">
        <f>191765/1.1</f>
        <v>174331.81818181818</v>
      </c>
      <c r="I441" s="1248">
        <f>(H441-G441)/G441</f>
        <v>0</v>
      </c>
      <c r="J441" s="1588"/>
      <c r="K441" s="1226"/>
      <c r="L441" s="1226"/>
      <c r="M441" s="1226"/>
      <c r="N441" s="1226"/>
      <c r="O441" s="1226"/>
      <c r="P441" s="1226"/>
      <c r="Q441" s="1226"/>
      <c r="R441" s="1226"/>
      <c r="S441" s="1226"/>
      <c r="T441" s="1226"/>
      <c r="U441" s="1226"/>
      <c r="V441" s="1226"/>
      <c r="W441" s="1226"/>
      <c r="X441" s="1226"/>
    </row>
    <row r="442" spans="1:24" ht="21.75" hidden="1" customHeight="1" outlineLevel="1">
      <c r="A442" s="1193"/>
      <c r="B442" s="1214" t="s">
        <v>302</v>
      </c>
      <c r="C442" s="1240" t="s">
        <v>199</v>
      </c>
      <c r="D442" s="1240" t="s">
        <v>16</v>
      </c>
      <c r="E442" s="1200">
        <v>148182</v>
      </c>
      <c r="F442" s="1200">
        <v>148182</v>
      </c>
      <c r="G442" s="1200">
        <f>163000/1.1</f>
        <v>148181.81818181818</v>
      </c>
      <c r="H442" s="1200">
        <f>163000/1.1</f>
        <v>148181.81818181818</v>
      </c>
      <c r="I442" s="1248">
        <f>(H442-G442)/G442</f>
        <v>0</v>
      </c>
      <c r="J442" s="1588"/>
      <c r="K442" s="1226"/>
      <c r="L442" s="1226"/>
      <c r="M442" s="1226"/>
      <c r="N442" s="1226"/>
      <c r="O442" s="1226"/>
      <c r="P442" s="1226"/>
      <c r="Q442" s="1226"/>
      <c r="R442" s="1226"/>
      <c r="S442" s="1226"/>
      <c r="T442" s="1226"/>
      <c r="U442" s="1226"/>
      <c r="V442" s="1226"/>
      <c r="W442" s="1226"/>
      <c r="X442" s="1226"/>
    </row>
    <row r="443" spans="1:24" ht="21.75" hidden="1" customHeight="1" outlineLevel="1">
      <c r="A443" s="1193"/>
      <c r="B443" s="1235" t="s">
        <v>303</v>
      </c>
      <c r="C443" s="1240"/>
      <c r="D443" s="1240" t="s">
        <v>16</v>
      </c>
      <c r="E443" s="1200"/>
      <c r="F443" s="1200"/>
      <c r="G443" s="1200"/>
      <c r="H443" s="1200"/>
      <c r="I443" s="1248"/>
      <c r="J443" s="1588"/>
      <c r="K443" s="1226"/>
      <c r="L443" s="1226"/>
      <c r="M443" s="1226"/>
      <c r="N443" s="1226"/>
      <c r="O443" s="1226"/>
      <c r="P443" s="1226"/>
      <c r="Q443" s="1226"/>
      <c r="R443" s="1226"/>
      <c r="S443" s="1226"/>
      <c r="T443" s="1226"/>
      <c r="U443" s="1226"/>
      <c r="V443" s="1226"/>
      <c r="W443" s="1226"/>
      <c r="X443" s="1226"/>
    </row>
    <row r="444" spans="1:24" ht="21.75" hidden="1" customHeight="1" outlineLevel="1">
      <c r="A444" s="1193"/>
      <c r="B444" s="1214" t="s">
        <v>304</v>
      </c>
      <c r="C444" s="1240" t="s">
        <v>199</v>
      </c>
      <c r="D444" s="1240" t="s">
        <v>16</v>
      </c>
      <c r="E444" s="1200">
        <v>257753</v>
      </c>
      <c r="F444" s="1200">
        <v>257753</v>
      </c>
      <c r="G444" s="1200">
        <f>283529/1.1</f>
        <v>257753.63636363635</v>
      </c>
      <c r="H444" s="1200">
        <f>283529/1.1</f>
        <v>257753.63636363635</v>
      </c>
      <c r="I444" s="1248">
        <f>(H444-G444)/G444</f>
        <v>0</v>
      </c>
      <c r="J444" s="1588"/>
      <c r="K444" s="1226"/>
      <c r="L444" s="1226"/>
      <c r="M444" s="1226"/>
      <c r="N444" s="1226"/>
      <c r="O444" s="1226"/>
      <c r="P444" s="1226"/>
      <c r="Q444" s="1226"/>
      <c r="R444" s="1226"/>
      <c r="S444" s="1226"/>
      <c r="T444" s="1226"/>
      <c r="U444" s="1226"/>
      <c r="V444" s="1226"/>
      <c r="W444" s="1226"/>
      <c r="X444" s="1226"/>
    </row>
    <row r="445" spans="1:24" ht="21.75" hidden="1" customHeight="1" outlineLevel="1">
      <c r="A445" s="1193"/>
      <c r="B445" s="1214" t="s">
        <v>305</v>
      </c>
      <c r="C445" s="1240" t="s">
        <v>199</v>
      </c>
      <c r="D445" s="1240" t="s">
        <v>16</v>
      </c>
      <c r="E445" s="1200">
        <v>219091</v>
      </c>
      <c r="F445" s="1200">
        <v>219091</v>
      </c>
      <c r="G445" s="1200">
        <f>241000/1.1</f>
        <v>219090.90909090906</v>
      </c>
      <c r="H445" s="1200">
        <f>241000/1.1</f>
        <v>219090.90909090906</v>
      </c>
      <c r="I445" s="1248">
        <f>(H445-G445)/G445</f>
        <v>0</v>
      </c>
      <c r="J445" s="1588"/>
      <c r="K445" s="1226"/>
      <c r="L445" s="1226"/>
      <c r="M445" s="1226"/>
      <c r="N445" s="1226"/>
      <c r="O445" s="1226"/>
      <c r="P445" s="1226"/>
      <c r="Q445" s="1226"/>
      <c r="R445" s="1226"/>
      <c r="S445" s="1226"/>
      <c r="T445" s="1226"/>
      <c r="U445" s="1226"/>
      <c r="V445" s="1226"/>
      <c r="W445" s="1226"/>
      <c r="X445" s="1226"/>
    </row>
    <row r="446" spans="1:24" ht="21.75" hidden="1" customHeight="1" outlineLevel="1">
      <c r="A446" s="1193"/>
      <c r="B446" s="1235" t="s">
        <v>306</v>
      </c>
      <c r="C446" s="1240"/>
      <c r="D446" s="1240" t="s">
        <v>16</v>
      </c>
      <c r="E446" s="1200"/>
      <c r="F446" s="1200"/>
      <c r="G446" s="1200"/>
      <c r="H446" s="1200"/>
      <c r="I446" s="1248"/>
      <c r="J446" s="1588"/>
      <c r="K446" s="1226"/>
      <c r="L446" s="1226"/>
      <c r="M446" s="1226"/>
      <c r="N446" s="1226"/>
      <c r="O446" s="1226"/>
      <c r="P446" s="1226"/>
      <c r="Q446" s="1226"/>
      <c r="R446" s="1226"/>
      <c r="S446" s="1226"/>
      <c r="T446" s="1226"/>
      <c r="U446" s="1226"/>
      <c r="V446" s="1226"/>
      <c r="W446" s="1226"/>
      <c r="X446" s="1226"/>
    </row>
    <row r="447" spans="1:24" ht="21.75" hidden="1" customHeight="1" outlineLevel="1">
      <c r="A447" s="1193"/>
      <c r="B447" s="1214" t="s">
        <v>307</v>
      </c>
      <c r="C447" s="1240" t="s">
        <v>199</v>
      </c>
      <c r="D447" s="1240" t="s">
        <v>16</v>
      </c>
      <c r="E447" s="1200"/>
      <c r="F447" s="1200"/>
      <c r="G447" s="1200">
        <f>283529/1.1</f>
        <v>257753.63636363635</v>
      </c>
      <c r="H447" s="1200">
        <f>283529/1.1</f>
        <v>257753.63636363635</v>
      </c>
      <c r="I447" s="1248">
        <f>(H447-G447)/G447</f>
        <v>0</v>
      </c>
      <c r="J447" s="1588"/>
      <c r="K447" s="1226"/>
      <c r="L447" s="1226"/>
      <c r="M447" s="1226"/>
      <c r="N447" s="1226"/>
      <c r="O447" s="1226"/>
      <c r="P447" s="1226"/>
      <c r="Q447" s="1226"/>
      <c r="R447" s="1226"/>
      <c r="S447" s="1226"/>
      <c r="T447" s="1226"/>
      <c r="U447" s="1226"/>
      <c r="V447" s="1226"/>
      <c r="W447" s="1226"/>
      <c r="X447" s="1226"/>
    </row>
    <row r="448" spans="1:24" ht="21.75" hidden="1" customHeight="1" outlineLevel="1">
      <c r="A448" s="1193"/>
      <c r="B448" s="1214" t="s">
        <v>308</v>
      </c>
      <c r="C448" s="1240" t="s">
        <v>199</v>
      </c>
      <c r="D448" s="1240" t="s">
        <v>16</v>
      </c>
      <c r="E448" s="1200"/>
      <c r="F448" s="1200"/>
      <c r="G448" s="1200">
        <f>241000/1.1</f>
        <v>219090.90909090906</v>
      </c>
      <c r="H448" s="1200">
        <f>241000/1.1</f>
        <v>219090.90909090906</v>
      </c>
      <c r="I448" s="1248">
        <f>(H448-G448)/G448</f>
        <v>0</v>
      </c>
      <c r="J448" s="1588"/>
      <c r="K448" s="1226"/>
      <c r="L448" s="1226"/>
      <c r="M448" s="1226"/>
      <c r="N448" s="1226"/>
      <c r="O448" s="1226"/>
      <c r="P448" s="1226"/>
      <c r="Q448" s="1226"/>
      <c r="R448" s="1226"/>
      <c r="S448" s="1226"/>
      <c r="T448" s="1226"/>
      <c r="U448" s="1226"/>
      <c r="V448" s="1226"/>
      <c r="W448" s="1226"/>
      <c r="X448" s="1226"/>
    </row>
    <row r="449" spans="1:24" ht="21.75" hidden="1" customHeight="1" outlineLevel="1">
      <c r="A449" s="1193"/>
      <c r="B449" s="1235" t="s">
        <v>309</v>
      </c>
      <c r="C449" s="1240"/>
      <c r="D449" s="1240" t="s">
        <v>16</v>
      </c>
      <c r="E449" s="1200"/>
      <c r="F449" s="1200"/>
      <c r="G449" s="1200"/>
      <c r="H449" s="1200"/>
      <c r="I449" s="1248"/>
      <c r="J449" s="1588"/>
      <c r="K449" s="1226"/>
      <c r="L449" s="1226"/>
      <c r="M449" s="1226"/>
      <c r="N449" s="1226"/>
      <c r="O449" s="1226"/>
      <c r="P449" s="1226"/>
      <c r="Q449" s="1226"/>
      <c r="R449" s="1226"/>
      <c r="S449" s="1226"/>
      <c r="T449" s="1226"/>
      <c r="U449" s="1226"/>
      <c r="V449" s="1226"/>
      <c r="W449" s="1226"/>
      <c r="X449" s="1226"/>
    </row>
    <row r="450" spans="1:24" ht="21.75" hidden="1" customHeight="1" outlineLevel="1">
      <c r="A450" s="1193"/>
      <c r="B450" s="1214" t="s">
        <v>310</v>
      </c>
      <c r="C450" s="1240" t="s">
        <v>167</v>
      </c>
      <c r="D450" s="1240" t="s">
        <v>16</v>
      </c>
      <c r="E450" s="1200">
        <v>20320</v>
      </c>
      <c r="F450" s="1200">
        <v>20320</v>
      </c>
      <c r="G450" s="1200">
        <f>22353/1.1</f>
        <v>20320.909090909088</v>
      </c>
      <c r="H450" s="1200">
        <f>22353/1.1</f>
        <v>20320.909090909088</v>
      </c>
      <c r="I450" s="1248">
        <f>(H450-G450)/G450</f>
        <v>0</v>
      </c>
      <c r="J450" s="1588"/>
      <c r="K450" s="1226"/>
      <c r="L450" s="1226"/>
      <c r="M450" s="1226"/>
      <c r="N450" s="1226"/>
      <c r="O450" s="1226"/>
      <c r="P450" s="1226"/>
      <c r="Q450" s="1226"/>
      <c r="R450" s="1226"/>
      <c r="S450" s="1226"/>
      <c r="T450" s="1226"/>
      <c r="U450" s="1226"/>
      <c r="V450" s="1226"/>
      <c r="W450" s="1226"/>
      <c r="X450" s="1226"/>
    </row>
    <row r="451" spans="1:24" ht="21.75" hidden="1" customHeight="1" outlineLevel="1">
      <c r="A451" s="1193"/>
      <c r="B451" s="1214" t="s">
        <v>311</v>
      </c>
      <c r="C451" s="1240" t="s">
        <v>167</v>
      </c>
      <c r="D451" s="1240" t="s">
        <v>16</v>
      </c>
      <c r="E451" s="1200">
        <v>17273</v>
      </c>
      <c r="F451" s="1200">
        <v>17273</v>
      </c>
      <c r="G451" s="1200">
        <f>19000/1.1</f>
        <v>17272.727272727272</v>
      </c>
      <c r="H451" s="1200">
        <f>19000/1.1</f>
        <v>17272.727272727272</v>
      </c>
      <c r="I451" s="1248">
        <f>(H451-G451)/G451</f>
        <v>0</v>
      </c>
      <c r="J451" s="1589"/>
      <c r="K451" s="1226"/>
      <c r="L451" s="1226"/>
      <c r="M451" s="1226"/>
      <c r="N451" s="1226"/>
      <c r="O451" s="1226"/>
      <c r="P451" s="1226"/>
      <c r="Q451" s="1226"/>
      <c r="R451" s="1226"/>
      <c r="S451" s="1226"/>
      <c r="T451" s="1226"/>
      <c r="U451" s="1226"/>
      <c r="V451" s="1226"/>
      <c r="W451" s="1226"/>
      <c r="X451" s="1226"/>
    </row>
    <row r="452" spans="1:24" ht="21.75" hidden="1" customHeight="1" collapsed="1">
      <c r="A452" s="1186">
        <v>10</v>
      </c>
      <c r="B452" s="1592" t="s">
        <v>312</v>
      </c>
      <c r="C452" s="1578"/>
      <c r="D452" s="1578"/>
      <c r="E452" s="1578"/>
      <c r="F452" s="1578"/>
      <c r="G452" s="1578"/>
      <c r="H452" s="1578"/>
      <c r="I452" s="1578"/>
      <c r="J452" s="1579"/>
      <c r="K452" s="1224"/>
      <c r="L452" s="1224"/>
      <c r="M452" s="1224"/>
      <c r="N452" s="1224"/>
      <c r="O452" s="1224"/>
      <c r="P452" s="1224"/>
      <c r="Q452" s="1224"/>
      <c r="R452" s="1224"/>
      <c r="S452" s="1224"/>
      <c r="T452" s="1224"/>
      <c r="U452" s="1224"/>
      <c r="V452" s="1224"/>
      <c r="W452" s="1224"/>
      <c r="X452" s="1224"/>
    </row>
    <row r="453" spans="1:24" ht="19.5" hidden="1" customHeight="1" outlineLevel="1">
      <c r="A453" s="1193"/>
      <c r="B453" s="1235" t="s">
        <v>313</v>
      </c>
      <c r="C453" s="1240"/>
      <c r="D453" s="1240"/>
      <c r="E453" s="1200"/>
      <c r="F453" s="1200"/>
      <c r="G453" s="1200"/>
      <c r="H453" s="1200"/>
      <c r="I453" s="1248"/>
      <c r="J453" s="1591" t="s">
        <v>314</v>
      </c>
      <c r="K453" s="1226"/>
      <c r="L453" s="1226"/>
      <c r="M453" s="1226"/>
      <c r="N453" s="1226"/>
      <c r="O453" s="1226"/>
      <c r="P453" s="1226"/>
      <c r="Q453" s="1226"/>
      <c r="R453" s="1226"/>
      <c r="S453" s="1226"/>
      <c r="T453" s="1226"/>
      <c r="U453" s="1226"/>
      <c r="V453" s="1226"/>
      <c r="W453" s="1226"/>
      <c r="X453" s="1226"/>
    </row>
    <row r="454" spans="1:24" ht="37.5" hidden="1" customHeight="1" outlineLevel="1">
      <c r="A454" s="1193"/>
      <c r="B454" s="1214" t="s">
        <v>315</v>
      </c>
      <c r="C454" s="1240" t="s">
        <v>199</v>
      </c>
      <c r="D454" s="1241" t="s">
        <v>179</v>
      </c>
      <c r="E454" s="1200">
        <v>128182</v>
      </c>
      <c r="F454" s="1200">
        <v>128182</v>
      </c>
      <c r="G454" s="1200">
        <f t="shared" ref="G454:G465" si="34">F454</f>
        <v>128182</v>
      </c>
      <c r="H454" s="1200"/>
      <c r="I454" s="1248">
        <f t="shared" ref="I454:I465" si="35">(G454-F454)/F454</f>
        <v>0</v>
      </c>
      <c r="J454" s="1588"/>
      <c r="K454" s="1226"/>
      <c r="L454" s="1226"/>
      <c r="M454" s="1226"/>
      <c r="N454" s="1226"/>
      <c r="O454" s="1226"/>
      <c r="P454" s="1226"/>
      <c r="Q454" s="1226"/>
      <c r="R454" s="1226"/>
      <c r="S454" s="1226"/>
      <c r="T454" s="1226"/>
      <c r="U454" s="1226"/>
      <c r="V454" s="1226"/>
      <c r="W454" s="1226"/>
      <c r="X454" s="1226"/>
    </row>
    <row r="455" spans="1:24" ht="18.75" hidden="1" customHeight="1" outlineLevel="1">
      <c r="A455" s="1193"/>
      <c r="B455" s="1214" t="s">
        <v>316</v>
      </c>
      <c r="C455" s="1240" t="s">
        <v>199</v>
      </c>
      <c r="D455" s="1240" t="s">
        <v>16</v>
      </c>
      <c r="E455" s="1200">
        <v>102727</v>
      </c>
      <c r="F455" s="1200">
        <v>102727</v>
      </c>
      <c r="G455" s="1200">
        <f t="shared" si="34"/>
        <v>102727</v>
      </c>
      <c r="H455" s="1200"/>
      <c r="I455" s="1248">
        <f t="shared" si="35"/>
        <v>0</v>
      </c>
      <c r="J455" s="1588"/>
      <c r="K455" s="1226"/>
      <c r="L455" s="1226"/>
      <c r="M455" s="1226"/>
      <c r="N455" s="1226"/>
      <c r="O455" s="1226"/>
      <c r="P455" s="1226"/>
      <c r="Q455" s="1226"/>
      <c r="R455" s="1226"/>
      <c r="S455" s="1226"/>
      <c r="T455" s="1226"/>
      <c r="U455" s="1226"/>
      <c r="V455" s="1226"/>
      <c r="W455" s="1226"/>
      <c r="X455" s="1226"/>
    </row>
    <row r="456" spans="1:24" ht="18.75" hidden="1" customHeight="1" outlineLevel="1">
      <c r="A456" s="1193"/>
      <c r="B456" s="1214" t="s">
        <v>317</v>
      </c>
      <c r="C456" s="1240" t="s">
        <v>199</v>
      </c>
      <c r="D456" s="1240" t="s">
        <v>16</v>
      </c>
      <c r="E456" s="1200">
        <v>148182</v>
      </c>
      <c r="F456" s="1200">
        <v>148182</v>
      </c>
      <c r="G456" s="1200">
        <f t="shared" si="34"/>
        <v>148182</v>
      </c>
      <c r="H456" s="1200"/>
      <c r="I456" s="1248">
        <f t="shared" si="35"/>
        <v>0</v>
      </c>
      <c r="J456" s="1588"/>
      <c r="K456" s="1226"/>
      <c r="L456" s="1226"/>
      <c r="M456" s="1226"/>
      <c r="N456" s="1226"/>
      <c r="O456" s="1226"/>
      <c r="P456" s="1226"/>
      <c r="Q456" s="1226"/>
      <c r="R456" s="1226"/>
      <c r="S456" s="1226"/>
      <c r="T456" s="1226"/>
      <c r="U456" s="1226"/>
      <c r="V456" s="1226"/>
      <c r="W456" s="1226"/>
      <c r="X456" s="1226"/>
    </row>
    <row r="457" spans="1:24" ht="18.75" hidden="1" customHeight="1" outlineLevel="1">
      <c r="A457" s="1193"/>
      <c r="B457" s="1214" t="s">
        <v>318</v>
      </c>
      <c r="C457" s="1240" t="s">
        <v>199</v>
      </c>
      <c r="D457" s="1240" t="s">
        <v>16</v>
      </c>
      <c r="E457" s="1200">
        <v>119090</v>
      </c>
      <c r="F457" s="1200">
        <v>119090</v>
      </c>
      <c r="G457" s="1200">
        <f t="shared" si="34"/>
        <v>119090</v>
      </c>
      <c r="H457" s="1200"/>
      <c r="I457" s="1248">
        <f t="shared" si="35"/>
        <v>0</v>
      </c>
      <c r="J457" s="1588"/>
      <c r="K457" s="1226"/>
      <c r="L457" s="1226"/>
      <c r="M457" s="1226"/>
      <c r="N457" s="1226"/>
      <c r="O457" s="1226"/>
      <c r="P457" s="1226"/>
      <c r="Q457" s="1226"/>
      <c r="R457" s="1226"/>
      <c r="S457" s="1226"/>
      <c r="T457" s="1226"/>
      <c r="U457" s="1226"/>
      <c r="V457" s="1226"/>
      <c r="W457" s="1226"/>
      <c r="X457" s="1226"/>
    </row>
    <row r="458" spans="1:24" ht="18.75" hidden="1" customHeight="1" outlineLevel="1">
      <c r="A458" s="1193"/>
      <c r="B458" s="1214" t="s">
        <v>319</v>
      </c>
      <c r="C458" s="1240" t="s">
        <v>199</v>
      </c>
      <c r="D458" s="1240" t="s">
        <v>16</v>
      </c>
      <c r="E458" s="1200">
        <v>161181</v>
      </c>
      <c r="F458" s="1200">
        <v>161181</v>
      </c>
      <c r="G458" s="1200">
        <f t="shared" si="34"/>
        <v>161181</v>
      </c>
      <c r="H458" s="1200"/>
      <c r="I458" s="1248">
        <f t="shared" si="35"/>
        <v>0</v>
      </c>
      <c r="J458" s="1588"/>
      <c r="K458" s="1226"/>
      <c r="L458" s="1226"/>
      <c r="M458" s="1226"/>
      <c r="N458" s="1226"/>
      <c r="O458" s="1226"/>
      <c r="P458" s="1226"/>
      <c r="Q458" s="1226"/>
      <c r="R458" s="1226"/>
      <c r="S458" s="1226"/>
      <c r="T458" s="1226"/>
      <c r="U458" s="1226"/>
      <c r="V458" s="1226"/>
      <c r="W458" s="1226"/>
      <c r="X458" s="1226"/>
    </row>
    <row r="459" spans="1:24" ht="18.75" hidden="1" customHeight="1" outlineLevel="1">
      <c r="A459" s="1193"/>
      <c r="B459" s="1214" t="s">
        <v>320</v>
      </c>
      <c r="C459" s="1240" t="s">
        <v>199</v>
      </c>
      <c r="D459" s="1240" t="s">
        <v>16</v>
      </c>
      <c r="E459" s="1200">
        <v>129091</v>
      </c>
      <c r="F459" s="1200">
        <v>129091</v>
      </c>
      <c r="G459" s="1200">
        <f t="shared" si="34"/>
        <v>129091</v>
      </c>
      <c r="H459" s="1200"/>
      <c r="I459" s="1248">
        <f t="shared" si="35"/>
        <v>0</v>
      </c>
      <c r="J459" s="1588"/>
      <c r="K459" s="1226"/>
      <c r="L459" s="1226"/>
      <c r="M459" s="1226"/>
      <c r="N459" s="1226"/>
      <c r="O459" s="1226"/>
      <c r="P459" s="1226"/>
      <c r="Q459" s="1226"/>
      <c r="R459" s="1226"/>
      <c r="S459" s="1226"/>
      <c r="T459" s="1226"/>
      <c r="U459" s="1226"/>
      <c r="V459" s="1226"/>
      <c r="W459" s="1226"/>
      <c r="X459" s="1226"/>
    </row>
    <row r="460" spans="1:24" ht="18.75" hidden="1" customHeight="1" outlineLevel="1">
      <c r="A460" s="1193"/>
      <c r="B460" s="1214" t="s">
        <v>321</v>
      </c>
      <c r="C460" s="1240" t="s">
        <v>199</v>
      </c>
      <c r="D460" s="1240" t="s">
        <v>16</v>
      </c>
      <c r="E460" s="1200">
        <v>171000</v>
      </c>
      <c r="F460" s="1200">
        <v>171000</v>
      </c>
      <c r="G460" s="1200">
        <f t="shared" si="34"/>
        <v>171000</v>
      </c>
      <c r="H460" s="1200"/>
      <c r="I460" s="1248">
        <f t="shared" si="35"/>
        <v>0</v>
      </c>
      <c r="J460" s="1588"/>
      <c r="K460" s="1226"/>
      <c r="L460" s="1226"/>
      <c r="M460" s="1226"/>
      <c r="N460" s="1226"/>
      <c r="O460" s="1226"/>
      <c r="P460" s="1226"/>
      <c r="Q460" s="1226"/>
      <c r="R460" s="1226"/>
      <c r="S460" s="1226"/>
      <c r="T460" s="1226"/>
      <c r="U460" s="1226"/>
      <c r="V460" s="1226"/>
      <c r="W460" s="1226"/>
      <c r="X460" s="1226"/>
    </row>
    <row r="461" spans="1:24" ht="18.75" hidden="1" customHeight="1" outlineLevel="1">
      <c r="A461" s="1193"/>
      <c r="B461" s="1214" t="s">
        <v>322</v>
      </c>
      <c r="C461" s="1240" t="s">
        <v>199</v>
      </c>
      <c r="D461" s="1240" t="s">
        <v>16</v>
      </c>
      <c r="E461" s="1200">
        <v>136364</v>
      </c>
      <c r="F461" s="1200">
        <v>136364</v>
      </c>
      <c r="G461" s="1200">
        <f t="shared" si="34"/>
        <v>136364</v>
      </c>
      <c r="H461" s="1200"/>
      <c r="I461" s="1248">
        <f t="shared" si="35"/>
        <v>0</v>
      </c>
      <c r="J461" s="1588"/>
      <c r="K461" s="1226"/>
      <c r="L461" s="1226"/>
      <c r="M461" s="1226"/>
      <c r="N461" s="1226"/>
      <c r="O461" s="1226"/>
      <c r="P461" s="1226"/>
      <c r="Q461" s="1226"/>
      <c r="R461" s="1226"/>
      <c r="S461" s="1226"/>
      <c r="T461" s="1226"/>
      <c r="U461" s="1226"/>
      <c r="V461" s="1226"/>
      <c r="W461" s="1226"/>
      <c r="X461" s="1226"/>
    </row>
    <row r="462" spans="1:24" ht="18.75" hidden="1" customHeight="1" outlineLevel="1">
      <c r="A462" s="1193"/>
      <c r="B462" s="1214" t="s">
        <v>323</v>
      </c>
      <c r="C462" s="1240" t="s">
        <v>199</v>
      </c>
      <c r="D462" s="1240" t="s">
        <v>16</v>
      </c>
      <c r="E462" s="1200">
        <v>233636</v>
      </c>
      <c r="F462" s="1200">
        <v>233636</v>
      </c>
      <c r="G462" s="1200">
        <f t="shared" si="34"/>
        <v>233636</v>
      </c>
      <c r="H462" s="1200"/>
      <c r="I462" s="1248">
        <f t="shared" si="35"/>
        <v>0</v>
      </c>
      <c r="J462" s="1588"/>
      <c r="K462" s="1226"/>
      <c r="L462" s="1226"/>
      <c r="M462" s="1226"/>
      <c r="N462" s="1226"/>
      <c r="O462" s="1226"/>
      <c r="P462" s="1226"/>
      <c r="Q462" s="1226"/>
      <c r="R462" s="1226"/>
      <c r="S462" s="1226"/>
      <c r="T462" s="1226"/>
      <c r="U462" s="1226"/>
      <c r="V462" s="1226"/>
      <c r="W462" s="1226"/>
      <c r="X462" s="1226"/>
    </row>
    <row r="463" spans="1:24" ht="18.75" hidden="1" customHeight="1" outlineLevel="1">
      <c r="A463" s="1193"/>
      <c r="B463" s="1214" t="s">
        <v>324</v>
      </c>
      <c r="C463" s="1240" t="s">
        <v>199</v>
      </c>
      <c r="D463" s="1240" t="s">
        <v>16</v>
      </c>
      <c r="E463" s="1200">
        <v>187273</v>
      </c>
      <c r="F463" s="1200">
        <v>187273</v>
      </c>
      <c r="G463" s="1200">
        <f t="shared" si="34"/>
        <v>187273</v>
      </c>
      <c r="H463" s="1200"/>
      <c r="I463" s="1248">
        <f t="shared" si="35"/>
        <v>0</v>
      </c>
      <c r="J463" s="1588"/>
      <c r="K463" s="1226"/>
      <c r="L463" s="1226"/>
      <c r="M463" s="1226"/>
      <c r="N463" s="1226"/>
      <c r="O463" s="1226"/>
      <c r="P463" s="1226"/>
      <c r="Q463" s="1226"/>
      <c r="R463" s="1226"/>
      <c r="S463" s="1226"/>
      <c r="T463" s="1226"/>
      <c r="U463" s="1226"/>
      <c r="V463" s="1226"/>
      <c r="W463" s="1226"/>
      <c r="X463" s="1226"/>
    </row>
    <row r="464" spans="1:24" ht="18.75" hidden="1" customHeight="1" outlineLevel="1">
      <c r="A464" s="1193"/>
      <c r="B464" s="1214" t="s">
        <v>325</v>
      </c>
      <c r="C464" s="1240" t="s">
        <v>199</v>
      </c>
      <c r="D464" s="1240" t="s">
        <v>16</v>
      </c>
      <c r="E464" s="1200">
        <v>379901</v>
      </c>
      <c r="F464" s="1200">
        <v>379901</v>
      </c>
      <c r="G464" s="1200">
        <f t="shared" si="34"/>
        <v>379901</v>
      </c>
      <c r="H464" s="1200"/>
      <c r="I464" s="1248">
        <f t="shared" si="35"/>
        <v>0</v>
      </c>
      <c r="J464" s="1588"/>
      <c r="K464" s="1226"/>
      <c r="L464" s="1226"/>
      <c r="M464" s="1226"/>
      <c r="N464" s="1226"/>
      <c r="O464" s="1226"/>
      <c r="P464" s="1226"/>
      <c r="Q464" s="1226"/>
      <c r="R464" s="1226"/>
      <c r="S464" s="1226"/>
      <c r="T464" s="1226"/>
      <c r="U464" s="1226"/>
      <c r="V464" s="1226"/>
      <c r="W464" s="1226"/>
      <c r="X464" s="1226"/>
    </row>
    <row r="465" spans="1:24" ht="18.75" hidden="1" customHeight="1" outlineLevel="1">
      <c r="A465" s="1193"/>
      <c r="B465" s="1214" t="s">
        <v>325</v>
      </c>
      <c r="C465" s="1240" t="s">
        <v>199</v>
      </c>
      <c r="D465" s="1240" t="s">
        <v>16</v>
      </c>
      <c r="E465" s="1200">
        <v>303636</v>
      </c>
      <c r="F465" s="1200">
        <v>303636</v>
      </c>
      <c r="G465" s="1200">
        <f t="shared" si="34"/>
        <v>303636</v>
      </c>
      <c r="H465" s="1200"/>
      <c r="I465" s="1248">
        <f t="shared" si="35"/>
        <v>0</v>
      </c>
      <c r="J465" s="1588"/>
      <c r="K465" s="1226"/>
      <c r="L465" s="1226"/>
      <c r="M465" s="1226"/>
      <c r="N465" s="1226"/>
      <c r="O465" s="1226"/>
      <c r="P465" s="1226"/>
      <c r="Q465" s="1226"/>
      <c r="R465" s="1226"/>
      <c r="S465" s="1226"/>
      <c r="T465" s="1226"/>
      <c r="U465" s="1226"/>
      <c r="V465" s="1226"/>
      <c r="W465" s="1226"/>
      <c r="X465" s="1226"/>
    </row>
    <row r="466" spans="1:24" ht="19.5" hidden="1" customHeight="1" outlineLevel="1">
      <c r="A466" s="1193"/>
      <c r="B466" s="1235" t="s">
        <v>326</v>
      </c>
      <c r="C466" s="1240"/>
      <c r="D466" s="1240"/>
      <c r="E466" s="1200"/>
      <c r="F466" s="1200"/>
      <c r="G466" s="1200"/>
      <c r="H466" s="1200"/>
      <c r="I466" s="1248"/>
      <c r="J466" s="1588"/>
      <c r="K466" s="1226"/>
      <c r="L466" s="1226"/>
      <c r="M466" s="1226"/>
      <c r="N466" s="1226"/>
      <c r="O466" s="1226"/>
      <c r="P466" s="1226"/>
      <c r="Q466" s="1226"/>
      <c r="R466" s="1226"/>
      <c r="S466" s="1226"/>
      <c r="T466" s="1226"/>
      <c r="U466" s="1226"/>
      <c r="V466" s="1226"/>
      <c r="W466" s="1226"/>
      <c r="X466" s="1226"/>
    </row>
    <row r="467" spans="1:24" ht="37.5" hidden="1" customHeight="1" outlineLevel="1">
      <c r="A467" s="1193"/>
      <c r="B467" s="1214" t="s">
        <v>327</v>
      </c>
      <c r="C467" s="1240" t="s">
        <v>199</v>
      </c>
      <c r="D467" s="1241" t="s">
        <v>179</v>
      </c>
      <c r="E467" s="1200">
        <v>163636</v>
      </c>
      <c r="F467" s="1200">
        <v>163636</v>
      </c>
      <c r="G467" s="1200">
        <f t="shared" ref="G467:G474" si="36">F467</f>
        <v>163636</v>
      </c>
      <c r="H467" s="1200"/>
      <c r="I467" s="1248">
        <f t="shared" ref="I467:I474" si="37">(G467-F467)/F467</f>
        <v>0</v>
      </c>
      <c r="J467" s="1588"/>
      <c r="K467" s="1226"/>
      <c r="L467" s="1226"/>
      <c r="M467" s="1226"/>
      <c r="N467" s="1226"/>
      <c r="O467" s="1226"/>
      <c r="P467" s="1226"/>
      <c r="Q467" s="1226"/>
      <c r="R467" s="1226"/>
      <c r="S467" s="1226"/>
      <c r="T467" s="1226"/>
      <c r="U467" s="1226"/>
      <c r="V467" s="1226"/>
      <c r="W467" s="1226"/>
      <c r="X467" s="1226"/>
    </row>
    <row r="468" spans="1:24" ht="18.75" hidden="1" customHeight="1" outlineLevel="1">
      <c r="A468" s="1193"/>
      <c r="B468" s="1214" t="s">
        <v>328</v>
      </c>
      <c r="C468" s="1240" t="s">
        <v>199</v>
      </c>
      <c r="D468" s="1240" t="s">
        <v>16</v>
      </c>
      <c r="E468" s="1200">
        <v>130909</v>
      </c>
      <c r="F468" s="1200">
        <v>130909</v>
      </c>
      <c r="G468" s="1200">
        <f t="shared" si="36"/>
        <v>130909</v>
      </c>
      <c r="H468" s="1200"/>
      <c r="I468" s="1248">
        <f t="shared" si="37"/>
        <v>0</v>
      </c>
      <c r="J468" s="1588"/>
      <c r="K468" s="1226"/>
      <c r="L468" s="1226"/>
      <c r="M468" s="1226"/>
      <c r="N468" s="1226"/>
      <c r="O468" s="1226"/>
      <c r="P468" s="1226"/>
      <c r="Q468" s="1226"/>
      <c r="R468" s="1226"/>
      <c r="S468" s="1226"/>
      <c r="T468" s="1226"/>
      <c r="U468" s="1226"/>
      <c r="V468" s="1226"/>
      <c r="W468" s="1226"/>
      <c r="X468" s="1226"/>
    </row>
    <row r="469" spans="1:24" ht="18.75" hidden="1" customHeight="1" outlineLevel="1">
      <c r="A469" s="1193"/>
      <c r="B469" s="1214" t="s">
        <v>329</v>
      </c>
      <c r="C469" s="1240" t="s">
        <v>199</v>
      </c>
      <c r="D469" s="1240" t="s">
        <v>16</v>
      </c>
      <c r="E469" s="1200">
        <v>128182</v>
      </c>
      <c r="F469" s="1200">
        <v>128182</v>
      </c>
      <c r="G469" s="1200">
        <f t="shared" si="36"/>
        <v>128182</v>
      </c>
      <c r="H469" s="1200"/>
      <c r="I469" s="1248">
        <f t="shared" si="37"/>
        <v>0</v>
      </c>
      <c r="J469" s="1588"/>
      <c r="K469" s="1226"/>
      <c r="L469" s="1226"/>
      <c r="M469" s="1226"/>
      <c r="N469" s="1226"/>
      <c r="O469" s="1226"/>
      <c r="P469" s="1226"/>
      <c r="Q469" s="1226"/>
      <c r="R469" s="1226"/>
      <c r="S469" s="1226"/>
      <c r="T469" s="1226"/>
      <c r="U469" s="1226"/>
      <c r="V469" s="1226"/>
      <c r="W469" s="1226"/>
      <c r="X469" s="1226"/>
    </row>
    <row r="470" spans="1:24" ht="18.75" hidden="1" customHeight="1" outlineLevel="1">
      <c r="A470" s="1193"/>
      <c r="B470" s="1214" t="s">
        <v>330</v>
      </c>
      <c r="C470" s="1240" t="s">
        <v>199</v>
      </c>
      <c r="D470" s="1240" t="s">
        <v>16</v>
      </c>
      <c r="E470" s="1200">
        <v>102727</v>
      </c>
      <c r="F470" s="1200">
        <v>102727</v>
      </c>
      <c r="G470" s="1200">
        <f t="shared" si="36"/>
        <v>102727</v>
      </c>
      <c r="H470" s="1200"/>
      <c r="I470" s="1248">
        <f t="shared" si="37"/>
        <v>0</v>
      </c>
      <c r="J470" s="1588"/>
      <c r="K470" s="1226"/>
      <c r="L470" s="1226"/>
      <c r="M470" s="1226"/>
      <c r="N470" s="1226"/>
      <c r="O470" s="1226"/>
      <c r="P470" s="1226"/>
      <c r="Q470" s="1226"/>
      <c r="R470" s="1226"/>
      <c r="S470" s="1226"/>
      <c r="T470" s="1226"/>
      <c r="U470" s="1226"/>
      <c r="V470" s="1226"/>
      <c r="W470" s="1226"/>
      <c r="X470" s="1226"/>
    </row>
    <row r="471" spans="1:24" ht="18.75" hidden="1" customHeight="1" outlineLevel="1">
      <c r="A471" s="1193"/>
      <c r="B471" s="1214" t="s">
        <v>331</v>
      </c>
      <c r="C471" s="1240" t="s">
        <v>199</v>
      </c>
      <c r="D471" s="1240" t="s">
        <v>16</v>
      </c>
      <c r="E471" s="1200">
        <v>167272</v>
      </c>
      <c r="F471" s="1200">
        <v>167272</v>
      </c>
      <c r="G471" s="1200">
        <f t="shared" si="36"/>
        <v>167272</v>
      </c>
      <c r="H471" s="1200"/>
      <c r="I471" s="1248">
        <f t="shared" si="37"/>
        <v>0</v>
      </c>
      <c r="J471" s="1588"/>
      <c r="K471" s="1226"/>
      <c r="L471" s="1226"/>
      <c r="M471" s="1226"/>
      <c r="N471" s="1226"/>
      <c r="O471" s="1226"/>
      <c r="P471" s="1226"/>
      <c r="Q471" s="1226"/>
      <c r="R471" s="1226"/>
      <c r="S471" s="1226"/>
      <c r="T471" s="1226"/>
      <c r="U471" s="1226"/>
      <c r="V471" s="1226"/>
      <c r="W471" s="1226"/>
      <c r="X471" s="1226"/>
    </row>
    <row r="472" spans="1:24" ht="18.75" hidden="1" customHeight="1" outlineLevel="1">
      <c r="A472" s="1193"/>
      <c r="B472" s="1214" t="s">
        <v>332</v>
      </c>
      <c r="C472" s="1240" t="s">
        <v>199</v>
      </c>
      <c r="D472" s="1240" t="s">
        <v>16</v>
      </c>
      <c r="E472" s="1200">
        <v>133636</v>
      </c>
      <c r="F472" s="1200">
        <v>133636</v>
      </c>
      <c r="G472" s="1200">
        <f t="shared" si="36"/>
        <v>133636</v>
      </c>
      <c r="H472" s="1200"/>
      <c r="I472" s="1248">
        <f t="shared" si="37"/>
        <v>0</v>
      </c>
      <c r="J472" s="1588"/>
      <c r="K472" s="1226"/>
      <c r="L472" s="1226"/>
      <c r="M472" s="1226"/>
      <c r="N472" s="1226"/>
      <c r="O472" s="1226"/>
      <c r="P472" s="1226"/>
      <c r="Q472" s="1226"/>
      <c r="R472" s="1226"/>
      <c r="S472" s="1226"/>
      <c r="T472" s="1226"/>
      <c r="U472" s="1226"/>
      <c r="V472" s="1226"/>
      <c r="W472" s="1226"/>
      <c r="X472" s="1226"/>
    </row>
    <row r="473" spans="1:24" ht="18.75" hidden="1" customHeight="1" outlineLevel="1">
      <c r="A473" s="1193"/>
      <c r="B473" s="1214" t="s">
        <v>333</v>
      </c>
      <c r="C473" s="1240" t="s">
        <v>199</v>
      </c>
      <c r="D473" s="1240" t="s">
        <v>16</v>
      </c>
      <c r="E473" s="1200">
        <v>230909</v>
      </c>
      <c r="F473" s="1200">
        <v>230909</v>
      </c>
      <c r="G473" s="1200">
        <f t="shared" si="36"/>
        <v>230909</v>
      </c>
      <c r="H473" s="1200"/>
      <c r="I473" s="1248">
        <f t="shared" si="37"/>
        <v>0</v>
      </c>
      <c r="J473" s="1588"/>
      <c r="K473" s="1226"/>
      <c r="L473" s="1226"/>
      <c r="M473" s="1226"/>
      <c r="N473" s="1226"/>
      <c r="O473" s="1226"/>
      <c r="P473" s="1226"/>
      <c r="Q473" s="1226"/>
      <c r="R473" s="1226"/>
      <c r="S473" s="1226"/>
      <c r="T473" s="1226"/>
      <c r="U473" s="1226"/>
      <c r="V473" s="1226"/>
      <c r="W473" s="1226"/>
      <c r="X473" s="1226"/>
    </row>
    <row r="474" spans="1:24" ht="18.75" hidden="1" customHeight="1" outlineLevel="1">
      <c r="A474" s="1193"/>
      <c r="B474" s="1214" t="s">
        <v>334</v>
      </c>
      <c r="C474" s="1240" t="s">
        <v>199</v>
      </c>
      <c r="D474" s="1240" t="s">
        <v>16</v>
      </c>
      <c r="E474" s="1200">
        <v>184545</v>
      </c>
      <c r="F474" s="1200">
        <v>184545</v>
      </c>
      <c r="G474" s="1200">
        <f t="shared" si="36"/>
        <v>184545</v>
      </c>
      <c r="H474" s="1200"/>
      <c r="I474" s="1248">
        <f t="shared" si="37"/>
        <v>0</v>
      </c>
      <c r="J474" s="1588"/>
      <c r="K474" s="1226"/>
      <c r="L474" s="1226"/>
      <c r="M474" s="1226"/>
      <c r="N474" s="1226"/>
      <c r="O474" s="1226"/>
      <c r="P474" s="1226"/>
      <c r="Q474" s="1226"/>
      <c r="R474" s="1226"/>
      <c r="S474" s="1226"/>
      <c r="T474" s="1226"/>
      <c r="U474" s="1226"/>
      <c r="V474" s="1226"/>
      <c r="W474" s="1226"/>
      <c r="X474" s="1226"/>
    </row>
    <row r="475" spans="1:24" ht="19.5" hidden="1" customHeight="1" outlineLevel="1">
      <c r="A475" s="1193"/>
      <c r="B475" s="1235" t="s">
        <v>309</v>
      </c>
      <c r="C475" s="1240"/>
      <c r="D475" s="1240"/>
      <c r="E475" s="1200"/>
      <c r="F475" s="1200"/>
      <c r="G475" s="1200"/>
      <c r="H475" s="1200"/>
      <c r="I475" s="1248"/>
      <c r="J475" s="1588"/>
      <c r="K475" s="1226"/>
      <c r="L475" s="1226"/>
      <c r="M475" s="1226"/>
      <c r="N475" s="1226"/>
      <c r="O475" s="1226"/>
      <c r="P475" s="1226"/>
      <c r="Q475" s="1226"/>
      <c r="R475" s="1226"/>
      <c r="S475" s="1226"/>
      <c r="T475" s="1226"/>
      <c r="U475" s="1226"/>
      <c r="V475" s="1226"/>
      <c r="W475" s="1226"/>
      <c r="X475" s="1226"/>
    </row>
    <row r="476" spans="1:24" ht="37.5" hidden="1" customHeight="1" outlineLevel="1">
      <c r="A476" s="1193"/>
      <c r="B476" s="1214" t="s">
        <v>335</v>
      </c>
      <c r="C476" s="1240" t="s">
        <v>199</v>
      </c>
      <c r="D476" s="1241" t="s">
        <v>179</v>
      </c>
      <c r="E476" s="1200">
        <v>235000</v>
      </c>
      <c r="F476" s="1200">
        <v>235000</v>
      </c>
      <c r="G476" s="1200">
        <f t="shared" ref="G476:G481" si="38">F476</f>
        <v>235000</v>
      </c>
      <c r="H476" s="1200"/>
      <c r="I476" s="1248">
        <f t="shared" ref="I476:I481" si="39">(G476-F476)/F476</f>
        <v>0</v>
      </c>
      <c r="J476" s="1588"/>
      <c r="K476" s="1226"/>
      <c r="L476" s="1226"/>
      <c r="M476" s="1226"/>
      <c r="N476" s="1226"/>
      <c r="O476" s="1226"/>
      <c r="P476" s="1226"/>
      <c r="Q476" s="1226"/>
      <c r="R476" s="1226"/>
      <c r="S476" s="1226"/>
      <c r="T476" s="1226"/>
      <c r="U476" s="1226"/>
      <c r="V476" s="1226"/>
      <c r="W476" s="1226"/>
      <c r="X476" s="1226"/>
    </row>
    <row r="477" spans="1:24" ht="18.75" hidden="1" customHeight="1" outlineLevel="1">
      <c r="A477" s="1193"/>
      <c r="B477" s="1214" t="s">
        <v>336</v>
      </c>
      <c r="C477" s="1240" t="s">
        <v>199</v>
      </c>
      <c r="D477" s="1240" t="s">
        <v>16</v>
      </c>
      <c r="E477" s="1200">
        <v>188000</v>
      </c>
      <c r="F477" s="1200">
        <v>188000</v>
      </c>
      <c r="G477" s="1200">
        <f t="shared" si="38"/>
        <v>188000</v>
      </c>
      <c r="H477" s="1200"/>
      <c r="I477" s="1248">
        <f t="shared" si="39"/>
        <v>0</v>
      </c>
      <c r="J477" s="1588"/>
      <c r="K477" s="1226"/>
      <c r="L477" s="1226"/>
      <c r="M477" s="1226"/>
      <c r="N477" s="1226"/>
      <c r="O477" s="1226"/>
      <c r="P477" s="1226"/>
      <c r="Q477" s="1226"/>
      <c r="R477" s="1226"/>
      <c r="S477" s="1226"/>
      <c r="T477" s="1226"/>
      <c r="U477" s="1226"/>
      <c r="V477" s="1226"/>
      <c r="W477" s="1226"/>
      <c r="X477" s="1226"/>
    </row>
    <row r="478" spans="1:24" ht="18.75" hidden="1" customHeight="1" outlineLevel="1">
      <c r="A478" s="1193"/>
      <c r="B478" s="1214" t="s">
        <v>337</v>
      </c>
      <c r="C478" s="1240" t="s">
        <v>199</v>
      </c>
      <c r="D478" s="1240" t="s">
        <v>16</v>
      </c>
      <c r="E478" s="1200">
        <v>258000</v>
      </c>
      <c r="F478" s="1200">
        <v>258000</v>
      </c>
      <c r="G478" s="1200">
        <f t="shared" si="38"/>
        <v>258000</v>
      </c>
      <c r="H478" s="1200"/>
      <c r="I478" s="1248">
        <f t="shared" si="39"/>
        <v>0</v>
      </c>
      <c r="J478" s="1588"/>
      <c r="K478" s="1226"/>
      <c r="L478" s="1226"/>
      <c r="M478" s="1226"/>
      <c r="N478" s="1226"/>
      <c r="O478" s="1226"/>
      <c r="P478" s="1226"/>
      <c r="Q478" s="1226"/>
      <c r="R478" s="1226"/>
      <c r="S478" s="1226"/>
      <c r="T478" s="1226"/>
      <c r="U478" s="1226"/>
      <c r="V478" s="1226"/>
      <c r="W478" s="1226"/>
      <c r="X478" s="1226"/>
    </row>
    <row r="479" spans="1:24" ht="18.75" hidden="1" customHeight="1" outlineLevel="1">
      <c r="A479" s="1193"/>
      <c r="B479" s="1214" t="s">
        <v>338</v>
      </c>
      <c r="C479" s="1240" t="s">
        <v>199</v>
      </c>
      <c r="D479" s="1240" t="s">
        <v>16</v>
      </c>
      <c r="E479" s="1200">
        <v>206400</v>
      </c>
      <c r="F479" s="1200">
        <v>206400</v>
      </c>
      <c r="G479" s="1200">
        <f t="shared" si="38"/>
        <v>206400</v>
      </c>
      <c r="H479" s="1200"/>
      <c r="I479" s="1248">
        <f t="shared" si="39"/>
        <v>0</v>
      </c>
      <c r="J479" s="1588"/>
      <c r="K479" s="1226"/>
      <c r="L479" s="1226"/>
      <c r="M479" s="1226"/>
      <c r="N479" s="1226"/>
      <c r="O479" s="1226"/>
      <c r="P479" s="1226"/>
      <c r="Q479" s="1226"/>
      <c r="R479" s="1226"/>
      <c r="S479" s="1226"/>
      <c r="T479" s="1226"/>
      <c r="U479" s="1226"/>
      <c r="V479" s="1226"/>
      <c r="W479" s="1226"/>
      <c r="X479" s="1226"/>
    </row>
    <row r="480" spans="1:24" ht="18.75" hidden="1" customHeight="1" outlineLevel="1">
      <c r="A480" s="1193"/>
      <c r="B480" s="1214" t="s">
        <v>339</v>
      </c>
      <c r="C480" s="1240" t="s">
        <v>199</v>
      </c>
      <c r="D480" s="1240" t="s">
        <v>16</v>
      </c>
      <c r="E480" s="1200">
        <v>350000</v>
      </c>
      <c r="F480" s="1200">
        <v>350000</v>
      </c>
      <c r="G480" s="1200">
        <f t="shared" si="38"/>
        <v>350000</v>
      </c>
      <c r="H480" s="1200"/>
      <c r="I480" s="1248">
        <f t="shared" si="39"/>
        <v>0</v>
      </c>
      <c r="J480" s="1588"/>
      <c r="K480" s="1226"/>
      <c r="L480" s="1226"/>
      <c r="M480" s="1226"/>
      <c r="N480" s="1226"/>
      <c r="O480" s="1226"/>
      <c r="P480" s="1226"/>
      <c r="Q480" s="1226"/>
      <c r="R480" s="1226"/>
      <c r="S480" s="1226"/>
      <c r="T480" s="1226"/>
      <c r="U480" s="1226"/>
      <c r="V480" s="1226"/>
      <c r="W480" s="1226"/>
      <c r="X480" s="1226"/>
    </row>
    <row r="481" spans="1:24" ht="18.75" hidden="1" customHeight="1" outlineLevel="1">
      <c r="A481" s="1193"/>
      <c r="B481" s="1214" t="s">
        <v>340</v>
      </c>
      <c r="C481" s="1240" t="s">
        <v>199</v>
      </c>
      <c r="D481" s="1240" t="s">
        <v>16</v>
      </c>
      <c r="E481" s="1200">
        <v>280000</v>
      </c>
      <c r="F481" s="1200">
        <v>280000</v>
      </c>
      <c r="G481" s="1200">
        <f t="shared" si="38"/>
        <v>280000</v>
      </c>
      <c r="H481" s="1200"/>
      <c r="I481" s="1248">
        <f t="shared" si="39"/>
        <v>0</v>
      </c>
      <c r="J481" s="1589"/>
      <c r="K481" s="1226"/>
      <c r="L481" s="1226"/>
      <c r="M481" s="1226"/>
      <c r="N481" s="1226"/>
      <c r="O481" s="1226"/>
      <c r="P481" s="1226"/>
      <c r="Q481" s="1226"/>
      <c r="R481" s="1226"/>
      <c r="S481" s="1226"/>
      <c r="T481" s="1226"/>
      <c r="U481" s="1226"/>
      <c r="V481" s="1226"/>
      <c r="W481" s="1226"/>
      <c r="X481" s="1226"/>
    </row>
    <row r="482" spans="1:24" ht="29.25" customHeight="1" collapsed="1">
      <c r="A482" s="1262">
        <v>10</v>
      </c>
      <c r="B482" s="1600" t="s">
        <v>341</v>
      </c>
      <c r="C482" s="1578"/>
      <c r="D482" s="1578"/>
      <c r="E482" s="1578"/>
      <c r="F482" s="1578"/>
      <c r="G482" s="1578"/>
      <c r="H482" s="1578"/>
      <c r="I482" s="1578"/>
      <c r="J482" s="1579"/>
      <c r="K482" s="1224"/>
      <c r="L482" s="1224"/>
      <c r="M482" s="1224"/>
      <c r="N482" s="1224"/>
      <c r="O482" s="1224"/>
      <c r="P482" s="1224"/>
      <c r="Q482" s="1224"/>
      <c r="R482" s="1224"/>
      <c r="S482" s="1224"/>
      <c r="T482" s="1224"/>
      <c r="U482" s="1224"/>
      <c r="V482" s="1224"/>
      <c r="W482" s="1224"/>
      <c r="X482" s="1224"/>
    </row>
    <row r="483" spans="1:24" ht="39" hidden="1" customHeight="1" outlineLevel="1">
      <c r="A483" s="1193"/>
      <c r="B483" s="1211" t="s">
        <v>342</v>
      </c>
      <c r="C483" s="1191" t="s">
        <v>199</v>
      </c>
      <c r="D483" s="1209" t="s">
        <v>179</v>
      </c>
      <c r="E483" s="1192">
        <v>170909</v>
      </c>
      <c r="F483" s="1192">
        <v>170909</v>
      </c>
      <c r="G483" s="1197">
        <f t="shared" ref="G483:H497" si="40">F483</f>
        <v>170909</v>
      </c>
      <c r="H483" s="1200">
        <f t="shared" si="40"/>
        <v>170909</v>
      </c>
      <c r="I483" s="1225">
        <f t="shared" ref="I483:I497" si="41">(H483-G483)/G483</f>
        <v>0</v>
      </c>
      <c r="J483" s="1587" t="s">
        <v>343</v>
      </c>
      <c r="K483" s="1226"/>
      <c r="L483" s="1226"/>
      <c r="M483" s="1226"/>
      <c r="N483" s="1226"/>
      <c r="O483" s="1226"/>
      <c r="P483" s="1226"/>
      <c r="Q483" s="1226"/>
      <c r="R483" s="1226"/>
      <c r="S483" s="1226"/>
      <c r="T483" s="1226"/>
      <c r="U483" s="1226"/>
      <c r="V483" s="1226"/>
      <c r="W483" s="1226"/>
      <c r="X483" s="1226"/>
    </row>
    <row r="484" spans="1:24" ht="39" hidden="1" customHeight="1" outlineLevel="1">
      <c r="A484" s="1193"/>
      <c r="B484" s="1211" t="s">
        <v>344</v>
      </c>
      <c r="C484" s="1191" t="s">
        <v>199</v>
      </c>
      <c r="D484" s="1191" t="s">
        <v>16</v>
      </c>
      <c r="E484" s="1192">
        <v>170909</v>
      </c>
      <c r="F484" s="1192">
        <v>170909</v>
      </c>
      <c r="G484" s="1197">
        <f t="shared" si="40"/>
        <v>170909</v>
      </c>
      <c r="H484" s="1200">
        <f t="shared" si="40"/>
        <v>170909</v>
      </c>
      <c r="I484" s="1225">
        <f t="shared" si="41"/>
        <v>0</v>
      </c>
      <c r="J484" s="1588"/>
      <c r="K484" s="1226"/>
      <c r="L484" s="1226"/>
      <c r="M484" s="1226"/>
      <c r="N484" s="1226"/>
      <c r="O484" s="1226"/>
      <c r="P484" s="1226"/>
      <c r="Q484" s="1226"/>
      <c r="R484" s="1226"/>
      <c r="S484" s="1226"/>
      <c r="T484" s="1226"/>
      <c r="U484" s="1226"/>
      <c r="V484" s="1226"/>
      <c r="W484" s="1226"/>
      <c r="X484" s="1226"/>
    </row>
    <row r="485" spans="1:24" ht="39" hidden="1" customHeight="1" outlineLevel="1">
      <c r="A485" s="1193"/>
      <c r="B485" s="1211" t="s">
        <v>345</v>
      </c>
      <c r="C485" s="1191" t="s">
        <v>167</v>
      </c>
      <c r="D485" s="1191" t="s">
        <v>16</v>
      </c>
      <c r="E485" s="1192">
        <v>36364</v>
      </c>
      <c r="F485" s="1192">
        <v>36364</v>
      </c>
      <c r="G485" s="1197">
        <f t="shared" si="40"/>
        <v>36364</v>
      </c>
      <c r="H485" s="1200">
        <f t="shared" si="40"/>
        <v>36364</v>
      </c>
      <c r="I485" s="1225">
        <f t="shared" si="41"/>
        <v>0</v>
      </c>
      <c r="J485" s="1588"/>
      <c r="K485" s="1226"/>
      <c r="L485" s="1226"/>
      <c r="M485" s="1226"/>
      <c r="N485" s="1226"/>
      <c r="O485" s="1226"/>
      <c r="P485" s="1226"/>
      <c r="Q485" s="1226"/>
      <c r="R485" s="1226"/>
      <c r="S485" s="1226"/>
      <c r="T485" s="1226"/>
      <c r="U485" s="1226"/>
      <c r="V485" s="1226"/>
      <c r="W485" s="1226"/>
      <c r="X485" s="1226"/>
    </row>
    <row r="486" spans="1:24" ht="39" hidden="1" customHeight="1" outlineLevel="1">
      <c r="A486" s="1193"/>
      <c r="B486" s="1211" t="s">
        <v>346</v>
      </c>
      <c r="C486" s="1191" t="s">
        <v>199</v>
      </c>
      <c r="D486" s="1191" t="s">
        <v>16</v>
      </c>
      <c r="E486" s="1192">
        <v>180000</v>
      </c>
      <c r="F486" s="1192">
        <v>180000</v>
      </c>
      <c r="G486" s="1197">
        <f t="shared" si="40"/>
        <v>180000</v>
      </c>
      <c r="H486" s="1200">
        <f t="shared" si="40"/>
        <v>180000</v>
      </c>
      <c r="I486" s="1225">
        <f t="shared" si="41"/>
        <v>0</v>
      </c>
      <c r="J486" s="1588"/>
      <c r="K486" s="1226"/>
      <c r="L486" s="1226"/>
      <c r="M486" s="1226"/>
      <c r="N486" s="1226"/>
      <c r="O486" s="1226"/>
      <c r="P486" s="1226"/>
      <c r="Q486" s="1226"/>
      <c r="R486" s="1226"/>
      <c r="S486" s="1226"/>
      <c r="T486" s="1226"/>
      <c r="U486" s="1226"/>
      <c r="V486" s="1226"/>
      <c r="W486" s="1226"/>
      <c r="X486" s="1226"/>
    </row>
    <row r="487" spans="1:24" ht="39" hidden="1" customHeight="1" outlineLevel="1">
      <c r="A487" s="1193"/>
      <c r="B487" s="1211" t="s">
        <v>344</v>
      </c>
      <c r="C487" s="1191" t="s">
        <v>199</v>
      </c>
      <c r="D487" s="1191" t="s">
        <v>16</v>
      </c>
      <c r="E487" s="1192">
        <v>180000</v>
      </c>
      <c r="F487" s="1192">
        <v>180000</v>
      </c>
      <c r="G487" s="1197">
        <f t="shared" si="40"/>
        <v>180000</v>
      </c>
      <c r="H487" s="1200">
        <f t="shared" si="40"/>
        <v>180000</v>
      </c>
      <c r="I487" s="1225">
        <f t="shared" si="41"/>
        <v>0</v>
      </c>
      <c r="J487" s="1588"/>
      <c r="K487" s="1226"/>
      <c r="L487" s="1226"/>
      <c r="M487" s="1226"/>
      <c r="N487" s="1226"/>
      <c r="O487" s="1226"/>
      <c r="P487" s="1226"/>
      <c r="Q487" s="1226"/>
      <c r="R487" s="1226"/>
      <c r="S487" s="1226"/>
      <c r="T487" s="1226"/>
      <c r="U487" s="1226"/>
      <c r="V487" s="1226"/>
      <c r="W487" s="1226"/>
      <c r="X487" s="1226"/>
    </row>
    <row r="488" spans="1:24" ht="39" hidden="1" customHeight="1" outlineLevel="1">
      <c r="A488" s="1193"/>
      <c r="B488" s="1211" t="s">
        <v>347</v>
      </c>
      <c r="C488" s="1191" t="s">
        <v>167</v>
      </c>
      <c r="D488" s="1191" t="s">
        <v>16</v>
      </c>
      <c r="E488" s="1192">
        <v>36364</v>
      </c>
      <c r="F488" s="1192">
        <v>36364</v>
      </c>
      <c r="G488" s="1197">
        <f t="shared" si="40"/>
        <v>36364</v>
      </c>
      <c r="H488" s="1200">
        <f t="shared" si="40"/>
        <v>36364</v>
      </c>
      <c r="I488" s="1225">
        <f t="shared" si="41"/>
        <v>0</v>
      </c>
      <c r="J488" s="1588"/>
      <c r="K488" s="1226"/>
      <c r="L488" s="1226"/>
      <c r="M488" s="1226"/>
      <c r="N488" s="1226"/>
      <c r="O488" s="1226"/>
      <c r="P488" s="1226"/>
      <c r="Q488" s="1226"/>
      <c r="R488" s="1226"/>
      <c r="S488" s="1226"/>
      <c r="T488" s="1226"/>
      <c r="U488" s="1226"/>
      <c r="V488" s="1226"/>
      <c r="W488" s="1226"/>
      <c r="X488" s="1226"/>
    </row>
    <row r="489" spans="1:24" ht="39" hidden="1" customHeight="1" outlineLevel="1">
      <c r="A489" s="1193"/>
      <c r="B489" s="1211" t="s">
        <v>348</v>
      </c>
      <c r="C489" s="1191" t="s">
        <v>167</v>
      </c>
      <c r="D489" s="1191" t="s">
        <v>16</v>
      </c>
      <c r="E489" s="1192">
        <v>36364</v>
      </c>
      <c r="F489" s="1192">
        <v>36364</v>
      </c>
      <c r="G489" s="1197">
        <f t="shared" si="40"/>
        <v>36364</v>
      </c>
      <c r="H489" s="1200">
        <f t="shared" si="40"/>
        <v>36364</v>
      </c>
      <c r="I489" s="1225">
        <f t="shared" si="41"/>
        <v>0</v>
      </c>
      <c r="J489" s="1588"/>
      <c r="K489" s="1226"/>
      <c r="L489" s="1226"/>
      <c r="M489" s="1226"/>
      <c r="N489" s="1226"/>
      <c r="O489" s="1226"/>
      <c r="P489" s="1226"/>
      <c r="Q489" s="1226"/>
      <c r="R489" s="1226"/>
      <c r="S489" s="1226"/>
      <c r="T489" s="1226"/>
      <c r="U489" s="1226"/>
      <c r="V489" s="1226"/>
      <c r="W489" s="1226"/>
      <c r="X489" s="1226"/>
    </row>
    <row r="490" spans="1:24" ht="39" hidden="1" customHeight="1" outlineLevel="1">
      <c r="A490" s="1193"/>
      <c r="B490" s="1211" t="s">
        <v>349</v>
      </c>
      <c r="C490" s="1191" t="s">
        <v>199</v>
      </c>
      <c r="D490" s="1191" t="s">
        <v>16</v>
      </c>
      <c r="E490" s="1192">
        <v>222728</v>
      </c>
      <c r="F490" s="1192">
        <v>222728</v>
      </c>
      <c r="G490" s="1197">
        <f t="shared" si="40"/>
        <v>222728</v>
      </c>
      <c r="H490" s="1200">
        <f t="shared" si="40"/>
        <v>222728</v>
      </c>
      <c r="I490" s="1225">
        <f t="shared" si="41"/>
        <v>0</v>
      </c>
      <c r="J490" s="1588"/>
      <c r="K490" s="1226"/>
      <c r="L490" s="1226"/>
      <c r="M490" s="1226"/>
      <c r="N490" s="1226"/>
      <c r="O490" s="1226"/>
      <c r="P490" s="1226"/>
      <c r="Q490" s="1226"/>
      <c r="R490" s="1226"/>
      <c r="S490" s="1226"/>
      <c r="T490" s="1226"/>
      <c r="U490" s="1226"/>
      <c r="V490" s="1226"/>
      <c r="W490" s="1226"/>
      <c r="X490" s="1226"/>
    </row>
    <row r="491" spans="1:24" ht="39" hidden="1" customHeight="1" outlineLevel="1">
      <c r="A491" s="1193"/>
      <c r="B491" s="1211" t="s">
        <v>350</v>
      </c>
      <c r="C491" s="1191" t="s">
        <v>199</v>
      </c>
      <c r="D491" s="1191" t="s">
        <v>16</v>
      </c>
      <c r="E491" s="1192">
        <v>250000</v>
      </c>
      <c r="F491" s="1192">
        <v>250000</v>
      </c>
      <c r="G491" s="1197">
        <f t="shared" si="40"/>
        <v>250000</v>
      </c>
      <c r="H491" s="1200">
        <f t="shared" si="40"/>
        <v>250000</v>
      </c>
      <c r="I491" s="1225">
        <f t="shared" si="41"/>
        <v>0</v>
      </c>
      <c r="J491" s="1588"/>
      <c r="K491" s="1226"/>
      <c r="L491" s="1226"/>
      <c r="M491" s="1226"/>
      <c r="N491" s="1226"/>
      <c r="O491" s="1226"/>
      <c r="P491" s="1226"/>
      <c r="Q491" s="1226"/>
      <c r="R491" s="1226"/>
      <c r="S491" s="1226"/>
      <c r="T491" s="1226"/>
      <c r="U491" s="1226"/>
      <c r="V491" s="1226"/>
      <c r="W491" s="1226"/>
      <c r="X491" s="1226"/>
    </row>
    <row r="492" spans="1:24" ht="39" hidden="1" customHeight="1" outlineLevel="1">
      <c r="A492" s="1193"/>
      <c r="B492" s="1211" t="s">
        <v>351</v>
      </c>
      <c r="C492" s="1191" t="s">
        <v>199</v>
      </c>
      <c r="D492" s="1191" t="s">
        <v>16</v>
      </c>
      <c r="E492" s="1192">
        <v>272727</v>
      </c>
      <c r="F492" s="1192">
        <v>272727</v>
      </c>
      <c r="G492" s="1197">
        <f t="shared" si="40"/>
        <v>272727</v>
      </c>
      <c r="H492" s="1200">
        <f t="shared" si="40"/>
        <v>272727</v>
      </c>
      <c r="I492" s="1225">
        <f t="shared" si="41"/>
        <v>0</v>
      </c>
      <c r="J492" s="1588"/>
      <c r="K492" s="1226"/>
      <c r="L492" s="1226"/>
      <c r="M492" s="1226"/>
      <c r="N492" s="1226"/>
      <c r="O492" s="1226"/>
      <c r="P492" s="1226"/>
      <c r="Q492" s="1226"/>
      <c r="R492" s="1226"/>
      <c r="S492" s="1226"/>
      <c r="T492" s="1226"/>
      <c r="U492" s="1226"/>
      <c r="V492" s="1226"/>
      <c r="W492" s="1226"/>
      <c r="X492" s="1226"/>
    </row>
    <row r="493" spans="1:24" ht="39" hidden="1" customHeight="1" outlineLevel="1">
      <c r="A493" s="1193"/>
      <c r="B493" s="1211" t="s">
        <v>352</v>
      </c>
      <c r="C493" s="1191" t="s">
        <v>199</v>
      </c>
      <c r="D493" s="1191" t="s">
        <v>16</v>
      </c>
      <c r="E493" s="1192">
        <v>281818</v>
      </c>
      <c r="F493" s="1192">
        <v>281818</v>
      </c>
      <c r="G493" s="1197">
        <f t="shared" si="40"/>
        <v>281818</v>
      </c>
      <c r="H493" s="1200">
        <f t="shared" si="40"/>
        <v>281818</v>
      </c>
      <c r="I493" s="1225">
        <f t="shared" si="41"/>
        <v>0</v>
      </c>
      <c r="J493" s="1588"/>
      <c r="K493" s="1226"/>
      <c r="L493" s="1226"/>
      <c r="M493" s="1226"/>
      <c r="N493" s="1226"/>
      <c r="O493" s="1226"/>
      <c r="P493" s="1226"/>
      <c r="Q493" s="1226"/>
      <c r="R493" s="1226"/>
      <c r="S493" s="1226"/>
      <c r="T493" s="1226"/>
      <c r="U493" s="1226"/>
      <c r="V493" s="1226"/>
      <c r="W493" s="1226"/>
      <c r="X493" s="1226"/>
    </row>
    <row r="494" spans="1:24" ht="39" hidden="1" customHeight="1" outlineLevel="1">
      <c r="A494" s="1193"/>
      <c r="B494" s="1211" t="s">
        <v>353</v>
      </c>
      <c r="C494" s="1191" t="s">
        <v>199</v>
      </c>
      <c r="D494" s="1191" t="s">
        <v>16</v>
      </c>
      <c r="E494" s="1192">
        <v>281818</v>
      </c>
      <c r="F494" s="1192">
        <v>281818</v>
      </c>
      <c r="G494" s="1197">
        <f t="shared" si="40"/>
        <v>281818</v>
      </c>
      <c r="H494" s="1200">
        <f t="shared" si="40"/>
        <v>281818</v>
      </c>
      <c r="I494" s="1225">
        <f t="shared" si="41"/>
        <v>0</v>
      </c>
      <c r="J494" s="1588"/>
      <c r="K494" s="1226"/>
      <c r="L494" s="1226"/>
      <c r="M494" s="1226"/>
      <c r="N494" s="1226"/>
      <c r="O494" s="1226"/>
      <c r="P494" s="1226"/>
      <c r="Q494" s="1226"/>
      <c r="R494" s="1226"/>
      <c r="S494" s="1226"/>
      <c r="T494" s="1226"/>
      <c r="U494" s="1226"/>
      <c r="V494" s="1226"/>
      <c r="W494" s="1226"/>
      <c r="X494" s="1226"/>
    </row>
    <row r="495" spans="1:24" ht="39" hidden="1" customHeight="1" outlineLevel="1">
      <c r="A495" s="1193"/>
      <c r="B495" s="1211" t="s">
        <v>354</v>
      </c>
      <c r="C495" s="1191" t="s">
        <v>199</v>
      </c>
      <c r="D495" s="1191" t="s">
        <v>16</v>
      </c>
      <c r="E495" s="1192">
        <v>372727</v>
      </c>
      <c r="F495" s="1192">
        <v>372727</v>
      </c>
      <c r="G495" s="1197">
        <f t="shared" si="40"/>
        <v>372727</v>
      </c>
      <c r="H495" s="1200">
        <f t="shared" si="40"/>
        <v>372727</v>
      </c>
      <c r="I495" s="1225">
        <f t="shared" si="41"/>
        <v>0</v>
      </c>
      <c r="J495" s="1588"/>
      <c r="K495" s="1226"/>
      <c r="L495" s="1226"/>
      <c r="M495" s="1226"/>
      <c r="N495" s="1226"/>
      <c r="O495" s="1226"/>
      <c r="P495" s="1226"/>
      <c r="Q495" s="1226"/>
      <c r="R495" s="1226"/>
      <c r="S495" s="1226"/>
      <c r="T495" s="1226"/>
      <c r="U495" s="1226"/>
      <c r="V495" s="1226"/>
      <c r="W495" s="1226"/>
      <c r="X495" s="1226"/>
    </row>
    <row r="496" spans="1:24" ht="39" hidden="1" customHeight="1" outlineLevel="1">
      <c r="A496" s="1193"/>
      <c r="B496" s="1211" t="s">
        <v>355</v>
      </c>
      <c r="C496" s="1191" t="s">
        <v>199</v>
      </c>
      <c r="D496" s="1191" t="s">
        <v>16</v>
      </c>
      <c r="E496" s="1192">
        <v>222727</v>
      </c>
      <c r="F496" s="1192">
        <v>222727</v>
      </c>
      <c r="G496" s="1197">
        <f t="shared" si="40"/>
        <v>222727</v>
      </c>
      <c r="H496" s="1200">
        <f t="shared" si="40"/>
        <v>222727</v>
      </c>
      <c r="I496" s="1225">
        <f t="shared" si="41"/>
        <v>0</v>
      </c>
      <c r="J496" s="1588"/>
      <c r="K496" s="1226"/>
      <c r="L496" s="1226"/>
      <c r="M496" s="1226"/>
      <c r="N496" s="1226"/>
      <c r="O496" s="1226"/>
      <c r="P496" s="1226"/>
      <c r="Q496" s="1226"/>
      <c r="R496" s="1226"/>
      <c r="S496" s="1226"/>
      <c r="T496" s="1226"/>
      <c r="U496" s="1226"/>
      <c r="V496" s="1226"/>
      <c r="W496" s="1226"/>
      <c r="X496" s="1226"/>
    </row>
    <row r="497" spans="1:24" ht="39" hidden="1" customHeight="1" outlineLevel="1">
      <c r="A497" s="1193"/>
      <c r="B497" s="1211" t="s">
        <v>356</v>
      </c>
      <c r="C497" s="1191" t="s">
        <v>199</v>
      </c>
      <c r="D497" s="1191" t="s">
        <v>16</v>
      </c>
      <c r="E497" s="1192">
        <v>295454</v>
      </c>
      <c r="F497" s="1192">
        <v>295454</v>
      </c>
      <c r="G497" s="1197">
        <f t="shared" si="40"/>
        <v>295454</v>
      </c>
      <c r="H497" s="1200">
        <f t="shared" si="40"/>
        <v>295454</v>
      </c>
      <c r="I497" s="1225">
        <f t="shared" si="41"/>
        <v>0</v>
      </c>
      <c r="J497" s="1589"/>
      <c r="K497" s="1226"/>
      <c r="L497" s="1226"/>
      <c r="M497" s="1226"/>
      <c r="N497" s="1226"/>
      <c r="O497" s="1226"/>
      <c r="P497" s="1226"/>
      <c r="Q497" s="1226"/>
      <c r="R497" s="1226"/>
      <c r="S497" s="1226"/>
      <c r="T497" s="1226"/>
      <c r="U497" s="1226"/>
      <c r="V497" s="1226"/>
      <c r="W497" s="1226"/>
      <c r="X497" s="1226"/>
    </row>
    <row r="498" spans="1:24" ht="15" hidden="1" customHeight="1">
      <c r="A498" s="1242">
        <v>4</v>
      </c>
      <c r="B498" s="1621" t="s">
        <v>357</v>
      </c>
      <c r="C498" s="1578"/>
      <c r="D498" s="1578"/>
      <c r="E498" s="1578"/>
      <c r="F498" s="1578"/>
      <c r="G498" s="1578"/>
      <c r="H498" s="1578"/>
      <c r="I498" s="1578"/>
      <c r="J498" s="1579"/>
      <c r="K498" s="1249"/>
      <c r="L498" s="1249"/>
      <c r="M498" s="1249"/>
      <c r="N498" s="1249"/>
      <c r="O498" s="1249"/>
      <c r="P498" s="1249"/>
      <c r="Q498" s="1249"/>
      <c r="R498" s="1249"/>
      <c r="S498" s="1249"/>
      <c r="T498" s="1249"/>
      <c r="U498" s="1249"/>
      <c r="V498" s="1249"/>
      <c r="W498" s="1249"/>
      <c r="X498" s="1249"/>
    </row>
    <row r="499" spans="1:24" ht="31.5" hidden="1" customHeight="1">
      <c r="A499" s="1193"/>
      <c r="B499" s="1252" t="s">
        <v>358</v>
      </c>
      <c r="C499" s="1191"/>
      <c r="D499" s="1209" t="s">
        <v>359</v>
      </c>
      <c r="E499" s="1192"/>
      <c r="F499" s="1192"/>
      <c r="G499" s="1197"/>
      <c r="H499" s="1197"/>
      <c r="I499" s="1225"/>
      <c r="J499" s="1587" t="s">
        <v>360</v>
      </c>
      <c r="K499" s="1226"/>
      <c r="L499" s="1226"/>
      <c r="M499" s="1226"/>
      <c r="N499" s="1226"/>
      <c r="O499" s="1226"/>
      <c r="P499" s="1226"/>
      <c r="Q499" s="1226"/>
      <c r="R499" s="1226"/>
      <c r="S499" s="1226"/>
      <c r="T499" s="1226"/>
      <c r="U499" s="1226"/>
      <c r="V499" s="1226"/>
      <c r="W499" s="1226"/>
      <c r="X499" s="1226"/>
    </row>
    <row r="500" spans="1:24" ht="19.5" hidden="1" customHeight="1">
      <c r="A500" s="1193"/>
      <c r="B500" s="1247" t="s">
        <v>361</v>
      </c>
      <c r="C500" s="1191" t="s">
        <v>362</v>
      </c>
      <c r="D500" s="1191" t="s">
        <v>16</v>
      </c>
      <c r="E500" s="1192">
        <v>113636</v>
      </c>
      <c r="F500" s="1192">
        <v>113636</v>
      </c>
      <c r="G500" s="1197"/>
      <c r="H500" s="1197"/>
      <c r="I500" s="1225">
        <f>(F500-E500)/E500</f>
        <v>0</v>
      </c>
      <c r="J500" s="1588"/>
      <c r="K500" s="1226"/>
      <c r="L500" s="1226"/>
      <c r="M500" s="1226"/>
      <c r="N500" s="1226"/>
      <c r="O500" s="1226"/>
      <c r="P500" s="1226"/>
      <c r="Q500" s="1226"/>
      <c r="R500" s="1226"/>
      <c r="S500" s="1226"/>
      <c r="T500" s="1226"/>
      <c r="U500" s="1226"/>
      <c r="V500" s="1226"/>
      <c r="W500" s="1226"/>
      <c r="X500" s="1226"/>
    </row>
    <row r="501" spans="1:24" ht="19.5" hidden="1" customHeight="1">
      <c r="A501" s="1193"/>
      <c r="B501" s="1252" t="s">
        <v>363</v>
      </c>
      <c r="C501" s="1191"/>
      <c r="D501" s="1191"/>
      <c r="E501" s="1192"/>
      <c r="F501" s="1192"/>
      <c r="G501" s="1197"/>
      <c r="H501" s="1197"/>
      <c r="I501" s="1225"/>
      <c r="J501" s="1588"/>
      <c r="K501" s="1226"/>
      <c r="L501" s="1226"/>
      <c r="M501" s="1226"/>
      <c r="N501" s="1226"/>
      <c r="O501" s="1226"/>
      <c r="P501" s="1226"/>
      <c r="Q501" s="1226"/>
      <c r="R501" s="1226"/>
      <c r="S501" s="1226"/>
      <c r="T501" s="1226"/>
      <c r="U501" s="1226"/>
      <c r="V501" s="1226"/>
      <c r="W501" s="1226"/>
      <c r="X501" s="1226"/>
    </row>
    <row r="502" spans="1:24" ht="19.5" hidden="1" customHeight="1">
      <c r="A502" s="1193"/>
      <c r="B502" s="1247" t="s">
        <v>364</v>
      </c>
      <c r="C502" s="1191" t="s">
        <v>362</v>
      </c>
      <c r="D502" s="1191" t="s">
        <v>16</v>
      </c>
      <c r="E502" s="1192">
        <v>127273</v>
      </c>
      <c r="F502" s="1192">
        <v>127273</v>
      </c>
      <c r="G502" s="1197"/>
      <c r="H502" s="1197"/>
      <c r="I502" s="1225">
        <f>(F502-E502)/E502</f>
        <v>0</v>
      </c>
      <c r="J502" s="1588"/>
      <c r="K502" s="1226"/>
      <c r="L502" s="1226"/>
      <c r="M502" s="1226"/>
      <c r="N502" s="1226"/>
      <c r="O502" s="1226"/>
      <c r="P502" s="1226"/>
      <c r="Q502" s="1226"/>
      <c r="R502" s="1226"/>
      <c r="S502" s="1226"/>
      <c r="T502" s="1226"/>
      <c r="U502" s="1226"/>
      <c r="V502" s="1226"/>
      <c r="W502" s="1226"/>
      <c r="X502" s="1226"/>
    </row>
    <row r="503" spans="1:24" ht="19.5" hidden="1" customHeight="1">
      <c r="A503" s="1193"/>
      <c r="B503" s="1247" t="s">
        <v>365</v>
      </c>
      <c r="C503" s="1191" t="s">
        <v>362</v>
      </c>
      <c r="D503" s="1191" t="s">
        <v>16</v>
      </c>
      <c r="E503" s="1192">
        <v>165454</v>
      </c>
      <c r="F503" s="1192">
        <v>165454</v>
      </c>
      <c r="G503" s="1197"/>
      <c r="H503" s="1197"/>
      <c r="I503" s="1225">
        <f>(F503-E503)/E503</f>
        <v>0</v>
      </c>
      <c r="J503" s="1588"/>
      <c r="K503" s="1226"/>
      <c r="L503" s="1226"/>
      <c r="M503" s="1226"/>
      <c r="N503" s="1226"/>
      <c r="O503" s="1226"/>
      <c r="P503" s="1226"/>
      <c r="Q503" s="1226"/>
      <c r="R503" s="1226"/>
      <c r="S503" s="1226"/>
      <c r="T503" s="1226"/>
      <c r="U503" s="1226"/>
      <c r="V503" s="1226"/>
      <c r="W503" s="1226"/>
      <c r="X503" s="1226"/>
    </row>
    <row r="504" spans="1:24" ht="19.5" hidden="1" customHeight="1">
      <c r="A504" s="1193"/>
      <c r="B504" s="1252" t="s">
        <v>366</v>
      </c>
      <c r="C504" s="1191"/>
      <c r="D504" s="1191"/>
      <c r="E504" s="1192"/>
      <c r="F504" s="1192"/>
      <c r="G504" s="1197"/>
      <c r="H504" s="1197"/>
      <c r="I504" s="1225"/>
      <c r="J504" s="1588"/>
      <c r="K504" s="1226"/>
      <c r="L504" s="1226"/>
      <c r="M504" s="1226"/>
      <c r="N504" s="1226"/>
      <c r="O504" s="1226"/>
      <c r="P504" s="1226"/>
      <c r="Q504" s="1226"/>
      <c r="R504" s="1226"/>
      <c r="S504" s="1226"/>
      <c r="T504" s="1226"/>
      <c r="U504" s="1226"/>
      <c r="V504" s="1226"/>
      <c r="W504" s="1226"/>
      <c r="X504" s="1226"/>
    </row>
    <row r="505" spans="1:24" ht="19.5" hidden="1" customHeight="1">
      <c r="A505" s="1193"/>
      <c r="B505" s="1247" t="s">
        <v>367</v>
      </c>
      <c r="C505" s="1191" t="s">
        <v>362</v>
      </c>
      <c r="D505" s="1191" t="s">
        <v>16</v>
      </c>
      <c r="E505" s="1192">
        <v>218182</v>
      </c>
      <c r="F505" s="1192">
        <v>218182</v>
      </c>
      <c r="G505" s="1197"/>
      <c r="H505" s="1197"/>
      <c r="I505" s="1225">
        <f>(F505-E505)/E505</f>
        <v>0</v>
      </c>
      <c r="J505" s="1588"/>
      <c r="K505" s="1226"/>
      <c r="L505" s="1226"/>
      <c r="M505" s="1226"/>
      <c r="N505" s="1226"/>
      <c r="O505" s="1226"/>
      <c r="P505" s="1226"/>
      <c r="Q505" s="1226"/>
      <c r="R505" s="1226"/>
      <c r="S505" s="1226"/>
      <c r="T505" s="1226"/>
      <c r="U505" s="1226"/>
      <c r="V505" s="1226"/>
      <c r="W505" s="1226"/>
      <c r="X505" s="1226"/>
    </row>
    <row r="506" spans="1:24" ht="19.5" hidden="1" customHeight="1">
      <c r="A506" s="1193"/>
      <c r="B506" s="1247" t="s">
        <v>368</v>
      </c>
      <c r="C506" s="1191" t="s">
        <v>362</v>
      </c>
      <c r="D506" s="1191" t="s">
        <v>16</v>
      </c>
      <c r="E506" s="1192">
        <v>231818</v>
      </c>
      <c r="F506" s="1192">
        <v>231818</v>
      </c>
      <c r="G506" s="1197"/>
      <c r="H506" s="1197"/>
      <c r="I506" s="1225">
        <f>(F506-E506)/E506</f>
        <v>0</v>
      </c>
      <c r="J506" s="1588"/>
      <c r="K506" s="1226"/>
      <c r="L506" s="1226"/>
      <c r="M506" s="1226"/>
      <c r="N506" s="1226"/>
      <c r="O506" s="1226"/>
      <c r="P506" s="1226"/>
      <c r="Q506" s="1226"/>
      <c r="R506" s="1226"/>
      <c r="S506" s="1226"/>
      <c r="T506" s="1226"/>
      <c r="U506" s="1226"/>
      <c r="V506" s="1226"/>
      <c r="W506" s="1226"/>
      <c r="X506" s="1226"/>
    </row>
    <row r="507" spans="1:24" ht="19.5" hidden="1" customHeight="1">
      <c r="A507" s="1193"/>
      <c r="B507" s="1247" t="s">
        <v>369</v>
      </c>
      <c r="C507" s="1191" t="s">
        <v>362</v>
      </c>
      <c r="D507" s="1191" t="s">
        <v>16</v>
      </c>
      <c r="E507" s="1192">
        <v>209091</v>
      </c>
      <c r="F507" s="1192">
        <v>209091</v>
      </c>
      <c r="G507" s="1197"/>
      <c r="H507" s="1197"/>
      <c r="I507" s="1225">
        <f>(F507-E507)/E507</f>
        <v>0</v>
      </c>
      <c r="J507" s="1588"/>
      <c r="K507" s="1226"/>
      <c r="L507" s="1226"/>
      <c r="M507" s="1226"/>
      <c r="N507" s="1226"/>
      <c r="O507" s="1226"/>
      <c r="P507" s="1226"/>
      <c r="Q507" s="1226"/>
      <c r="R507" s="1226"/>
      <c r="S507" s="1226"/>
      <c r="T507" s="1226"/>
      <c r="U507" s="1226"/>
      <c r="V507" s="1226"/>
      <c r="W507" s="1226"/>
      <c r="X507" s="1226"/>
    </row>
    <row r="508" spans="1:24" ht="19.5" hidden="1" customHeight="1">
      <c r="A508" s="1193"/>
      <c r="B508" s="1247" t="s">
        <v>370</v>
      </c>
      <c r="C508" s="1191" t="s">
        <v>362</v>
      </c>
      <c r="D508" s="1191" t="s">
        <v>16</v>
      </c>
      <c r="E508" s="1192">
        <v>213636</v>
      </c>
      <c r="F508" s="1192">
        <v>213636</v>
      </c>
      <c r="G508" s="1197"/>
      <c r="H508" s="1197"/>
      <c r="I508" s="1225">
        <f>(F508-E508)/E508</f>
        <v>0</v>
      </c>
      <c r="J508" s="1588"/>
      <c r="K508" s="1226"/>
      <c r="L508" s="1226"/>
      <c r="M508" s="1226"/>
      <c r="N508" s="1226"/>
      <c r="O508" s="1226"/>
      <c r="P508" s="1226"/>
      <c r="Q508" s="1226"/>
      <c r="R508" s="1226"/>
      <c r="S508" s="1226"/>
      <c r="T508" s="1226"/>
      <c r="U508" s="1226"/>
      <c r="V508" s="1226"/>
      <c r="W508" s="1226"/>
      <c r="X508" s="1226"/>
    </row>
    <row r="509" spans="1:24" ht="19.5" hidden="1" customHeight="1">
      <c r="A509" s="1193"/>
      <c r="B509" s="1252" t="s">
        <v>371</v>
      </c>
      <c r="C509" s="1191"/>
      <c r="D509" s="1191"/>
      <c r="E509" s="1192"/>
      <c r="F509" s="1192"/>
      <c r="G509" s="1197"/>
      <c r="H509" s="1197"/>
      <c r="I509" s="1225"/>
      <c r="J509" s="1588"/>
      <c r="K509" s="1226"/>
      <c r="L509" s="1226"/>
      <c r="M509" s="1226"/>
      <c r="N509" s="1226"/>
      <c r="O509" s="1226"/>
      <c r="P509" s="1226"/>
      <c r="Q509" s="1226"/>
      <c r="R509" s="1226"/>
      <c r="S509" s="1226"/>
      <c r="T509" s="1226"/>
      <c r="U509" s="1226"/>
      <c r="V509" s="1226"/>
      <c r="W509" s="1226"/>
      <c r="X509" s="1226"/>
    </row>
    <row r="510" spans="1:24" ht="19.5" hidden="1" customHeight="1">
      <c r="A510" s="1193"/>
      <c r="B510" s="1247" t="s">
        <v>372</v>
      </c>
      <c r="C510" s="1191" t="s">
        <v>362</v>
      </c>
      <c r="D510" s="1191" t="s">
        <v>16</v>
      </c>
      <c r="E510" s="1192">
        <v>213636</v>
      </c>
      <c r="F510" s="1192">
        <v>213636</v>
      </c>
      <c r="G510" s="1197"/>
      <c r="H510" s="1197"/>
      <c r="I510" s="1225">
        <f>(F510-E510)/E510</f>
        <v>0</v>
      </c>
      <c r="J510" s="1588"/>
      <c r="K510" s="1226"/>
      <c r="L510" s="1226"/>
      <c r="M510" s="1226"/>
      <c r="N510" s="1226"/>
      <c r="O510" s="1226"/>
      <c r="P510" s="1226"/>
      <c r="Q510" s="1226"/>
      <c r="R510" s="1226"/>
      <c r="S510" s="1226"/>
      <c r="T510" s="1226"/>
      <c r="U510" s="1226"/>
      <c r="V510" s="1226"/>
      <c r="W510" s="1226"/>
      <c r="X510" s="1226"/>
    </row>
    <row r="511" spans="1:24" ht="19.5" hidden="1" customHeight="1">
      <c r="A511" s="1193"/>
      <c r="B511" s="1247" t="s">
        <v>373</v>
      </c>
      <c r="C511" s="1191" t="s">
        <v>362</v>
      </c>
      <c r="D511" s="1191" t="s">
        <v>16</v>
      </c>
      <c r="E511" s="1192">
        <v>240909</v>
      </c>
      <c r="F511" s="1192">
        <v>240909</v>
      </c>
      <c r="G511" s="1197"/>
      <c r="H511" s="1197"/>
      <c r="I511" s="1225">
        <f>(F511-E511)/E511</f>
        <v>0</v>
      </c>
      <c r="J511" s="1588"/>
      <c r="K511" s="1226"/>
      <c r="L511" s="1226"/>
      <c r="M511" s="1226"/>
      <c r="N511" s="1226"/>
      <c r="O511" s="1226"/>
      <c r="P511" s="1226"/>
      <c r="Q511" s="1226"/>
      <c r="R511" s="1226"/>
      <c r="S511" s="1226"/>
      <c r="T511" s="1226"/>
      <c r="U511" s="1226"/>
      <c r="V511" s="1226"/>
      <c r="W511" s="1226"/>
      <c r="X511" s="1226"/>
    </row>
    <row r="512" spans="1:24" ht="19.5" hidden="1" customHeight="1">
      <c r="A512" s="1193"/>
      <c r="B512" s="1247" t="s">
        <v>374</v>
      </c>
      <c r="C512" s="1191" t="s">
        <v>362</v>
      </c>
      <c r="D512" s="1191" t="s">
        <v>16</v>
      </c>
      <c r="E512" s="1192">
        <v>222727</v>
      </c>
      <c r="F512" s="1192">
        <v>222727</v>
      </c>
      <c r="G512" s="1197"/>
      <c r="H512" s="1197"/>
      <c r="I512" s="1225">
        <f>(F512-E512)/E512</f>
        <v>0</v>
      </c>
      <c r="J512" s="1588"/>
      <c r="K512" s="1226"/>
      <c r="L512" s="1226"/>
      <c r="M512" s="1226"/>
      <c r="N512" s="1226"/>
      <c r="O512" s="1226"/>
      <c r="P512" s="1226"/>
      <c r="Q512" s="1226"/>
      <c r="R512" s="1226"/>
      <c r="S512" s="1226"/>
      <c r="T512" s="1226"/>
      <c r="U512" s="1226"/>
      <c r="V512" s="1226"/>
      <c r="W512" s="1226"/>
      <c r="X512" s="1226"/>
    </row>
    <row r="513" spans="1:24" ht="19.5" hidden="1" customHeight="1">
      <c r="A513" s="1193"/>
      <c r="B513" s="1247" t="s">
        <v>375</v>
      </c>
      <c r="C513" s="1191" t="s">
        <v>362</v>
      </c>
      <c r="D513" s="1191" t="s">
        <v>16</v>
      </c>
      <c r="E513" s="1192">
        <v>309091</v>
      </c>
      <c r="F513" s="1192">
        <v>309091</v>
      </c>
      <c r="G513" s="1197"/>
      <c r="H513" s="1197"/>
      <c r="I513" s="1225">
        <f>(F513-E513)/E513</f>
        <v>0</v>
      </c>
      <c r="J513" s="1588"/>
      <c r="K513" s="1226"/>
      <c r="L513" s="1226"/>
      <c r="M513" s="1226"/>
      <c r="N513" s="1226"/>
      <c r="O513" s="1226"/>
      <c r="P513" s="1226"/>
      <c r="Q513" s="1226"/>
      <c r="R513" s="1226"/>
      <c r="S513" s="1226"/>
      <c r="T513" s="1226"/>
      <c r="U513" s="1226"/>
      <c r="V513" s="1226"/>
      <c r="W513" s="1226"/>
      <c r="X513" s="1226"/>
    </row>
    <row r="514" spans="1:24" ht="19.5" hidden="1" customHeight="1">
      <c r="A514" s="1193"/>
      <c r="B514" s="1252" t="s">
        <v>376</v>
      </c>
      <c r="C514" s="1191"/>
      <c r="D514" s="1191"/>
      <c r="E514" s="1192"/>
      <c r="F514" s="1192"/>
      <c r="G514" s="1197"/>
      <c r="H514" s="1197"/>
      <c r="I514" s="1225"/>
      <c r="J514" s="1588"/>
      <c r="K514" s="1226"/>
      <c r="L514" s="1226"/>
      <c r="M514" s="1226"/>
      <c r="N514" s="1226"/>
      <c r="O514" s="1226"/>
      <c r="P514" s="1226"/>
      <c r="Q514" s="1226"/>
      <c r="R514" s="1226"/>
      <c r="S514" s="1226"/>
      <c r="T514" s="1226"/>
      <c r="U514" s="1226"/>
      <c r="V514" s="1226"/>
      <c r="W514" s="1226"/>
      <c r="X514" s="1226"/>
    </row>
    <row r="515" spans="1:24" ht="19.5" hidden="1" customHeight="1">
      <c r="A515" s="1193"/>
      <c r="B515" s="1252" t="s">
        <v>377</v>
      </c>
      <c r="C515" s="1191"/>
      <c r="D515" s="1191"/>
      <c r="E515" s="1192"/>
      <c r="F515" s="1192"/>
      <c r="G515" s="1197"/>
      <c r="H515" s="1197"/>
      <c r="I515" s="1225"/>
      <c r="J515" s="1588"/>
      <c r="K515" s="1226"/>
      <c r="L515" s="1226"/>
      <c r="M515" s="1226"/>
      <c r="N515" s="1226"/>
      <c r="O515" s="1226"/>
      <c r="P515" s="1226"/>
      <c r="Q515" s="1226"/>
      <c r="R515" s="1226"/>
      <c r="S515" s="1226"/>
      <c r="T515" s="1226"/>
      <c r="U515" s="1226"/>
      <c r="V515" s="1226"/>
      <c r="W515" s="1226"/>
      <c r="X515" s="1226"/>
    </row>
    <row r="516" spans="1:24" ht="19.5" hidden="1" customHeight="1">
      <c r="A516" s="1193"/>
      <c r="B516" s="1247" t="s">
        <v>378</v>
      </c>
      <c r="C516" s="1191" t="s">
        <v>362</v>
      </c>
      <c r="D516" s="1191" t="s">
        <v>16</v>
      </c>
      <c r="E516" s="1192">
        <v>195454</v>
      </c>
      <c r="F516" s="1192">
        <v>195454</v>
      </c>
      <c r="G516" s="1197"/>
      <c r="H516" s="1197"/>
      <c r="I516" s="1225">
        <f>(F516-E516)/E516</f>
        <v>0</v>
      </c>
      <c r="J516" s="1588"/>
      <c r="K516" s="1226"/>
      <c r="L516" s="1226"/>
      <c r="M516" s="1226"/>
      <c r="N516" s="1226"/>
      <c r="O516" s="1226"/>
      <c r="P516" s="1226"/>
      <c r="Q516" s="1226"/>
      <c r="R516" s="1226"/>
      <c r="S516" s="1226"/>
      <c r="T516" s="1226"/>
      <c r="U516" s="1226"/>
      <c r="V516" s="1226"/>
      <c r="W516" s="1226"/>
      <c r="X516" s="1226"/>
    </row>
    <row r="517" spans="1:24" ht="19.5" hidden="1" customHeight="1">
      <c r="A517" s="1193"/>
      <c r="B517" s="1247" t="s">
        <v>379</v>
      </c>
      <c r="C517" s="1191" t="s">
        <v>362</v>
      </c>
      <c r="D517" s="1191" t="s">
        <v>16</v>
      </c>
      <c r="E517" s="1192">
        <v>195454</v>
      </c>
      <c r="F517" s="1192">
        <v>195454</v>
      </c>
      <c r="G517" s="1197"/>
      <c r="H517" s="1197"/>
      <c r="I517" s="1225">
        <f>(F517-E517)/E517</f>
        <v>0</v>
      </c>
      <c r="J517" s="1588"/>
      <c r="K517" s="1226"/>
      <c r="L517" s="1226"/>
      <c r="M517" s="1226"/>
      <c r="N517" s="1226"/>
      <c r="O517" s="1226"/>
      <c r="P517" s="1226"/>
      <c r="Q517" s="1226"/>
      <c r="R517" s="1226"/>
      <c r="S517" s="1226"/>
      <c r="T517" s="1226"/>
      <c r="U517" s="1226"/>
      <c r="V517" s="1226"/>
      <c r="W517" s="1226"/>
      <c r="X517" s="1226"/>
    </row>
    <row r="518" spans="1:24" ht="19.5" hidden="1" customHeight="1">
      <c r="A518" s="1193"/>
      <c r="B518" s="1247" t="s">
        <v>380</v>
      </c>
      <c r="C518" s="1191" t="s">
        <v>362</v>
      </c>
      <c r="D518" s="1191" t="s">
        <v>16</v>
      </c>
      <c r="E518" s="1192">
        <v>195454</v>
      </c>
      <c r="F518" s="1192">
        <v>195454</v>
      </c>
      <c r="G518" s="1197"/>
      <c r="H518" s="1197"/>
      <c r="I518" s="1225">
        <f>(F518-E518)/E518</f>
        <v>0</v>
      </c>
      <c r="J518" s="1588"/>
      <c r="K518" s="1226"/>
      <c r="L518" s="1226"/>
      <c r="M518" s="1226"/>
      <c r="N518" s="1226"/>
      <c r="O518" s="1226"/>
      <c r="P518" s="1226"/>
      <c r="Q518" s="1226"/>
      <c r="R518" s="1226"/>
      <c r="S518" s="1226"/>
      <c r="T518" s="1226"/>
      <c r="U518" s="1226"/>
      <c r="V518" s="1226"/>
      <c r="W518" s="1226"/>
      <c r="X518" s="1226"/>
    </row>
    <row r="519" spans="1:24" ht="19.5" hidden="1" customHeight="1">
      <c r="A519" s="1193"/>
      <c r="B519" s="1247" t="s">
        <v>381</v>
      </c>
      <c r="C519" s="1191" t="s">
        <v>362</v>
      </c>
      <c r="D519" s="1191" t="s">
        <v>16</v>
      </c>
      <c r="E519" s="1192">
        <v>195454</v>
      </c>
      <c r="F519" s="1192">
        <v>195454</v>
      </c>
      <c r="G519" s="1197"/>
      <c r="H519" s="1197"/>
      <c r="I519" s="1225">
        <f>(F519-E519)/E519</f>
        <v>0</v>
      </c>
      <c r="J519" s="1589"/>
      <c r="K519" s="1226"/>
      <c r="L519" s="1226"/>
      <c r="M519" s="1226"/>
      <c r="N519" s="1226"/>
      <c r="O519" s="1226"/>
      <c r="P519" s="1226"/>
      <c r="Q519" s="1226"/>
      <c r="R519" s="1226"/>
      <c r="S519" s="1226"/>
      <c r="T519" s="1226"/>
      <c r="U519" s="1226"/>
      <c r="V519" s="1226"/>
      <c r="W519" s="1226"/>
      <c r="X519" s="1226"/>
    </row>
    <row r="520" spans="1:24" ht="15" hidden="1" customHeight="1">
      <c r="A520" s="1242">
        <v>4</v>
      </c>
      <c r="B520" s="1622" t="s">
        <v>382</v>
      </c>
      <c r="C520" s="1578"/>
      <c r="D520" s="1578"/>
      <c r="E520" s="1578"/>
      <c r="F520" s="1578"/>
      <c r="G520" s="1578"/>
      <c r="H520" s="1578"/>
      <c r="I520" s="1578"/>
      <c r="J520" s="1579"/>
      <c r="K520" s="1249"/>
      <c r="L520" s="1249"/>
      <c r="M520" s="1249"/>
      <c r="N520" s="1249"/>
      <c r="O520" s="1249"/>
      <c r="P520" s="1249"/>
      <c r="Q520" s="1249"/>
      <c r="R520" s="1249"/>
      <c r="S520" s="1249"/>
      <c r="T520" s="1249"/>
      <c r="U520" s="1249"/>
      <c r="V520" s="1249"/>
      <c r="W520" s="1249"/>
      <c r="X520" s="1249"/>
    </row>
    <row r="521" spans="1:24" ht="39" hidden="1" customHeight="1">
      <c r="A521" s="1193"/>
      <c r="B521" s="1211" t="s">
        <v>383</v>
      </c>
      <c r="C521" s="1191" t="s">
        <v>362</v>
      </c>
      <c r="D521" s="1209" t="s">
        <v>153</v>
      </c>
      <c r="E521" s="1192">
        <v>91250</v>
      </c>
      <c r="F521" s="1192">
        <v>91250</v>
      </c>
      <c r="G521" s="1197"/>
      <c r="H521" s="1197"/>
      <c r="I521" s="1225">
        <f t="shared" ref="I521:I529" si="42">(F521-E521)/E521</f>
        <v>0</v>
      </c>
      <c r="J521" s="1587" t="s">
        <v>384</v>
      </c>
      <c r="K521" s="1226"/>
      <c r="L521" s="1226"/>
      <c r="M521" s="1226"/>
      <c r="N521" s="1226"/>
      <c r="O521" s="1226"/>
      <c r="P521" s="1226"/>
      <c r="Q521" s="1226"/>
      <c r="R521" s="1226"/>
      <c r="S521" s="1226"/>
      <c r="T521" s="1226"/>
      <c r="U521" s="1226"/>
      <c r="V521" s="1226"/>
      <c r="W521" s="1226"/>
      <c r="X521" s="1226"/>
    </row>
    <row r="522" spans="1:24" ht="19.5" hidden="1" customHeight="1">
      <c r="A522" s="1193"/>
      <c r="B522" s="1247" t="s">
        <v>385</v>
      </c>
      <c r="C522" s="1191" t="s">
        <v>362</v>
      </c>
      <c r="D522" s="1191" t="s">
        <v>16</v>
      </c>
      <c r="E522" s="1192">
        <v>83750</v>
      </c>
      <c r="F522" s="1192">
        <v>83750</v>
      </c>
      <c r="G522" s="1197"/>
      <c r="H522" s="1197"/>
      <c r="I522" s="1225">
        <f t="shared" si="42"/>
        <v>0</v>
      </c>
      <c r="J522" s="1588"/>
      <c r="K522" s="1226"/>
      <c r="L522" s="1226"/>
      <c r="M522" s="1226"/>
      <c r="N522" s="1226"/>
      <c r="O522" s="1226"/>
      <c r="P522" s="1226"/>
      <c r="Q522" s="1226"/>
      <c r="R522" s="1226"/>
      <c r="S522" s="1226"/>
      <c r="T522" s="1226"/>
      <c r="U522" s="1226"/>
      <c r="V522" s="1226"/>
      <c r="W522" s="1226"/>
      <c r="X522" s="1226"/>
    </row>
    <row r="523" spans="1:24" ht="19.5" hidden="1" customHeight="1">
      <c r="A523" s="1193"/>
      <c r="B523" s="1247" t="s">
        <v>386</v>
      </c>
      <c r="C523" s="1191" t="s">
        <v>362</v>
      </c>
      <c r="D523" s="1191" t="s">
        <v>16</v>
      </c>
      <c r="E523" s="1192">
        <v>86250</v>
      </c>
      <c r="F523" s="1192">
        <v>86250</v>
      </c>
      <c r="G523" s="1197"/>
      <c r="H523" s="1197"/>
      <c r="I523" s="1225">
        <f t="shared" si="42"/>
        <v>0</v>
      </c>
      <c r="J523" s="1588"/>
      <c r="K523" s="1226"/>
      <c r="L523" s="1226"/>
      <c r="M523" s="1226"/>
      <c r="N523" s="1226"/>
      <c r="O523" s="1226"/>
      <c r="P523" s="1226"/>
      <c r="Q523" s="1226"/>
      <c r="R523" s="1226"/>
      <c r="S523" s="1226"/>
      <c r="T523" s="1226"/>
      <c r="U523" s="1226"/>
      <c r="V523" s="1226"/>
      <c r="W523" s="1226"/>
      <c r="X523" s="1226"/>
    </row>
    <row r="524" spans="1:24" ht="19.5" hidden="1" customHeight="1">
      <c r="A524" s="1193"/>
      <c r="B524" s="1247" t="s">
        <v>387</v>
      </c>
      <c r="C524" s="1191" t="s">
        <v>362</v>
      </c>
      <c r="D524" s="1191" t="s">
        <v>16</v>
      </c>
      <c r="E524" s="1192">
        <v>93750</v>
      </c>
      <c r="F524" s="1192">
        <v>93750</v>
      </c>
      <c r="G524" s="1197"/>
      <c r="H524" s="1197"/>
      <c r="I524" s="1225">
        <f t="shared" si="42"/>
        <v>0</v>
      </c>
      <c r="J524" s="1588"/>
      <c r="K524" s="1226"/>
      <c r="L524" s="1226"/>
      <c r="M524" s="1226"/>
      <c r="N524" s="1226"/>
      <c r="O524" s="1226"/>
      <c r="P524" s="1226"/>
      <c r="Q524" s="1226"/>
      <c r="R524" s="1226"/>
      <c r="S524" s="1226"/>
      <c r="T524" s="1226"/>
      <c r="U524" s="1226"/>
      <c r="V524" s="1226"/>
      <c r="W524" s="1226"/>
      <c r="X524" s="1226"/>
    </row>
    <row r="525" spans="1:24" ht="39" hidden="1" customHeight="1">
      <c r="A525" s="1193"/>
      <c r="B525" s="1211" t="s">
        <v>388</v>
      </c>
      <c r="C525" s="1191" t="s">
        <v>362</v>
      </c>
      <c r="D525" s="1191" t="s">
        <v>16</v>
      </c>
      <c r="E525" s="1192">
        <v>102500</v>
      </c>
      <c r="F525" s="1192">
        <v>102500</v>
      </c>
      <c r="G525" s="1197"/>
      <c r="H525" s="1197"/>
      <c r="I525" s="1225">
        <f t="shared" si="42"/>
        <v>0</v>
      </c>
      <c r="J525" s="1588"/>
      <c r="K525" s="1226"/>
      <c r="L525" s="1226"/>
      <c r="M525" s="1226"/>
      <c r="N525" s="1226"/>
      <c r="O525" s="1226"/>
      <c r="P525" s="1226"/>
      <c r="Q525" s="1226"/>
      <c r="R525" s="1226"/>
      <c r="S525" s="1226"/>
      <c r="T525" s="1226"/>
      <c r="U525" s="1226"/>
      <c r="V525" s="1226"/>
      <c r="W525" s="1226"/>
      <c r="X525" s="1226"/>
    </row>
    <row r="526" spans="1:24" ht="39" hidden="1" customHeight="1">
      <c r="A526" s="1193"/>
      <c r="B526" s="1211" t="s">
        <v>389</v>
      </c>
      <c r="C526" s="1191" t="s">
        <v>362</v>
      </c>
      <c r="D526" s="1191" t="s">
        <v>16</v>
      </c>
      <c r="E526" s="1192">
        <v>122500</v>
      </c>
      <c r="F526" s="1192">
        <v>122500</v>
      </c>
      <c r="G526" s="1197"/>
      <c r="H526" s="1197"/>
      <c r="I526" s="1225">
        <f t="shared" si="42"/>
        <v>0</v>
      </c>
      <c r="J526" s="1588"/>
      <c r="K526" s="1226"/>
      <c r="L526" s="1226"/>
      <c r="M526" s="1226"/>
      <c r="N526" s="1226"/>
      <c r="O526" s="1226"/>
      <c r="P526" s="1226"/>
      <c r="Q526" s="1226"/>
      <c r="R526" s="1226"/>
      <c r="S526" s="1226"/>
      <c r="T526" s="1226"/>
      <c r="U526" s="1226"/>
      <c r="V526" s="1226"/>
      <c r="W526" s="1226"/>
      <c r="X526" s="1226"/>
    </row>
    <row r="527" spans="1:24" ht="58.5" hidden="1" customHeight="1">
      <c r="A527" s="1193"/>
      <c r="B527" s="1211" t="s">
        <v>390</v>
      </c>
      <c r="C527" s="1191" t="s">
        <v>362</v>
      </c>
      <c r="D527" s="1191" t="s">
        <v>16</v>
      </c>
      <c r="E527" s="1192">
        <v>218750</v>
      </c>
      <c r="F527" s="1192">
        <v>218750</v>
      </c>
      <c r="G527" s="1197"/>
      <c r="H527" s="1197"/>
      <c r="I527" s="1225">
        <f t="shared" si="42"/>
        <v>0</v>
      </c>
      <c r="J527" s="1589"/>
      <c r="K527" s="1226"/>
      <c r="L527" s="1226"/>
      <c r="M527" s="1226"/>
      <c r="N527" s="1226"/>
      <c r="O527" s="1226"/>
      <c r="P527" s="1226"/>
      <c r="Q527" s="1226"/>
      <c r="R527" s="1226"/>
      <c r="S527" s="1226"/>
      <c r="T527" s="1226"/>
      <c r="U527" s="1226"/>
      <c r="V527" s="1226"/>
      <c r="W527" s="1226"/>
      <c r="X527" s="1226"/>
    </row>
    <row r="528" spans="1:24" ht="58.5" hidden="1" customHeight="1">
      <c r="A528" s="1193"/>
      <c r="B528" s="1211" t="s">
        <v>391</v>
      </c>
      <c r="C528" s="1191" t="s">
        <v>362</v>
      </c>
      <c r="D528" s="1191" t="s">
        <v>16</v>
      </c>
      <c r="E528" s="1192">
        <v>237500</v>
      </c>
      <c r="F528" s="1192">
        <v>237500</v>
      </c>
      <c r="G528" s="1197"/>
      <c r="H528" s="1197"/>
      <c r="I528" s="1225">
        <f t="shared" si="42"/>
        <v>0</v>
      </c>
      <c r="J528" s="1587" t="s">
        <v>392</v>
      </c>
      <c r="K528" s="1226"/>
      <c r="L528" s="1226"/>
      <c r="M528" s="1226"/>
      <c r="N528" s="1226"/>
      <c r="O528" s="1226"/>
      <c r="P528" s="1226"/>
      <c r="Q528" s="1226"/>
      <c r="R528" s="1226"/>
      <c r="S528" s="1226"/>
      <c r="T528" s="1226"/>
      <c r="U528" s="1226"/>
      <c r="V528" s="1226"/>
      <c r="W528" s="1226"/>
      <c r="X528" s="1226"/>
    </row>
    <row r="529" spans="1:24" ht="58.5" hidden="1" customHeight="1">
      <c r="A529" s="1193"/>
      <c r="B529" s="1211" t="s">
        <v>393</v>
      </c>
      <c r="C529" s="1191" t="s">
        <v>362</v>
      </c>
      <c r="D529" s="1191" t="s">
        <v>16</v>
      </c>
      <c r="E529" s="1192">
        <v>287500</v>
      </c>
      <c r="F529" s="1192">
        <v>287500</v>
      </c>
      <c r="G529" s="1197"/>
      <c r="H529" s="1197"/>
      <c r="I529" s="1225">
        <f t="shared" si="42"/>
        <v>0</v>
      </c>
      <c r="J529" s="1589"/>
      <c r="K529" s="1226"/>
      <c r="L529" s="1226"/>
      <c r="M529" s="1226"/>
      <c r="N529" s="1226"/>
      <c r="O529" s="1226"/>
      <c r="P529" s="1226"/>
      <c r="Q529" s="1226"/>
      <c r="R529" s="1226"/>
      <c r="S529" s="1226"/>
      <c r="T529" s="1226"/>
      <c r="U529" s="1226"/>
      <c r="V529" s="1226"/>
      <c r="W529" s="1226"/>
      <c r="X529" s="1226"/>
    </row>
    <row r="530" spans="1:24" ht="18.75" customHeight="1">
      <c r="A530" s="1577" t="s">
        <v>394</v>
      </c>
      <c r="B530" s="1578"/>
      <c r="C530" s="1578"/>
      <c r="D530" s="1578"/>
      <c r="E530" s="1578"/>
      <c r="F530" s="1578"/>
      <c r="G530" s="1578"/>
      <c r="H530" s="1578"/>
      <c r="I530" s="1578"/>
      <c r="J530" s="1579"/>
      <c r="K530" s="1226"/>
      <c r="L530" s="1226"/>
      <c r="M530" s="1226"/>
      <c r="N530" s="1226"/>
      <c r="O530" s="1226"/>
      <c r="P530" s="1226"/>
      <c r="Q530" s="1226"/>
      <c r="R530" s="1226"/>
      <c r="S530" s="1226"/>
      <c r="T530" s="1226"/>
      <c r="U530" s="1226"/>
      <c r="V530" s="1226"/>
      <c r="W530" s="1226"/>
      <c r="X530" s="1226"/>
    </row>
    <row r="531" spans="1:24" ht="31.5" customHeight="1">
      <c r="A531" s="1231" t="s">
        <v>395</v>
      </c>
      <c r="B531" s="1247"/>
      <c r="C531" s="1191"/>
      <c r="D531" s="1209" t="s">
        <v>179</v>
      </c>
      <c r="E531" s="1192"/>
      <c r="F531" s="1192"/>
      <c r="G531" s="1197"/>
      <c r="H531" s="1197"/>
      <c r="I531" s="1225"/>
      <c r="J531" s="1191"/>
      <c r="K531" s="1226"/>
      <c r="L531" s="1226"/>
      <c r="M531" s="1226"/>
      <c r="N531" s="1226"/>
      <c r="O531" s="1226"/>
      <c r="P531" s="1226"/>
      <c r="Q531" s="1226"/>
      <c r="R531" s="1226"/>
      <c r="S531" s="1226"/>
      <c r="T531" s="1226"/>
      <c r="U531" s="1226"/>
      <c r="V531" s="1226"/>
      <c r="W531" s="1226"/>
      <c r="X531" s="1226"/>
    </row>
    <row r="532" spans="1:24" ht="19.5" customHeight="1">
      <c r="A532" s="1212">
        <v>1</v>
      </c>
      <c r="B532" s="1244" t="s">
        <v>14</v>
      </c>
      <c r="C532" s="1191"/>
      <c r="D532" s="1263"/>
      <c r="E532" s="1192"/>
      <c r="F532" s="1192"/>
      <c r="G532" s="1197"/>
      <c r="H532" s="1197"/>
      <c r="I532" s="1225"/>
      <c r="J532" s="1263"/>
      <c r="K532" s="1266"/>
      <c r="L532" s="1266"/>
      <c r="M532" s="1266"/>
      <c r="N532" s="1266"/>
      <c r="O532" s="1266"/>
      <c r="P532" s="1266"/>
      <c r="Q532" s="1266"/>
      <c r="R532" s="1266"/>
      <c r="S532" s="1266"/>
      <c r="T532" s="1266"/>
      <c r="U532" s="1266"/>
      <c r="V532" s="1266"/>
      <c r="W532" s="1266"/>
      <c r="X532" s="1266"/>
    </row>
    <row r="533" spans="1:24" ht="19.5" hidden="1" customHeight="1" outlineLevel="1">
      <c r="A533" s="1193"/>
      <c r="B533" s="1247" t="s">
        <v>396</v>
      </c>
      <c r="C533" s="1191" t="s">
        <v>144</v>
      </c>
      <c r="D533" s="1209" t="s">
        <v>16</v>
      </c>
      <c r="E533" s="1192"/>
      <c r="F533" s="1192"/>
      <c r="G533" s="1197">
        <v>7454</v>
      </c>
      <c r="H533" s="1197">
        <v>7454</v>
      </c>
      <c r="I533" s="1225">
        <f>(H533-G533)/G533</f>
        <v>0</v>
      </c>
      <c r="J533" s="1263"/>
      <c r="K533" s="1266"/>
      <c r="L533" s="1266"/>
      <c r="M533" s="1266"/>
      <c r="N533" s="1266"/>
      <c r="O533" s="1266"/>
      <c r="P533" s="1266"/>
      <c r="Q533" s="1266"/>
      <c r="R533" s="1266"/>
      <c r="S533" s="1266"/>
      <c r="T533" s="1266"/>
      <c r="U533" s="1266"/>
      <c r="V533" s="1266"/>
      <c r="W533" s="1266"/>
      <c r="X533" s="1266"/>
    </row>
    <row r="534" spans="1:24" ht="19.5" hidden="1" customHeight="1" outlineLevel="1">
      <c r="A534" s="1193"/>
      <c r="B534" s="1247" t="s">
        <v>397</v>
      </c>
      <c r="C534" s="1191" t="s">
        <v>144</v>
      </c>
      <c r="D534" s="1263" t="s">
        <v>16</v>
      </c>
      <c r="E534" s="1192"/>
      <c r="F534" s="1192"/>
      <c r="G534" s="1197">
        <v>13500</v>
      </c>
      <c r="H534" s="1197">
        <v>13500</v>
      </c>
      <c r="I534" s="1225">
        <f>(H534-G534)/G534</f>
        <v>0</v>
      </c>
      <c r="J534" s="1263"/>
      <c r="K534" s="1266"/>
      <c r="L534" s="1266"/>
      <c r="M534" s="1266"/>
      <c r="N534" s="1266"/>
      <c r="O534" s="1266"/>
      <c r="P534" s="1266"/>
      <c r="Q534" s="1266"/>
      <c r="R534" s="1266"/>
      <c r="S534" s="1266"/>
      <c r="T534" s="1266"/>
      <c r="U534" s="1266"/>
      <c r="V534" s="1266"/>
      <c r="W534" s="1266"/>
      <c r="X534" s="1266"/>
    </row>
    <row r="535" spans="1:24" ht="19.5" hidden="1" customHeight="1" outlineLevel="1">
      <c r="A535" s="1193"/>
      <c r="B535" s="1247" t="s">
        <v>398</v>
      </c>
      <c r="C535" s="1191" t="s">
        <v>144</v>
      </c>
      <c r="D535" s="1263" t="s">
        <v>16</v>
      </c>
      <c r="E535" s="1192"/>
      <c r="F535" s="1192"/>
      <c r="G535" s="1192"/>
      <c r="H535" s="1197">
        <v>8864</v>
      </c>
      <c r="I535" s="1225"/>
      <c r="J535" s="1263"/>
      <c r="K535" s="1266"/>
      <c r="L535" s="1266"/>
      <c r="M535" s="1266"/>
      <c r="N535" s="1266"/>
      <c r="O535" s="1266"/>
      <c r="P535" s="1266"/>
      <c r="Q535" s="1266"/>
      <c r="R535" s="1266"/>
      <c r="S535" s="1266"/>
      <c r="T535" s="1266"/>
      <c r="U535" s="1266"/>
      <c r="V535" s="1266"/>
      <c r="W535" s="1266"/>
      <c r="X535" s="1266"/>
    </row>
    <row r="536" spans="1:24" ht="19.5" hidden="1" customHeight="1" outlineLevel="1">
      <c r="A536" s="1193"/>
      <c r="B536" s="1247" t="s">
        <v>399</v>
      </c>
      <c r="C536" s="1191" t="s">
        <v>144</v>
      </c>
      <c r="D536" s="1263" t="s">
        <v>16</v>
      </c>
      <c r="E536" s="1192"/>
      <c r="F536" s="1192"/>
      <c r="G536" s="1192"/>
      <c r="H536" s="1197">
        <v>21818</v>
      </c>
      <c r="I536" s="1225"/>
      <c r="J536" s="1263"/>
      <c r="K536" s="1266"/>
      <c r="L536" s="1266"/>
      <c r="M536" s="1266"/>
      <c r="N536" s="1266"/>
      <c r="O536" s="1266"/>
      <c r="P536" s="1266"/>
      <c r="Q536" s="1266"/>
      <c r="R536" s="1266"/>
      <c r="S536" s="1266"/>
      <c r="T536" s="1266"/>
      <c r="U536" s="1266"/>
      <c r="V536" s="1266"/>
      <c r="W536" s="1266"/>
      <c r="X536" s="1266"/>
    </row>
    <row r="537" spans="1:24" ht="19.5" hidden="1" customHeight="1" outlineLevel="1">
      <c r="A537" s="1193"/>
      <c r="B537" s="1247" t="s">
        <v>400</v>
      </c>
      <c r="C537" s="1191" t="s">
        <v>144</v>
      </c>
      <c r="D537" s="1263" t="s">
        <v>16</v>
      </c>
      <c r="E537" s="1192"/>
      <c r="F537" s="1192"/>
      <c r="G537" s="1192"/>
      <c r="H537" s="1197">
        <v>12273</v>
      </c>
      <c r="I537" s="1225"/>
      <c r="J537" s="1263"/>
      <c r="K537" s="1266"/>
      <c r="L537" s="1266"/>
      <c r="M537" s="1266"/>
      <c r="N537" s="1266"/>
      <c r="O537" s="1266"/>
      <c r="P537" s="1266"/>
      <c r="Q537" s="1266"/>
      <c r="R537" s="1266"/>
      <c r="S537" s="1266"/>
      <c r="T537" s="1266"/>
      <c r="U537" s="1266"/>
      <c r="V537" s="1266"/>
      <c r="W537" s="1266"/>
      <c r="X537" s="1266"/>
    </row>
    <row r="538" spans="1:24" ht="19.5" hidden="1" customHeight="1" outlineLevel="1">
      <c r="A538" s="1193"/>
      <c r="B538" s="1247" t="s">
        <v>401</v>
      </c>
      <c r="C538" s="1191" t="s">
        <v>144</v>
      </c>
      <c r="D538" s="1263" t="s">
        <v>16</v>
      </c>
      <c r="E538" s="1192"/>
      <c r="F538" s="1192"/>
      <c r="G538" s="1192"/>
      <c r="H538" s="1197">
        <v>35000</v>
      </c>
      <c r="I538" s="1225"/>
      <c r="J538" s="1263"/>
      <c r="K538" s="1266"/>
      <c r="L538" s="1266"/>
      <c r="M538" s="1266"/>
      <c r="N538" s="1266"/>
      <c r="O538" s="1266"/>
      <c r="P538" s="1266"/>
      <c r="Q538" s="1266"/>
      <c r="R538" s="1266"/>
      <c r="S538" s="1266"/>
      <c r="T538" s="1266"/>
      <c r="U538" s="1266"/>
      <c r="V538" s="1266"/>
      <c r="W538" s="1266"/>
      <c r="X538" s="1266"/>
    </row>
    <row r="539" spans="1:24" ht="19.5" customHeight="1" collapsed="1">
      <c r="A539" s="1212">
        <v>2</v>
      </c>
      <c r="B539" s="1244" t="s">
        <v>19</v>
      </c>
      <c r="C539" s="1191"/>
      <c r="D539" s="1263"/>
      <c r="E539" s="1192"/>
      <c r="F539" s="1192"/>
      <c r="G539" s="1197"/>
      <c r="H539" s="1197"/>
      <c r="I539" s="1225"/>
      <c r="J539" s="1263"/>
      <c r="K539" s="1266"/>
      <c r="L539" s="1266"/>
      <c r="M539" s="1266"/>
      <c r="N539" s="1266"/>
      <c r="O539" s="1266"/>
      <c r="P539" s="1266"/>
      <c r="Q539" s="1266"/>
      <c r="R539" s="1266"/>
      <c r="S539" s="1266"/>
      <c r="T539" s="1266"/>
      <c r="U539" s="1266"/>
      <c r="V539" s="1266"/>
      <c r="W539" s="1266"/>
      <c r="X539" s="1266"/>
    </row>
    <row r="540" spans="1:24" ht="19.5" hidden="1" customHeight="1" outlineLevel="1">
      <c r="A540" s="1193"/>
      <c r="B540" s="1247" t="s">
        <v>402</v>
      </c>
      <c r="C540" s="1191" t="s">
        <v>144</v>
      </c>
      <c r="D540" s="1263" t="s">
        <v>16</v>
      </c>
      <c r="E540" s="1192"/>
      <c r="F540" s="1192"/>
      <c r="G540" s="1197">
        <v>8000</v>
      </c>
      <c r="H540" s="1197">
        <v>8000</v>
      </c>
      <c r="I540" s="1225">
        <f>(H540-G540)/G540</f>
        <v>0</v>
      </c>
      <c r="J540" s="1263"/>
      <c r="K540" s="1266"/>
      <c r="L540" s="1266"/>
      <c r="M540" s="1266"/>
      <c r="N540" s="1266"/>
      <c r="O540" s="1266"/>
      <c r="P540" s="1266"/>
      <c r="Q540" s="1266"/>
      <c r="R540" s="1266"/>
      <c r="S540" s="1266"/>
      <c r="T540" s="1266"/>
      <c r="U540" s="1266"/>
      <c r="V540" s="1266"/>
      <c r="W540" s="1266"/>
      <c r="X540" s="1266"/>
    </row>
    <row r="541" spans="1:24" ht="19.5" hidden="1" customHeight="1" outlineLevel="1">
      <c r="A541" s="1193"/>
      <c r="B541" s="1247" t="s">
        <v>403</v>
      </c>
      <c r="C541" s="1191" t="s">
        <v>144</v>
      </c>
      <c r="D541" s="1263" t="s">
        <v>16</v>
      </c>
      <c r="E541" s="1192"/>
      <c r="F541" s="1192"/>
      <c r="G541" s="1197">
        <v>15000</v>
      </c>
      <c r="H541" s="1197">
        <v>15000</v>
      </c>
      <c r="I541" s="1225">
        <f>(H541-G541)/G541</f>
        <v>0</v>
      </c>
      <c r="J541" s="1263"/>
      <c r="K541" s="1266"/>
      <c r="L541" s="1266"/>
      <c r="M541" s="1266"/>
      <c r="N541" s="1266"/>
      <c r="O541" s="1266"/>
      <c r="P541" s="1266"/>
      <c r="Q541" s="1266"/>
      <c r="R541" s="1266"/>
      <c r="S541" s="1266"/>
      <c r="T541" s="1266"/>
      <c r="U541" s="1266"/>
      <c r="V541" s="1266"/>
      <c r="W541" s="1266"/>
      <c r="X541" s="1266"/>
    </row>
    <row r="542" spans="1:24" ht="19.5" customHeight="1" collapsed="1">
      <c r="A542" s="1212">
        <v>3</v>
      </c>
      <c r="B542" s="1244" t="s">
        <v>18</v>
      </c>
      <c r="C542" s="1191"/>
      <c r="D542" s="1263"/>
      <c r="E542" s="1192"/>
      <c r="F542" s="1192"/>
      <c r="G542" s="1197"/>
      <c r="H542" s="1197"/>
      <c r="I542" s="1225"/>
      <c r="J542" s="1263"/>
      <c r="K542" s="1266"/>
      <c r="L542" s="1266"/>
      <c r="M542" s="1266"/>
      <c r="N542" s="1266"/>
      <c r="O542" s="1266"/>
      <c r="P542" s="1266"/>
      <c r="Q542" s="1266"/>
      <c r="R542" s="1266"/>
      <c r="S542" s="1266"/>
      <c r="T542" s="1266"/>
      <c r="U542" s="1266"/>
      <c r="V542" s="1266"/>
      <c r="W542" s="1266"/>
      <c r="X542" s="1266"/>
    </row>
    <row r="543" spans="1:24" ht="19.5" hidden="1" customHeight="1" outlineLevel="1">
      <c r="A543" s="1193"/>
      <c r="B543" s="1247" t="s">
        <v>402</v>
      </c>
      <c r="C543" s="1191" t="s">
        <v>144</v>
      </c>
      <c r="D543" s="1263" t="s">
        <v>16</v>
      </c>
      <c r="E543" s="1192"/>
      <c r="F543" s="1192"/>
      <c r="G543" s="1197">
        <v>7454</v>
      </c>
      <c r="H543" s="1197">
        <v>7454</v>
      </c>
      <c r="I543" s="1225">
        <f>(H543-G543)/G543</f>
        <v>0</v>
      </c>
      <c r="J543" s="1263"/>
      <c r="K543" s="1266"/>
      <c r="L543" s="1266"/>
      <c r="M543" s="1266"/>
      <c r="N543" s="1266"/>
      <c r="O543" s="1266"/>
      <c r="P543" s="1266"/>
      <c r="Q543" s="1266"/>
      <c r="R543" s="1266"/>
      <c r="S543" s="1266"/>
      <c r="T543" s="1266"/>
      <c r="U543" s="1266"/>
      <c r="V543" s="1266"/>
      <c r="W543" s="1266"/>
      <c r="X543" s="1266"/>
    </row>
    <row r="544" spans="1:24" ht="19.5" hidden="1" customHeight="1" outlineLevel="1">
      <c r="A544" s="1193"/>
      <c r="B544" s="1247" t="s">
        <v>403</v>
      </c>
      <c r="C544" s="1191" t="s">
        <v>144</v>
      </c>
      <c r="D544" s="1263" t="s">
        <v>16</v>
      </c>
      <c r="E544" s="1192"/>
      <c r="F544" s="1192"/>
      <c r="G544" s="1197">
        <v>13500</v>
      </c>
      <c r="H544" s="1197">
        <v>13500</v>
      </c>
      <c r="I544" s="1225">
        <f>(H544-G544)/G544</f>
        <v>0</v>
      </c>
      <c r="J544" s="1263"/>
      <c r="K544" s="1266"/>
      <c r="L544" s="1266"/>
      <c r="M544" s="1266"/>
      <c r="N544" s="1266"/>
      <c r="O544" s="1266"/>
      <c r="P544" s="1266"/>
      <c r="Q544" s="1266"/>
      <c r="R544" s="1266"/>
      <c r="S544" s="1266"/>
      <c r="T544" s="1266"/>
      <c r="U544" s="1266"/>
      <c r="V544" s="1266"/>
      <c r="W544" s="1266"/>
      <c r="X544" s="1266"/>
    </row>
    <row r="545" spans="1:24" ht="19.5" customHeight="1" collapsed="1">
      <c r="A545" s="1212">
        <v>4</v>
      </c>
      <c r="B545" s="1244" t="s">
        <v>24</v>
      </c>
      <c r="C545" s="1191"/>
      <c r="D545" s="1263"/>
      <c r="E545" s="1192"/>
      <c r="F545" s="1192"/>
      <c r="G545" s="1197"/>
      <c r="H545" s="1197"/>
      <c r="I545" s="1225"/>
      <c r="J545" s="1263"/>
      <c r="K545" s="1266"/>
      <c r="L545" s="1266"/>
      <c r="M545" s="1266"/>
      <c r="N545" s="1266"/>
      <c r="O545" s="1266"/>
      <c r="P545" s="1266"/>
      <c r="Q545" s="1266"/>
      <c r="R545" s="1266"/>
      <c r="S545" s="1266"/>
      <c r="T545" s="1266"/>
      <c r="U545" s="1266"/>
      <c r="V545" s="1266"/>
      <c r="W545" s="1266"/>
      <c r="X545" s="1266"/>
    </row>
    <row r="546" spans="1:24" ht="19.5" hidden="1" customHeight="1" outlineLevel="1">
      <c r="A546" s="1193"/>
      <c r="B546" s="1247" t="s">
        <v>402</v>
      </c>
      <c r="C546" s="1191" t="s">
        <v>144</v>
      </c>
      <c r="D546" s="1263" t="s">
        <v>16</v>
      </c>
      <c r="E546" s="1192"/>
      <c r="F546" s="1192"/>
      <c r="G546" s="1197">
        <v>8500</v>
      </c>
      <c r="H546" s="1197">
        <v>8500</v>
      </c>
      <c r="I546" s="1225">
        <f>(H546-G546)/G546</f>
        <v>0</v>
      </c>
      <c r="J546" s="1263"/>
      <c r="K546" s="1266"/>
      <c r="L546" s="1266"/>
      <c r="M546" s="1266"/>
      <c r="N546" s="1266"/>
      <c r="O546" s="1266"/>
      <c r="P546" s="1266"/>
      <c r="Q546" s="1266"/>
      <c r="R546" s="1266"/>
      <c r="S546" s="1266"/>
      <c r="T546" s="1266"/>
      <c r="U546" s="1266"/>
      <c r="V546" s="1266"/>
      <c r="W546" s="1266"/>
      <c r="X546" s="1266"/>
    </row>
    <row r="547" spans="1:24" ht="19.5" hidden="1" customHeight="1" outlineLevel="1">
      <c r="A547" s="1193"/>
      <c r="B547" s="1247" t="s">
        <v>403</v>
      </c>
      <c r="C547" s="1191" t="s">
        <v>144</v>
      </c>
      <c r="D547" s="1263" t="s">
        <v>16</v>
      </c>
      <c r="E547" s="1192"/>
      <c r="F547" s="1192"/>
      <c r="G547" s="1197">
        <v>13500</v>
      </c>
      <c r="H547" s="1197">
        <v>13500</v>
      </c>
      <c r="I547" s="1225">
        <f>(H547-G547)/G547</f>
        <v>0</v>
      </c>
      <c r="J547" s="1263"/>
      <c r="K547" s="1266"/>
      <c r="L547" s="1266"/>
      <c r="M547" s="1266"/>
      <c r="N547" s="1266"/>
      <c r="O547" s="1266"/>
      <c r="P547" s="1266"/>
      <c r="Q547" s="1266"/>
      <c r="R547" s="1266"/>
      <c r="S547" s="1266"/>
      <c r="T547" s="1266"/>
      <c r="U547" s="1266"/>
      <c r="V547" s="1266"/>
      <c r="W547" s="1266"/>
      <c r="X547" s="1266"/>
    </row>
    <row r="548" spans="1:24" ht="19.5" customHeight="1" collapsed="1">
      <c r="A548" s="1212">
        <v>5</v>
      </c>
      <c r="B548" s="1244" t="s">
        <v>22</v>
      </c>
      <c r="C548" s="1191"/>
      <c r="D548" s="1263"/>
      <c r="E548" s="1192"/>
      <c r="F548" s="1192"/>
      <c r="G548" s="1197"/>
      <c r="H548" s="1197"/>
      <c r="I548" s="1225"/>
      <c r="J548" s="1263"/>
      <c r="K548" s="1266"/>
      <c r="L548" s="1266"/>
      <c r="M548" s="1266"/>
      <c r="N548" s="1266"/>
      <c r="O548" s="1266"/>
      <c r="P548" s="1266"/>
      <c r="Q548" s="1266"/>
      <c r="R548" s="1266"/>
      <c r="S548" s="1266"/>
      <c r="T548" s="1266"/>
      <c r="U548" s="1266"/>
      <c r="V548" s="1266"/>
      <c r="W548" s="1266"/>
      <c r="X548" s="1266"/>
    </row>
    <row r="549" spans="1:24" ht="19.5" hidden="1" customHeight="1" outlineLevel="1">
      <c r="A549" s="1212"/>
      <c r="B549" s="1247" t="s">
        <v>402</v>
      </c>
      <c r="C549" s="1191" t="s">
        <v>144</v>
      </c>
      <c r="D549" s="1263" t="s">
        <v>16</v>
      </c>
      <c r="E549" s="1192"/>
      <c r="F549" s="1192"/>
      <c r="G549" s="1197">
        <f>10000/1.1</f>
        <v>9090.9090909090901</v>
      </c>
      <c r="H549" s="1197">
        <f>10000/1.1</f>
        <v>9090.9090909090901</v>
      </c>
      <c r="I549" s="1225">
        <f>(H549-G549)/G549</f>
        <v>0</v>
      </c>
      <c r="J549" s="1263"/>
      <c r="K549" s="1266"/>
      <c r="L549" s="1266"/>
      <c r="M549" s="1266"/>
      <c r="N549" s="1266"/>
      <c r="O549" s="1266"/>
      <c r="P549" s="1266"/>
      <c r="Q549" s="1266"/>
      <c r="R549" s="1266"/>
      <c r="S549" s="1266"/>
      <c r="T549" s="1266"/>
      <c r="U549" s="1266"/>
      <c r="V549" s="1266"/>
      <c r="W549" s="1266"/>
      <c r="X549" s="1266"/>
    </row>
    <row r="550" spans="1:24" ht="19.5" hidden="1" customHeight="1" outlineLevel="1">
      <c r="A550" s="1193"/>
      <c r="B550" s="1247" t="s">
        <v>403</v>
      </c>
      <c r="C550" s="1191" t="s">
        <v>144</v>
      </c>
      <c r="D550" s="1263" t="s">
        <v>16</v>
      </c>
      <c r="E550" s="1192"/>
      <c r="F550" s="1192"/>
      <c r="G550" s="1197">
        <f>25000/1.1</f>
        <v>22727.272727272724</v>
      </c>
      <c r="H550" s="1197">
        <f>25000/1.1</f>
        <v>22727.272727272724</v>
      </c>
      <c r="I550" s="1225">
        <f>(H550-G550)/G550</f>
        <v>0</v>
      </c>
      <c r="J550" s="1263"/>
      <c r="K550" s="1266"/>
      <c r="L550" s="1266"/>
      <c r="M550" s="1266"/>
      <c r="N550" s="1266"/>
      <c r="O550" s="1266"/>
      <c r="P550" s="1266"/>
      <c r="Q550" s="1266"/>
      <c r="R550" s="1266"/>
      <c r="S550" s="1266"/>
      <c r="T550" s="1266"/>
      <c r="U550" s="1266"/>
      <c r="V550" s="1266"/>
      <c r="W550" s="1266"/>
      <c r="X550" s="1266"/>
    </row>
    <row r="551" spans="1:24" ht="19.5" customHeight="1" collapsed="1">
      <c r="A551" s="1212">
        <v>6</v>
      </c>
      <c r="B551" s="1244" t="s">
        <v>21</v>
      </c>
      <c r="C551" s="1191"/>
      <c r="D551" s="1263"/>
      <c r="E551" s="1192"/>
      <c r="F551" s="1192"/>
      <c r="G551" s="1197"/>
      <c r="H551" s="1197"/>
      <c r="I551" s="1225"/>
      <c r="J551" s="1263"/>
      <c r="K551" s="1266"/>
      <c r="L551" s="1266"/>
      <c r="M551" s="1266"/>
      <c r="N551" s="1266"/>
      <c r="O551" s="1266"/>
      <c r="P551" s="1266"/>
      <c r="Q551" s="1266"/>
      <c r="R551" s="1266"/>
      <c r="S551" s="1266"/>
      <c r="T551" s="1266"/>
      <c r="U551" s="1266"/>
      <c r="V551" s="1266"/>
      <c r="W551" s="1266"/>
      <c r="X551" s="1266"/>
    </row>
    <row r="552" spans="1:24" ht="19.5" hidden="1" customHeight="1" outlineLevel="1">
      <c r="A552" s="1193"/>
      <c r="B552" s="1247" t="s">
        <v>402</v>
      </c>
      <c r="C552" s="1191" t="s">
        <v>144</v>
      </c>
      <c r="D552" s="1263" t="s">
        <v>16</v>
      </c>
      <c r="E552" s="1192"/>
      <c r="F552" s="1192"/>
      <c r="G552" s="1197">
        <v>7000</v>
      </c>
      <c r="H552" s="1200">
        <v>7000</v>
      </c>
      <c r="I552" s="1225">
        <f>(H552-G552)/G552</f>
        <v>0</v>
      </c>
      <c r="J552" s="1263"/>
      <c r="K552" s="1266"/>
      <c r="L552" s="1266"/>
      <c r="M552" s="1266"/>
      <c r="N552" s="1266"/>
      <c r="O552" s="1266"/>
      <c r="P552" s="1266"/>
      <c r="Q552" s="1266"/>
      <c r="R552" s="1266"/>
      <c r="S552" s="1266"/>
      <c r="T552" s="1266"/>
      <c r="U552" s="1266"/>
      <c r="V552" s="1266"/>
      <c r="W552" s="1266"/>
      <c r="X552" s="1266"/>
    </row>
    <row r="553" spans="1:24" ht="19.5" hidden="1" customHeight="1" outlineLevel="1">
      <c r="A553" s="1264"/>
      <c r="B553" s="1247" t="s">
        <v>403</v>
      </c>
      <c r="C553" s="1191" t="s">
        <v>144</v>
      </c>
      <c r="D553" s="1263" t="s">
        <v>16</v>
      </c>
      <c r="E553" s="1192"/>
      <c r="F553" s="1192"/>
      <c r="G553" s="1197">
        <v>20000</v>
      </c>
      <c r="H553" s="1200">
        <v>20000</v>
      </c>
      <c r="I553" s="1225">
        <f>(H553-G553)/G553</f>
        <v>0</v>
      </c>
      <c r="J553" s="1263"/>
      <c r="K553" s="1266"/>
      <c r="L553" s="1266"/>
      <c r="M553" s="1266"/>
      <c r="N553" s="1266"/>
      <c r="O553" s="1266"/>
      <c r="P553" s="1266"/>
      <c r="Q553" s="1266"/>
      <c r="R553" s="1266"/>
      <c r="S553" s="1266"/>
      <c r="T553" s="1266"/>
      <c r="U553" s="1266"/>
      <c r="V553" s="1266"/>
      <c r="W553" s="1266"/>
      <c r="X553" s="1266"/>
    </row>
    <row r="554" spans="1:24" ht="15" hidden="1" customHeight="1">
      <c r="A554" s="1212">
        <v>1</v>
      </c>
      <c r="B554" s="1596" t="s">
        <v>404</v>
      </c>
      <c r="C554" s="1578"/>
      <c r="D554" s="1578"/>
      <c r="E554" s="1578"/>
      <c r="F554" s="1578"/>
      <c r="G554" s="1578"/>
      <c r="H554" s="1578"/>
      <c r="I554" s="1578"/>
      <c r="J554" s="1579"/>
      <c r="K554" s="1226"/>
      <c r="L554" s="1226"/>
      <c r="M554" s="1226"/>
      <c r="N554" s="1226"/>
      <c r="O554" s="1226"/>
      <c r="P554" s="1226"/>
      <c r="Q554" s="1226"/>
      <c r="R554" s="1226"/>
      <c r="S554" s="1226"/>
      <c r="T554" s="1226"/>
      <c r="U554" s="1226"/>
      <c r="V554" s="1226"/>
      <c r="W554" s="1226"/>
      <c r="X554" s="1226"/>
    </row>
    <row r="555" spans="1:24" ht="20.25" hidden="1" customHeight="1" outlineLevel="1">
      <c r="A555" s="1193"/>
      <c r="B555" s="1265" t="s">
        <v>405</v>
      </c>
      <c r="C555" s="1191"/>
      <c r="D555" s="1209"/>
      <c r="E555" s="1192"/>
      <c r="F555" s="1192"/>
      <c r="G555" s="1197"/>
      <c r="H555" s="1197"/>
      <c r="I555" s="1225"/>
      <c r="J555" s="1267"/>
      <c r="K555" s="1226"/>
      <c r="L555" s="1226"/>
      <c r="M555" s="1226"/>
      <c r="N555" s="1226"/>
      <c r="O555" s="1226"/>
      <c r="P555" s="1226"/>
      <c r="Q555" s="1226"/>
      <c r="R555" s="1226"/>
      <c r="S555" s="1226"/>
      <c r="T555" s="1226"/>
      <c r="U555" s="1226"/>
      <c r="V555" s="1226"/>
      <c r="W555" s="1226"/>
      <c r="X555" s="1226"/>
    </row>
    <row r="556" spans="1:24" ht="31.5" hidden="1" customHeight="1" outlineLevel="1">
      <c r="A556" s="1193"/>
      <c r="B556" s="1247" t="s">
        <v>406</v>
      </c>
      <c r="C556" s="1191" t="s">
        <v>152</v>
      </c>
      <c r="D556" s="1209" t="s">
        <v>407</v>
      </c>
      <c r="E556" s="1192">
        <v>13609</v>
      </c>
      <c r="F556" s="1192">
        <v>13609</v>
      </c>
      <c r="G556" s="1197"/>
      <c r="H556" s="1197"/>
      <c r="I556" s="1225">
        <f t="shared" ref="I556:I568" si="43">(G556-F556)/F556</f>
        <v>-1</v>
      </c>
      <c r="J556" s="1267"/>
      <c r="K556" s="1226"/>
      <c r="L556" s="1226"/>
      <c r="M556" s="1226"/>
      <c r="N556" s="1226"/>
      <c r="O556" s="1226"/>
      <c r="P556" s="1226"/>
      <c r="Q556" s="1226"/>
      <c r="R556" s="1226"/>
      <c r="S556" s="1226"/>
      <c r="T556" s="1226"/>
      <c r="U556" s="1226"/>
      <c r="V556" s="1226"/>
      <c r="W556" s="1226"/>
      <c r="X556" s="1226"/>
    </row>
    <row r="557" spans="1:24" ht="19.5" hidden="1" customHeight="1" outlineLevel="1">
      <c r="A557" s="1193"/>
      <c r="B557" s="1247" t="s">
        <v>408</v>
      </c>
      <c r="C557" s="1191" t="s">
        <v>152</v>
      </c>
      <c r="D557" s="1191" t="s">
        <v>16</v>
      </c>
      <c r="E557" s="1192">
        <v>23745</v>
      </c>
      <c r="F557" s="1192">
        <v>23745</v>
      </c>
      <c r="G557" s="1197"/>
      <c r="H557" s="1197"/>
      <c r="I557" s="1225">
        <f t="shared" si="43"/>
        <v>-1</v>
      </c>
      <c r="J557" s="1267"/>
      <c r="K557" s="1226"/>
      <c r="L557" s="1226"/>
      <c r="M557" s="1226"/>
      <c r="N557" s="1226"/>
      <c r="O557" s="1226"/>
      <c r="P557" s="1226"/>
      <c r="Q557" s="1226"/>
      <c r="R557" s="1226"/>
      <c r="S557" s="1226"/>
      <c r="T557" s="1226"/>
      <c r="U557" s="1226"/>
      <c r="V557" s="1226"/>
      <c r="W557" s="1226"/>
      <c r="X557" s="1226"/>
    </row>
    <row r="558" spans="1:24" ht="19.5" hidden="1" customHeight="1" outlineLevel="1">
      <c r="A558" s="1193"/>
      <c r="B558" s="1247" t="s">
        <v>409</v>
      </c>
      <c r="C558" s="1191" t="s">
        <v>152</v>
      </c>
      <c r="D558" s="1191" t="s">
        <v>16</v>
      </c>
      <c r="E558" s="1192">
        <v>23745</v>
      </c>
      <c r="F558" s="1192">
        <v>23745</v>
      </c>
      <c r="G558" s="1197"/>
      <c r="H558" s="1197"/>
      <c r="I558" s="1225">
        <f t="shared" si="43"/>
        <v>-1</v>
      </c>
      <c r="J558" s="1267"/>
      <c r="K558" s="1226"/>
      <c r="L558" s="1226"/>
      <c r="M558" s="1226"/>
      <c r="N558" s="1226"/>
      <c r="O558" s="1226"/>
      <c r="P558" s="1226"/>
      <c r="Q558" s="1226"/>
      <c r="R558" s="1226"/>
      <c r="S558" s="1226"/>
      <c r="T558" s="1226"/>
      <c r="U558" s="1226"/>
      <c r="V558" s="1226"/>
      <c r="W558" s="1226"/>
      <c r="X558" s="1226"/>
    </row>
    <row r="559" spans="1:24" ht="19.5" hidden="1" customHeight="1" outlineLevel="1">
      <c r="A559" s="1193"/>
      <c r="B559" s="1247" t="s">
        <v>410</v>
      </c>
      <c r="C559" s="1191" t="s">
        <v>152</v>
      </c>
      <c r="D559" s="1191" t="s">
        <v>16</v>
      </c>
      <c r="E559" s="1192">
        <v>35236</v>
      </c>
      <c r="F559" s="1192">
        <v>35236</v>
      </c>
      <c r="G559" s="1197"/>
      <c r="H559" s="1197"/>
      <c r="I559" s="1225">
        <f t="shared" si="43"/>
        <v>-1</v>
      </c>
      <c r="J559" s="1267"/>
      <c r="K559" s="1226"/>
      <c r="L559" s="1226"/>
      <c r="M559" s="1226"/>
      <c r="N559" s="1226"/>
      <c r="O559" s="1226"/>
      <c r="P559" s="1226"/>
      <c r="Q559" s="1226"/>
      <c r="R559" s="1226"/>
      <c r="S559" s="1226"/>
      <c r="T559" s="1226"/>
      <c r="U559" s="1226"/>
      <c r="V559" s="1226"/>
      <c r="W559" s="1226"/>
      <c r="X559" s="1226"/>
    </row>
    <row r="560" spans="1:24" ht="19.5" hidden="1" customHeight="1" outlineLevel="1">
      <c r="A560" s="1193"/>
      <c r="B560" s="1247" t="s">
        <v>411</v>
      </c>
      <c r="C560" s="1191" t="s">
        <v>152</v>
      </c>
      <c r="D560" s="1191" t="s">
        <v>16</v>
      </c>
      <c r="E560" s="1192">
        <v>35236</v>
      </c>
      <c r="F560" s="1192">
        <v>35236</v>
      </c>
      <c r="G560" s="1197"/>
      <c r="H560" s="1197"/>
      <c r="I560" s="1225">
        <f t="shared" si="43"/>
        <v>-1</v>
      </c>
      <c r="J560" s="1267"/>
      <c r="K560" s="1226"/>
      <c r="L560" s="1226"/>
      <c r="M560" s="1226"/>
      <c r="N560" s="1226"/>
      <c r="O560" s="1226"/>
      <c r="P560" s="1226"/>
      <c r="Q560" s="1226"/>
      <c r="R560" s="1226"/>
      <c r="S560" s="1226"/>
      <c r="T560" s="1226"/>
      <c r="U560" s="1226"/>
      <c r="V560" s="1226"/>
      <c r="W560" s="1226"/>
      <c r="X560" s="1226"/>
    </row>
    <row r="561" spans="1:24" ht="19.5" hidden="1" customHeight="1" outlineLevel="1">
      <c r="A561" s="1193"/>
      <c r="B561" s="1247" t="s">
        <v>412</v>
      </c>
      <c r="C561" s="1191" t="s">
        <v>152</v>
      </c>
      <c r="D561" s="1191" t="s">
        <v>16</v>
      </c>
      <c r="E561" s="1192">
        <v>36645</v>
      </c>
      <c r="F561" s="1192">
        <v>36645</v>
      </c>
      <c r="G561" s="1197"/>
      <c r="H561" s="1197"/>
      <c r="I561" s="1225">
        <f t="shared" si="43"/>
        <v>-1</v>
      </c>
      <c r="J561" s="1267"/>
      <c r="K561" s="1226"/>
      <c r="L561" s="1226"/>
      <c r="M561" s="1226"/>
      <c r="N561" s="1226"/>
      <c r="O561" s="1226"/>
      <c r="P561" s="1226"/>
      <c r="Q561" s="1226"/>
      <c r="R561" s="1226"/>
      <c r="S561" s="1226"/>
      <c r="T561" s="1226"/>
      <c r="U561" s="1226"/>
      <c r="V561" s="1226"/>
      <c r="W561" s="1226"/>
      <c r="X561" s="1226"/>
    </row>
    <row r="562" spans="1:24" ht="19.5" hidden="1" customHeight="1" outlineLevel="1">
      <c r="A562" s="1193"/>
      <c r="B562" s="1247" t="s">
        <v>413</v>
      </c>
      <c r="C562" s="1191" t="s">
        <v>152</v>
      </c>
      <c r="D562" s="1191" t="s">
        <v>16</v>
      </c>
      <c r="E562" s="1192">
        <v>36645</v>
      </c>
      <c r="F562" s="1192">
        <v>36645</v>
      </c>
      <c r="G562" s="1197"/>
      <c r="H562" s="1197"/>
      <c r="I562" s="1225">
        <f t="shared" si="43"/>
        <v>-1</v>
      </c>
      <c r="J562" s="1267"/>
      <c r="K562" s="1226"/>
      <c r="L562" s="1226"/>
      <c r="M562" s="1226"/>
      <c r="N562" s="1226"/>
      <c r="O562" s="1226"/>
      <c r="P562" s="1226"/>
      <c r="Q562" s="1226"/>
      <c r="R562" s="1226"/>
      <c r="S562" s="1226"/>
      <c r="T562" s="1226"/>
      <c r="U562" s="1226"/>
      <c r="V562" s="1226"/>
      <c r="W562" s="1226"/>
      <c r="X562" s="1226"/>
    </row>
    <row r="563" spans="1:24" ht="19.5" hidden="1" customHeight="1" outlineLevel="1">
      <c r="A563" s="1193"/>
      <c r="B563" s="1247" t="s">
        <v>414</v>
      </c>
      <c r="C563" s="1191" t="s">
        <v>152</v>
      </c>
      <c r="D563" s="1191" t="s">
        <v>16</v>
      </c>
      <c r="E563" s="1192">
        <v>53409</v>
      </c>
      <c r="F563" s="1192">
        <v>53409</v>
      </c>
      <c r="G563" s="1197"/>
      <c r="H563" s="1197"/>
      <c r="I563" s="1225">
        <f t="shared" si="43"/>
        <v>-1</v>
      </c>
      <c r="J563" s="1267"/>
      <c r="K563" s="1226"/>
      <c r="L563" s="1226"/>
      <c r="M563" s="1226"/>
      <c r="N563" s="1226"/>
      <c r="O563" s="1226"/>
      <c r="P563" s="1226"/>
      <c r="Q563" s="1226"/>
      <c r="R563" s="1226"/>
      <c r="S563" s="1226"/>
      <c r="T563" s="1226"/>
      <c r="U563" s="1226"/>
      <c r="V563" s="1226"/>
      <c r="W563" s="1226"/>
      <c r="X563" s="1226"/>
    </row>
    <row r="564" spans="1:24" ht="19.5" hidden="1" customHeight="1" outlineLevel="1">
      <c r="A564" s="1193"/>
      <c r="B564" s="1247" t="s">
        <v>415</v>
      </c>
      <c r="C564" s="1191" t="s">
        <v>152</v>
      </c>
      <c r="D564" s="1191" t="s">
        <v>16</v>
      </c>
      <c r="E564" s="1192">
        <v>53409</v>
      </c>
      <c r="F564" s="1192">
        <v>53409</v>
      </c>
      <c r="G564" s="1197"/>
      <c r="H564" s="1197"/>
      <c r="I564" s="1225">
        <f t="shared" si="43"/>
        <v>-1</v>
      </c>
      <c r="J564" s="1267"/>
      <c r="K564" s="1226"/>
      <c r="L564" s="1226"/>
      <c r="M564" s="1226"/>
      <c r="N564" s="1226"/>
      <c r="O564" s="1226"/>
      <c r="P564" s="1226"/>
      <c r="Q564" s="1226"/>
      <c r="R564" s="1226"/>
      <c r="S564" s="1226"/>
      <c r="T564" s="1226"/>
      <c r="U564" s="1226"/>
      <c r="V564" s="1226"/>
      <c r="W564" s="1226"/>
      <c r="X564" s="1226"/>
    </row>
    <row r="565" spans="1:24" ht="19.5" hidden="1" customHeight="1" outlineLevel="1">
      <c r="A565" s="1193"/>
      <c r="B565" s="1247" t="s">
        <v>416</v>
      </c>
      <c r="C565" s="1191" t="s">
        <v>152</v>
      </c>
      <c r="D565" s="1191" t="s">
        <v>16</v>
      </c>
      <c r="E565" s="1192">
        <v>186900</v>
      </c>
      <c r="F565" s="1192">
        <v>186900</v>
      </c>
      <c r="G565" s="1197"/>
      <c r="H565" s="1197"/>
      <c r="I565" s="1225">
        <f t="shared" si="43"/>
        <v>-1</v>
      </c>
      <c r="J565" s="1267"/>
      <c r="K565" s="1226"/>
      <c r="L565" s="1226"/>
      <c r="M565" s="1226"/>
      <c r="N565" s="1226"/>
      <c r="O565" s="1226"/>
      <c r="P565" s="1226"/>
      <c r="Q565" s="1226"/>
      <c r="R565" s="1226"/>
      <c r="S565" s="1226"/>
      <c r="T565" s="1226"/>
      <c r="U565" s="1226"/>
      <c r="V565" s="1226"/>
      <c r="W565" s="1226"/>
      <c r="X565" s="1226"/>
    </row>
    <row r="566" spans="1:24" ht="19.5" hidden="1" customHeight="1" outlineLevel="1">
      <c r="A566" s="1193"/>
      <c r="B566" s="1247" t="s">
        <v>417</v>
      </c>
      <c r="C566" s="1191" t="s">
        <v>152</v>
      </c>
      <c r="D566" s="1191" t="s">
        <v>16</v>
      </c>
      <c r="E566" s="1192">
        <v>186900</v>
      </c>
      <c r="F566" s="1192">
        <v>186900</v>
      </c>
      <c r="G566" s="1197"/>
      <c r="H566" s="1197"/>
      <c r="I566" s="1225">
        <f t="shared" si="43"/>
        <v>-1</v>
      </c>
      <c r="J566" s="1267"/>
      <c r="K566" s="1226"/>
      <c r="L566" s="1226"/>
      <c r="M566" s="1226"/>
      <c r="N566" s="1226"/>
      <c r="O566" s="1226"/>
      <c r="P566" s="1226"/>
      <c r="Q566" s="1226"/>
      <c r="R566" s="1226"/>
      <c r="S566" s="1226"/>
      <c r="T566" s="1226"/>
      <c r="U566" s="1226"/>
      <c r="V566" s="1226"/>
      <c r="W566" s="1226"/>
      <c r="X566" s="1226"/>
    </row>
    <row r="567" spans="1:24" ht="19.5" hidden="1" customHeight="1" outlineLevel="1">
      <c r="A567" s="1193"/>
      <c r="B567" s="1247" t="s">
        <v>418</v>
      </c>
      <c r="C567" s="1191" t="s">
        <v>419</v>
      </c>
      <c r="D567" s="1191"/>
      <c r="E567" s="1192">
        <v>98327</v>
      </c>
      <c r="F567" s="1192">
        <v>98327</v>
      </c>
      <c r="G567" s="1197"/>
      <c r="H567" s="1197"/>
      <c r="I567" s="1225">
        <f t="shared" si="43"/>
        <v>-1</v>
      </c>
      <c r="J567" s="1267"/>
      <c r="K567" s="1226"/>
      <c r="L567" s="1226"/>
      <c r="M567" s="1226"/>
      <c r="N567" s="1226"/>
      <c r="O567" s="1226"/>
      <c r="P567" s="1226"/>
      <c r="Q567" s="1226"/>
      <c r="R567" s="1226"/>
      <c r="S567" s="1226"/>
      <c r="T567" s="1226"/>
      <c r="U567" s="1226"/>
      <c r="V567" s="1226"/>
      <c r="W567" s="1226"/>
      <c r="X567" s="1226"/>
    </row>
    <row r="568" spans="1:24" ht="19.5" hidden="1" customHeight="1" outlineLevel="1">
      <c r="A568" s="1193"/>
      <c r="B568" s="1247" t="s">
        <v>420</v>
      </c>
      <c r="C568" s="1191" t="s">
        <v>421</v>
      </c>
      <c r="D568" s="1191"/>
      <c r="E568" s="1192">
        <v>445</v>
      </c>
      <c r="F568" s="1192">
        <v>445</v>
      </c>
      <c r="G568" s="1197"/>
      <c r="H568" s="1197"/>
      <c r="I568" s="1225">
        <f t="shared" si="43"/>
        <v>-1</v>
      </c>
      <c r="J568" s="1267"/>
      <c r="K568" s="1226"/>
      <c r="L568" s="1226"/>
      <c r="M568" s="1226"/>
      <c r="N568" s="1226"/>
      <c r="O568" s="1226"/>
      <c r="P568" s="1226"/>
      <c r="Q568" s="1226"/>
      <c r="R568" s="1226"/>
      <c r="S568" s="1226"/>
      <c r="T568" s="1226"/>
      <c r="U568" s="1226"/>
      <c r="V568" s="1226"/>
      <c r="W568" s="1226"/>
      <c r="X568" s="1226"/>
    </row>
    <row r="569" spans="1:24" ht="31.5" hidden="1" customHeight="1" outlineLevel="1">
      <c r="A569" s="1193"/>
      <c r="B569" s="1265" t="s">
        <v>422</v>
      </c>
      <c r="C569" s="1191"/>
      <c r="D569" s="1209" t="s">
        <v>423</v>
      </c>
      <c r="E569" s="1192"/>
      <c r="F569" s="1192"/>
      <c r="G569" s="1197"/>
      <c r="H569" s="1197"/>
      <c r="I569" s="1225"/>
      <c r="J569" s="1267"/>
      <c r="K569" s="1226"/>
      <c r="L569" s="1226"/>
      <c r="M569" s="1226"/>
      <c r="N569" s="1226"/>
      <c r="O569" s="1226"/>
      <c r="P569" s="1226"/>
      <c r="Q569" s="1226"/>
      <c r="R569" s="1226"/>
      <c r="S569" s="1226"/>
      <c r="T569" s="1226"/>
      <c r="U569" s="1226"/>
      <c r="V569" s="1226"/>
      <c r="W569" s="1226"/>
      <c r="X569" s="1226"/>
    </row>
    <row r="570" spans="1:24" ht="19.5" hidden="1" customHeight="1" outlineLevel="1">
      <c r="A570" s="1193"/>
      <c r="B570" s="1247" t="s">
        <v>424</v>
      </c>
      <c r="C570" s="1191" t="s">
        <v>152</v>
      </c>
      <c r="D570" s="1191" t="s">
        <v>16</v>
      </c>
      <c r="E570" s="1192">
        <v>7736</v>
      </c>
      <c r="F570" s="1192">
        <v>7736</v>
      </c>
      <c r="G570" s="1197"/>
      <c r="H570" s="1197"/>
      <c r="I570" s="1225">
        <f t="shared" ref="I570:I605" si="44">(G570-F570)/F570</f>
        <v>-1</v>
      </c>
      <c r="J570" s="1267"/>
      <c r="K570" s="1226"/>
      <c r="L570" s="1226"/>
      <c r="M570" s="1226"/>
      <c r="N570" s="1226"/>
      <c r="O570" s="1226"/>
      <c r="P570" s="1226"/>
      <c r="Q570" s="1226"/>
      <c r="R570" s="1226"/>
      <c r="S570" s="1226"/>
      <c r="T570" s="1226"/>
      <c r="U570" s="1226"/>
      <c r="V570" s="1226"/>
      <c r="W570" s="1226"/>
      <c r="X570" s="1226"/>
    </row>
    <row r="571" spans="1:24" ht="19.5" hidden="1" customHeight="1" outlineLevel="1">
      <c r="A571" s="1193"/>
      <c r="B571" s="1247" t="s">
        <v>425</v>
      </c>
      <c r="C571" s="1191" t="s">
        <v>152</v>
      </c>
      <c r="D571" s="1191" t="s">
        <v>16</v>
      </c>
      <c r="E571" s="1192">
        <v>8075</v>
      </c>
      <c r="F571" s="1192">
        <v>8075</v>
      </c>
      <c r="G571" s="1197"/>
      <c r="H571" s="1197"/>
      <c r="I571" s="1225">
        <f t="shared" si="44"/>
        <v>-1</v>
      </c>
      <c r="J571" s="1267"/>
      <c r="K571" s="1226"/>
      <c r="L571" s="1226"/>
      <c r="M571" s="1226"/>
      <c r="N571" s="1226"/>
      <c r="O571" s="1226"/>
      <c r="P571" s="1226"/>
      <c r="Q571" s="1226"/>
      <c r="R571" s="1226"/>
      <c r="S571" s="1226"/>
      <c r="T571" s="1226"/>
      <c r="U571" s="1226"/>
      <c r="V571" s="1226"/>
      <c r="W571" s="1226"/>
      <c r="X571" s="1226"/>
    </row>
    <row r="572" spans="1:24" ht="19.5" hidden="1" customHeight="1" outlineLevel="1">
      <c r="A572" s="1193"/>
      <c r="B572" s="1247" t="s">
        <v>426</v>
      </c>
      <c r="C572" s="1191" t="s">
        <v>152</v>
      </c>
      <c r="D572" s="1191" t="s">
        <v>16</v>
      </c>
      <c r="E572" s="1192">
        <v>7188</v>
      </c>
      <c r="F572" s="1192">
        <v>7188</v>
      </c>
      <c r="G572" s="1197"/>
      <c r="H572" s="1197"/>
      <c r="I572" s="1225">
        <f t="shared" si="44"/>
        <v>-1</v>
      </c>
      <c r="J572" s="1267"/>
      <c r="K572" s="1226"/>
      <c r="L572" s="1226"/>
      <c r="M572" s="1226"/>
      <c r="N572" s="1226"/>
      <c r="O572" s="1226"/>
      <c r="P572" s="1226"/>
      <c r="Q572" s="1226"/>
      <c r="R572" s="1226"/>
      <c r="S572" s="1226"/>
      <c r="T572" s="1226"/>
      <c r="U572" s="1226"/>
      <c r="V572" s="1226"/>
      <c r="W572" s="1226"/>
      <c r="X572" s="1226"/>
    </row>
    <row r="573" spans="1:24" ht="19.5" hidden="1" customHeight="1" outlineLevel="1">
      <c r="A573" s="1193"/>
      <c r="B573" s="1247" t="s">
        <v>427</v>
      </c>
      <c r="C573" s="1191" t="s">
        <v>152</v>
      </c>
      <c r="D573" s="1191" t="s">
        <v>16</v>
      </c>
      <c r="E573" s="1192">
        <v>4594</v>
      </c>
      <c r="F573" s="1192">
        <v>4594</v>
      </c>
      <c r="G573" s="1197"/>
      <c r="H573" s="1197"/>
      <c r="I573" s="1225">
        <f t="shared" si="44"/>
        <v>-1</v>
      </c>
      <c r="J573" s="1267"/>
      <c r="K573" s="1226"/>
      <c r="L573" s="1226"/>
      <c r="M573" s="1226"/>
      <c r="N573" s="1226"/>
      <c r="O573" s="1226"/>
      <c r="P573" s="1226"/>
      <c r="Q573" s="1226"/>
      <c r="R573" s="1226"/>
      <c r="S573" s="1226"/>
      <c r="T573" s="1226"/>
      <c r="U573" s="1226"/>
      <c r="V573" s="1226"/>
      <c r="W573" s="1226"/>
      <c r="X573" s="1226"/>
    </row>
    <row r="574" spans="1:24" ht="19.5" hidden="1" customHeight="1" outlineLevel="1">
      <c r="A574" s="1193"/>
      <c r="B574" s="1247" t="s">
        <v>428</v>
      </c>
      <c r="C574" s="1191" t="s">
        <v>152</v>
      </c>
      <c r="D574" s="1191" t="s">
        <v>16</v>
      </c>
      <c r="E574" s="1192">
        <v>4924</v>
      </c>
      <c r="F574" s="1192">
        <v>4924</v>
      </c>
      <c r="G574" s="1197"/>
      <c r="H574" s="1197"/>
      <c r="I574" s="1225">
        <f t="shared" si="44"/>
        <v>-1</v>
      </c>
      <c r="J574" s="1267"/>
      <c r="K574" s="1226"/>
      <c r="L574" s="1226"/>
      <c r="M574" s="1226"/>
      <c r="N574" s="1226"/>
      <c r="O574" s="1226"/>
      <c r="P574" s="1226"/>
      <c r="Q574" s="1226"/>
      <c r="R574" s="1226"/>
      <c r="S574" s="1226"/>
      <c r="T574" s="1226"/>
      <c r="U574" s="1226"/>
      <c r="V574" s="1226"/>
      <c r="W574" s="1226"/>
      <c r="X574" s="1226"/>
    </row>
    <row r="575" spans="1:24" ht="19.5" hidden="1" customHeight="1" outlineLevel="1">
      <c r="A575" s="1193"/>
      <c r="B575" s="1247" t="s">
        <v>429</v>
      </c>
      <c r="C575" s="1191" t="s">
        <v>152</v>
      </c>
      <c r="D575" s="1191" t="s">
        <v>16</v>
      </c>
      <c r="E575" s="1192">
        <v>15088</v>
      </c>
      <c r="F575" s="1192">
        <v>15088</v>
      </c>
      <c r="G575" s="1197"/>
      <c r="H575" s="1197"/>
      <c r="I575" s="1225">
        <f t="shared" si="44"/>
        <v>-1</v>
      </c>
      <c r="J575" s="1267"/>
      <c r="K575" s="1226"/>
      <c r="L575" s="1226"/>
      <c r="M575" s="1226"/>
      <c r="N575" s="1226"/>
      <c r="O575" s="1226"/>
      <c r="P575" s="1226"/>
      <c r="Q575" s="1226"/>
      <c r="R575" s="1226"/>
      <c r="S575" s="1226"/>
      <c r="T575" s="1226"/>
      <c r="U575" s="1226"/>
      <c r="V575" s="1226"/>
      <c r="W575" s="1226"/>
      <c r="X575" s="1226"/>
    </row>
    <row r="576" spans="1:24" ht="19.5" hidden="1" customHeight="1" outlineLevel="1">
      <c r="A576" s="1193"/>
      <c r="B576" s="1247" t="s">
        <v>430</v>
      </c>
      <c r="C576" s="1191" t="s">
        <v>152</v>
      </c>
      <c r="D576" s="1191" t="s">
        <v>16</v>
      </c>
      <c r="E576" s="1192">
        <v>15856</v>
      </c>
      <c r="F576" s="1192">
        <v>15856</v>
      </c>
      <c r="G576" s="1197"/>
      <c r="H576" s="1197"/>
      <c r="I576" s="1225">
        <f t="shared" si="44"/>
        <v>-1</v>
      </c>
      <c r="J576" s="1267"/>
      <c r="K576" s="1226"/>
      <c r="L576" s="1226"/>
      <c r="M576" s="1226"/>
      <c r="N576" s="1226"/>
      <c r="O576" s="1226"/>
      <c r="P576" s="1226"/>
      <c r="Q576" s="1226"/>
      <c r="R576" s="1226"/>
      <c r="S576" s="1226"/>
      <c r="T576" s="1226"/>
      <c r="U576" s="1226"/>
      <c r="V576" s="1226"/>
      <c r="W576" s="1226"/>
      <c r="X576" s="1226"/>
    </row>
    <row r="577" spans="1:24" ht="19.5" hidden="1" customHeight="1" outlineLevel="1">
      <c r="A577" s="1193"/>
      <c r="B577" s="1247" t="s">
        <v>431</v>
      </c>
      <c r="C577" s="1191" t="s">
        <v>152</v>
      </c>
      <c r="D577" s="1191" t="s">
        <v>16</v>
      </c>
      <c r="E577" s="1192">
        <v>17188</v>
      </c>
      <c r="F577" s="1192">
        <v>17188</v>
      </c>
      <c r="G577" s="1197"/>
      <c r="H577" s="1197"/>
      <c r="I577" s="1225">
        <f t="shared" si="44"/>
        <v>-1</v>
      </c>
      <c r="J577" s="1267"/>
      <c r="K577" s="1226"/>
      <c r="L577" s="1226"/>
      <c r="M577" s="1226"/>
      <c r="N577" s="1226"/>
      <c r="O577" s="1226"/>
      <c r="P577" s="1226"/>
      <c r="Q577" s="1226"/>
      <c r="R577" s="1226"/>
      <c r="S577" s="1226"/>
      <c r="T577" s="1226"/>
      <c r="U577" s="1226"/>
      <c r="V577" s="1226"/>
      <c r="W577" s="1226"/>
      <c r="X577" s="1226"/>
    </row>
    <row r="578" spans="1:24" ht="19.5" hidden="1" customHeight="1" outlineLevel="1">
      <c r="A578" s="1193"/>
      <c r="B578" s="1247" t="s">
        <v>432</v>
      </c>
      <c r="C578" s="1191" t="s">
        <v>152</v>
      </c>
      <c r="D578" s="1191" t="s">
        <v>16</v>
      </c>
      <c r="E578" s="1192">
        <v>37308</v>
      </c>
      <c r="F578" s="1192">
        <v>37308</v>
      </c>
      <c r="G578" s="1197"/>
      <c r="H578" s="1197"/>
      <c r="I578" s="1225">
        <f t="shared" si="44"/>
        <v>-1</v>
      </c>
      <c r="J578" s="1267"/>
      <c r="K578" s="1226"/>
      <c r="L578" s="1226"/>
      <c r="M578" s="1226"/>
      <c r="N578" s="1226"/>
      <c r="O578" s="1226"/>
      <c r="P578" s="1226"/>
      <c r="Q578" s="1226"/>
      <c r="R578" s="1226"/>
      <c r="S578" s="1226"/>
      <c r="T578" s="1226"/>
      <c r="U578" s="1226"/>
      <c r="V578" s="1226"/>
      <c r="W578" s="1226"/>
      <c r="X578" s="1226"/>
    </row>
    <row r="579" spans="1:24" ht="19.5" hidden="1" customHeight="1" outlineLevel="1">
      <c r="A579" s="1193"/>
      <c r="B579" s="1247" t="s">
        <v>433</v>
      </c>
      <c r="C579" s="1191" t="s">
        <v>152</v>
      </c>
      <c r="D579" s="1191" t="s">
        <v>16</v>
      </c>
      <c r="E579" s="1192">
        <v>71693</v>
      </c>
      <c r="F579" s="1192">
        <v>71693</v>
      </c>
      <c r="G579" s="1197"/>
      <c r="H579" s="1197"/>
      <c r="I579" s="1225">
        <f t="shared" si="44"/>
        <v>-1</v>
      </c>
      <c r="J579" s="1267"/>
      <c r="K579" s="1226"/>
      <c r="L579" s="1226"/>
      <c r="M579" s="1226"/>
      <c r="N579" s="1226"/>
      <c r="O579" s="1226"/>
      <c r="P579" s="1226"/>
      <c r="Q579" s="1226"/>
      <c r="R579" s="1226"/>
      <c r="S579" s="1226"/>
      <c r="T579" s="1226"/>
      <c r="U579" s="1226"/>
      <c r="V579" s="1226"/>
      <c r="W579" s="1226"/>
      <c r="X579" s="1226"/>
    </row>
    <row r="580" spans="1:24" ht="19.5" hidden="1" customHeight="1" outlineLevel="1">
      <c r="A580" s="1193"/>
      <c r="B580" s="1247" t="s">
        <v>434</v>
      </c>
      <c r="C580" s="1191" t="s">
        <v>152</v>
      </c>
      <c r="D580" s="1191" t="s">
        <v>16</v>
      </c>
      <c r="E580" s="1192">
        <v>87209</v>
      </c>
      <c r="F580" s="1192">
        <v>87209</v>
      </c>
      <c r="G580" s="1197"/>
      <c r="H580" s="1197"/>
      <c r="I580" s="1225">
        <f t="shared" si="44"/>
        <v>-1</v>
      </c>
      <c r="J580" s="1267"/>
      <c r="K580" s="1226"/>
      <c r="L580" s="1226"/>
      <c r="M580" s="1226"/>
      <c r="N580" s="1226"/>
      <c r="O580" s="1226"/>
      <c r="P580" s="1226"/>
      <c r="Q580" s="1226"/>
      <c r="R580" s="1226"/>
      <c r="S580" s="1226"/>
      <c r="T580" s="1226"/>
      <c r="U580" s="1226"/>
      <c r="V580" s="1226"/>
      <c r="W580" s="1226"/>
      <c r="X580" s="1226"/>
    </row>
    <row r="581" spans="1:24" ht="19.5" hidden="1" customHeight="1" outlineLevel="1">
      <c r="A581" s="1193"/>
      <c r="B581" s="1247" t="s">
        <v>435</v>
      </c>
      <c r="C581" s="1191" t="s">
        <v>152</v>
      </c>
      <c r="D581" s="1191" t="s">
        <v>16</v>
      </c>
      <c r="E581" s="1192">
        <v>5159</v>
      </c>
      <c r="F581" s="1192">
        <v>5159</v>
      </c>
      <c r="G581" s="1197"/>
      <c r="H581" s="1197"/>
      <c r="I581" s="1225">
        <f t="shared" si="44"/>
        <v>-1</v>
      </c>
      <c r="J581" s="1267"/>
      <c r="K581" s="1226"/>
      <c r="L581" s="1226"/>
      <c r="M581" s="1226"/>
      <c r="N581" s="1226"/>
      <c r="O581" s="1226"/>
      <c r="P581" s="1226"/>
      <c r="Q581" s="1226"/>
      <c r="R581" s="1226"/>
      <c r="S581" s="1226"/>
      <c r="T581" s="1226"/>
      <c r="U581" s="1226"/>
      <c r="V581" s="1226"/>
      <c r="W581" s="1226"/>
      <c r="X581" s="1226"/>
    </row>
    <row r="582" spans="1:24" ht="19.5" hidden="1" customHeight="1" outlineLevel="1">
      <c r="A582" s="1193"/>
      <c r="B582" s="1247" t="s">
        <v>436</v>
      </c>
      <c r="C582" s="1191" t="s">
        <v>152</v>
      </c>
      <c r="D582" s="1191" t="s">
        <v>16</v>
      </c>
      <c r="E582" s="1192">
        <v>5316</v>
      </c>
      <c r="F582" s="1192">
        <v>5316</v>
      </c>
      <c r="G582" s="1197"/>
      <c r="H582" s="1197"/>
      <c r="I582" s="1225">
        <f t="shared" si="44"/>
        <v>-1</v>
      </c>
      <c r="J582" s="1267"/>
      <c r="K582" s="1226"/>
      <c r="L582" s="1226"/>
      <c r="M582" s="1226"/>
      <c r="N582" s="1226"/>
      <c r="O582" s="1226"/>
      <c r="P582" s="1226"/>
      <c r="Q582" s="1226"/>
      <c r="R582" s="1226"/>
      <c r="S582" s="1226"/>
      <c r="T582" s="1226"/>
      <c r="U582" s="1226"/>
      <c r="V582" s="1226"/>
      <c r="W582" s="1226"/>
      <c r="X582" s="1226"/>
    </row>
    <row r="583" spans="1:24" ht="19.5" hidden="1" customHeight="1" outlineLevel="1">
      <c r="A583" s="1193"/>
      <c r="B583" s="1247" t="s">
        <v>437</v>
      </c>
      <c r="C583" s="1191" t="s">
        <v>152</v>
      </c>
      <c r="D583" s="1191" t="s">
        <v>16</v>
      </c>
      <c r="E583" s="1192">
        <v>5278</v>
      </c>
      <c r="F583" s="1192">
        <v>5278</v>
      </c>
      <c r="G583" s="1197"/>
      <c r="H583" s="1197"/>
      <c r="I583" s="1225">
        <f t="shared" si="44"/>
        <v>-1</v>
      </c>
      <c r="J583" s="1267"/>
      <c r="K583" s="1226"/>
      <c r="L583" s="1226"/>
      <c r="M583" s="1226"/>
      <c r="N583" s="1226"/>
      <c r="O583" s="1226"/>
      <c r="P583" s="1226"/>
      <c r="Q583" s="1226"/>
      <c r="R583" s="1226"/>
      <c r="S583" s="1226"/>
      <c r="T583" s="1226"/>
      <c r="U583" s="1226"/>
      <c r="V583" s="1226"/>
      <c r="W583" s="1226"/>
      <c r="X583" s="1226"/>
    </row>
    <row r="584" spans="1:24" ht="19.5" hidden="1" customHeight="1" outlineLevel="1">
      <c r="A584" s="1193"/>
      <c r="B584" s="1247" t="s">
        <v>438</v>
      </c>
      <c r="C584" s="1191" t="s">
        <v>152</v>
      </c>
      <c r="D584" s="1191" t="s">
        <v>16</v>
      </c>
      <c r="E584" s="1192">
        <v>5435</v>
      </c>
      <c r="F584" s="1192">
        <v>5435</v>
      </c>
      <c r="G584" s="1197"/>
      <c r="H584" s="1197"/>
      <c r="I584" s="1225">
        <f t="shared" si="44"/>
        <v>-1</v>
      </c>
      <c r="J584" s="1267"/>
      <c r="K584" s="1226"/>
      <c r="L584" s="1226"/>
      <c r="M584" s="1226"/>
      <c r="N584" s="1226"/>
      <c r="O584" s="1226"/>
      <c r="P584" s="1226"/>
      <c r="Q584" s="1226"/>
      <c r="R584" s="1226"/>
      <c r="S584" s="1226"/>
      <c r="T584" s="1226"/>
      <c r="U584" s="1226"/>
      <c r="V584" s="1226"/>
      <c r="W584" s="1226"/>
      <c r="X584" s="1226"/>
    </row>
    <row r="585" spans="1:24" ht="19.5" hidden="1" customHeight="1" outlineLevel="1">
      <c r="A585" s="1193"/>
      <c r="B585" s="1247" t="s">
        <v>439</v>
      </c>
      <c r="C585" s="1191" t="s">
        <v>440</v>
      </c>
      <c r="D585" s="1191" t="s">
        <v>16</v>
      </c>
      <c r="E585" s="1192">
        <v>52080</v>
      </c>
      <c r="F585" s="1192">
        <v>52080</v>
      </c>
      <c r="G585" s="1197"/>
      <c r="H585" s="1197"/>
      <c r="I585" s="1225">
        <f t="shared" si="44"/>
        <v>-1</v>
      </c>
      <c r="J585" s="1267"/>
      <c r="K585" s="1226"/>
      <c r="L585" s="1226"/>
      <c r="M585" s="1226"/>
      <c r="N585" s="1226"/>
      <c r="O585" s="1226"/>
      <c r="P585" s="1226"/>
      <c r="Q585" s="1226"/>
      <c r="R585" s="1226"/>
      <c r="S585" s="1226"/>
      <c r="T585" s="1226"/>
      <c r="U585" s="1226"/>
      <c r="V585" s="1226"/>
      <c r="W585" s="1226"/>
      <c r="X585" s="1226"/>
    </row>
    <row r="586" spans="1:24" ht="19.5" hidden="1" customHeight="1" outlineLevel="1">
      <c r="A586" s="1193"/>
      <c r="B586" s="1247" t="s">
        <v>441</v>
      </c>
      <c r="C586" s="1191" t="s">
        <v>440</v>
      </c>
      <c r="D586" s="1191" t="s">
        <v>16</v>
      </c>
      <c r="E586" s="1192">
        <v>52938</v>
      </c>
      <c r="F586" s="1192">
        <v>52938</v>
      </c>
      <c r="G586" s="1197"/>
      <c r="H586" s="1197"/>
      <c r="I586" s="1225">
        <f t="shared" si="44"/>
        <v>-1</v>
      </c>
      <c r="J586" s="1267"/>
      <c r="K586" s="1226"/>
      <c r="L586" s="1226"/>
      <c r="M586" s="1226"/>
      <c r="N586" s="1226"/>
      <c r="O586" s="1226"/>
      <c r="P586" s="1226"/>
      <c r="Q586" s="1226"/>
      <c r="R586" s="1226"/>
      <c r="S586" s="1226"/>
      <c r="T586" s="1226"/>
      <c r="U586" s="1226"/>
      <c r="V586" s="1226"/>
      <c r="W586" s="1226"/>
      <c r="X586" s="1226"/>
    </row>
    <row r="587" spans="1:24" ht="19.5" hidden="1" customHeight="1" outlineLevel="1">
      <c r="A587" s="1193"/>
      <c r="B587" s="1247" t="s">
        <v>442</v>
      </c>
      <c r="C587" s="1191" t="s">
        <v>152</v>
      </c>
      <c r="D587" s="1191" t="s">
        <v>16</v>
      </c>
      <c r="E587" s="1192">
        <v>5729</v>
      </c>
      <c r="F587" s="1192">
        <v>5729</v>
      </c>
      <c r="G587" s="1197"/>
      <c r="H587" s="1197"/>
      <c r="I587" s="1225">
        <f t="shared" si="44"/>
        <v>-1</v>
      </c>
      <c r="J587" s="1267"/>
      <c r="K587" s="1226"/>
      <c r="L587" s="1226"/>
      <c r="M587" s="1226"/>
      <c r="N587" s="1226"/>
      <c r="O587" s="1226"/>
      <c r="P587" s="1226"/>
      <c r="Q587" s="1226"/>
      <c r="R587" s="1226"/>
      <c r="S587" s="1226"/>
      <c r="T587" s="1226"/>
      <c r="U587" s="1226"/>
      <c r="V587" s="1226"/>
      <c r="W587" s="1226"/>
      <c r="X587" s="1226"/>
    </row>
    <row r="588" spans="1:24" ht="19.5" hidden="1" customHeight="1" outlineLevel="1">
      <c r="A588" s="1193"/>
      <c r="B588" s="1247" t="s">
        <v>443</v>
      </c>
      <c r="C588" s="1191" t="s">
        <v>152</v>
      </c>
      <c r="D588" s="1191" t="s">
        <v>16</v>
      </c>
      <c r="E588" s="1192">
        <v>6034</v>
      </c>
      <c r="F588" s="1192">
        <v>6034</v>
      </c>
      <c r="G588" s="1197"/>
      <c r="H588" s="1197"/>
      <c r="I588" s="1225">
        <f t="shared" si="44"/>
        <v>-1</v>
      </c>
      <c r="J588" s="1267"/>
      <c r="K588" s="1226"/>
      <c r="L588" s="1226"/>
      <c r="M588" s="1226"/>
      <c r="N588" s="1226"/>
      <c r="O588" s="1226"/>
      <c r="P588" s="1226"/>
      <c r="Q588" s="1226"/>
      <c r="R588" s="1226"/>
      <c r="S588" s="1226"/>
      <c r="T588" s="1226"/>
      <c r="U588" s="1226"/>
      <c r="V588" s="1226"/>
      <c r="W588" s="1226"/>
      <c r="X588" s="1226"/>
    </row>
    <row r="589" spans="1:24" ht="19.5" hidden="1" customHeight="1" outlineLevel="1">
      <c r="A589" s="1193"/>
      <c r="B589" s="1247" t="s">
        <v>444</v>
      </c>
      <c r="C589" s="1191" t="s">
        <v>152</v>
      </c>
      <c r="D589" s="1191" t="s">
        <v>16</v>
      </c>
      <c r="E589" s="1192">
        <v>6207</v>
      </c>
      <c r="F589" s="1192">
        <v>6207</v>
      </c>
      <c r="G589" s="1197"/>
      <c r="H589" s="1197"/>
      <c r="I589" s="1225">
        <f t="shared" si="44"/>
        <v>-1</v>
      </c>
      <c r="J589" s="1267"/>
      <c r="K589" s="1226"/>
      <c r="L589" s="1226"/>
      <c r="M589" s="1226"/>
      <c r="N589" s="1226"/>
      <c r="O589" s="1226"/>
      <c r="P589" s="1226"/>
      <c r="Q589" s="1226"/>
      <c r="R589" s="1226"/>
      <c r="S589" s="1226"/>
      <c r="T589" s="1226"/>
      <c r="U589" s="1226"/>
      <c r="V589" s="1226"/>
      <c r="W589" s="1226"/>
      <c r="X589" s="1226"/>
    </row>
    <row r="590" spans="1:24" ht="19.5" hidden="1" customHeight="1" outlineLevel="1">
      <c r="A590" s="1193"/>
      <c r="B590" s="1247" t="s">
        <v>445</v>
      </c>
      <c r="C590" s="1191" t="s">
        <v>152</v>
      </c>
      <c r="D590" s="1191" t="s">
        <v>16</v>
      </c>
      <c r="E590" s="1192">
        <v>6457</v>
      </c>
      <c r="F590" s="1192">
        <v>6457</v>
      </c>
      <c r="G590" s="1197"/>
      <c r="H590" s="1197"/>
      <c r="I590" s="1225">
        <f t="shared" si="44"/>
        <v>-1</v>
      </c>
      <c r="J590" s="1267"/>
      <c r="K590" s="1226"/>
      <c r="L590" s="1226"/>
      <c r="M590" s="1226"/>
      <c r="N590" s="1226"/>
      <c r="O590" s="1226"/>
      <c r="P590" s="1226"/>
      <c r="Q590" s="1226"/>
      <c r="R590" s="1226"/>
      <c r="S590" s="1226"/>
      <c r="T590" s="1226"/>
      <c r="U590" s="1226"/>
      <c r="V590" s="1226"/>
      <c r="W590" s="1226"/>
      <c r="X590" s="1226"/>
    </row>
    <row r="591" spans="1:24" ht="19.5" hidden="1" customHeight="1" outlineLevel="1">
      <c r="A591" s="1193"/>
      <c r="B591" s="1247" t="s">
        <v>446</v>
      </c>
      <c r="C591" s="1191" t="s">
        <v>152</v>
      </c>
      <c r="D591" s="1191" t="s">
        <v>16</v>
      </c>
      <c r="E591" s="1192">
        <v>4712</v>
      </c>
      <c r="F591" s="1192">
        <v>4712</v>
      </c>
      <c r="G591" s="1197"/>
      <c r="H591" s="1197"/>
      <c r="I591" s="1225">
        <f t="shared" si="44"/>
        <v>-1</v>
      </c>
      <c r="J591" s="1267"/>
      <c r="K591" s="1226"/>
      <c r="L591" s="1226"/>
      <c r="M591" s="1226"/>
      <c r="N591" s="1226"/>
      <c r="O591" s="1226"/>
      <c r="P591" s="1226"/>
      <c r="Q591" s="1226"/>
      <c r="R591" s="1226"/>
      <c r="S591" s="1226"/>
      <c r="T591" s="1226"/>
      <c r="U591" s="1226"/>
      <c r="V591" s="1226"/>
      <c r="W591" s="1226"/>
      <c r="X591" s="1226"/>
    </row>
    <row r="592" spans="1:24" ht="19.5" hidden="1" customHeight="1" outlineLevel="1">
      <c r="A592" s="1193"/>
      <c r="B592" s="1247" t="s">
        <v>447</v>
      </c>
      <c r="C592" s="1191" t="s">
        <v>152</v>
      </c>
      <c r="D592" s="1191" t="s">
        <v>16</v>
      </c>
      <c r="E592" s="1192">
        <v>4952</v>
      </c>
      <c r="F592" s="1192">
        <v>4952</v>
      </c>
      <c r="G592" s="1197"/>
      <c r="H592" s="1197"/>
      <c r="I592" s="1225">
        <f t="shared" si="44"/>
        <v>-1</v>
      </c>
      <c r="J592" s="1267"/>
      <c r="K592" s="1226"/>
      <c r="L592" s="1226"/>
      <c r="M592" s="1226"/>
      <c r="N592" s="1226"/>
      <c r="O592" s="1226"/>
      <c r="P592" s="1226"/>
      <c r="Q592" s="1226"/>
      <c r="R592" s="1226"/>
      <c r="S592" s="1226"/>
      <c r="T592" s="1226"/>
      <c r="U592" s="1226"/>
      <c r="V592" s="1226"/>
      <c r="W592" s="1226"/>
      <c r="X592" s="1226"/>
    </row>
    <row r="593" spans="1:24" ht="19.5" hidden="1" customHeight="1" outlineLevel="1">
      <c r="A593" s="1193"/>
      <c r="B593" s="1247" t="s">
        <v>448</v>
      </c>
      <c r="C593" s="1191" t="s">
        <v>152</v>
      </c>
      <c r="D593" s="1191" t="s">
        <v>16</v>
      </c>
      <c r="E593" s="1192">
        <v>5609</v>
      </c>
      <c r="F593" s="1192">
        <v>5609</v>
      </c>
      <c r="G593" s="1197"/>
      <c r="H593" s="1197"/>
      <c r="I593" s="1225">
        <f t="shared" si="44"/>
        <v>-1</v>
      </c>
      <c r="J593" s="1267"/>
      <c r="K593" s="1226"/>
      <c r="L593" s="1226"/>
      <c r="M593" s="1226"/>
      <c r="N593" s="1226"/>
      <c r="O593" s="1226"/>
      <c r="P593" s="1226"/>
      <c r="Q593" s="1226"/>
      <c r="R593" s="1226"/>
      <c r="S593" s="1226"/>
      <c r="T593" s="1226"/>
      <c r="U593" s="1226"/>
      <c r="V593" s="1226"/>
      <c r="W593" s="1226"/>
      <c r="X593" s="1226"/>
    </row>
    <row r="594" spans="1:24" ht="19.5" hidden="1" customHeight="1" outlineLevel="1">
      <c r="A594" s="1193"/>
      <c r="B594" s="1247" t="s">
        <v>449</v>
      </c>
      <c r="C594" s="1191" t="s">
        <v>152</v>
      </c>
      <c r="D594" s="1191" t="s">
        <v>16</v>
      </c>
      <c r="E594" s="1192">
        <v>5505</v>
      </c>
      <c r="F594" s="1192">
        <v>5505</v>
      </c>
      <c r="G594" s="1197"/>
      <c r="H594" s="1197"/>
      <c r="I594" s="1225">
        <f t="shared" si="44"/>
        <v>-1</v>
      </c>
      <c r="J594" s="1267"/>
      <c r="K594" s="1226"/>
      <c r="L594" s="1226"/>
      <c r="M594" s="1226"/>
      <c r="N594" s="1226"/>
      <c r="O594" s="1226"/>
      <c r="P594" s="1226"/>
      <c r="Q594" s="1226"/>
      <c r="R594" s="1226"/>
      <c r="S594" s="1226"/>
      <c r="T594" s="1226"/>
      <c r="U594" s="1226"/>
      <c r="V594" s="1226"/>
      <c r="W594" s="1226"/>
      <c r="X594" s="1226"/>
    </row>
    <row r="595" spans="1:24" ht="19.5" hidden="1" customHeight="1" outlineLevel="1">
      <c r="A595" s="1193"/>
      <c r="B595" s="1247" t="s">
        <v>450</v>
      </c>
      <c r="C595" s="1191" t="s">
        <v>152</v>
      </c>
      <c r="D595" s="1191" t="s">
        <v>16</v>
      </c>
      <c r="E595" s="1192">
        <v>5750</v>
      </c>
      <c r="F595" s="1192">
        <v>5750</v>
      </c>
      <c r="G595" s="1197"/>
      <c r="H595" s="1197"/>
      <c r="I595" s="1225">
        <f t="shared" si="44"/>
        <v>-1</v>
      </c>
      <c r="J595" s="1267"/>
      <c r="K595" s="1226"/>
      <c r="L595" s="1226"/>
      <c r="M595" s="1226"/>
      <c r="N595" s="1226"/>
      <c r="O595" s="1226"/>
      <c r="P595" s="1226"/>
      <c r="Q595" s="1226"/>
      <c r="R595" s="1226"/>
      <c r="S595" s="1226"/>
      <c r="T595" s="1226"/>
      <c r="U595" s="1226"/>
      <c r="V595" s="1226"/>
      <c r="W595" s="1226"/>
      <c r="X595" s="1226"/>
    </row>
    <row r="596" spans="1:24" ht="19.5" hidden="1" customHeight="1" outlineLevel="1">
      <c r="A596" s="1193"/>
      <c r="B596" s="1247" t="s">
        <v>451</v>
      </c>
      <c r="C596" s="1191" t="s">
        <v>152</v>
      </c>
      <c r="D596" s="1191" t="s">
        <v>16</v>
      </c>
      <c r="E596" s="1192">
        <v>3317</v>
      </c>
      <c r="F596" s="1192">
        <v>3317</v>
      </c>
      <c r="G596" s="1197"/>
      <c r="H596" s="1197"/>
      <c r="I596" s="1225">
        <f t="shared" si="44"/>
        <v>-1</v>
      </c>
      <c r="J596" s="1267"/>
      <c r="K596" s="1226"/>
      <c r="L596" s="1226"/>
      <c r="M596" s="1226"/>
      <c r="N596" s="1226"/>
      <c r="O596" s="1226"/>
      <c r="P596" s="1226"/>
      <c r="Q596" s="1226"/>
      <c r="R596" s="1226"/>
      <c r="S596" s="1226"/>
      <c r="T596" s="1226"/>
      <c r="U596" s="1226"/>
      <c r="V596" s="1226"/>
      <c r="W596" s="1226"/>
      <c r="X596" s="1226"/>
    </row>
    <row r="597" spans="1:24" ht="19.5" hidden="1" customHeight="1" outlineLevel="1">
      <c r="A597" s="1193"/>
      <c r="B597" s="1247" t="s">
        <v>452</v>
      </c>
      <c r="C597" s="1191" t="s">
        <v>152</v>
      </c>
      <c r="D597" s="1191" t="s">
        <v>16</v>
      </c>
      <c r="E597" s="1192">
        <v>3501</v>
      </c>
      <c r="F597" s="1192">
        <v>3501</v>
      </c>
      <c r="G597" s="1197"/>
      <c r="H597" s="1197"/>
      <c r="I597" s="1225">
        <f t="shared" si="44"/>
        <v>-1</v>
      </c>
      <c r="J597" s="1267"/>
      <c r="K597" s="1226"/>
      <c r="L597" s="1226"/>
      <c r="M597" s="1226"/>
      <c r="N597" s="1226"/>
      <c r="O597" s="1226"/>
      <c r="P597" s="1226"/>
      <c r="Q597" s="1226"/>
      <c r="R597" s="1226"/>
      <c r="S597" s="1226"/>
      <c r="T597" s="1226"/>
      <c r="U597" s="1226"/>
      <c r="V597" s="1226"/>
      <c r="W597" s="1226"/>
      <c r="X597" s="1226"/>
    </row>
    <row r="598" spans="1:24" ht="19.5" hidden="1" customHeight="1" outlineLevel="1">
      <c r="A598" s="1193"/>
      <c r="B598" s="1247" t="s">
        <v>453</v>
      </c>
      <c r="C598" s="1191" t="s">
        <v>152</v>
      </c>
      <c r="D598" s="1191" t="s">
        <v>16</v>
      </c>
      <c r="E598" s="1192">
        <v>8162</v>
      </c>
      <c r="F598" s="1192">
        <v>8162</v>
      </c>
      <c r="G598" s="1197"/>
      <c r="H598" s="1197"/>
      <c r="I598" s="1225">
        <f t="shared" si="44"/>
        <v>-1</v>
      </c>
      <c r="J598" s="1267"/>
      <c r="K598" s="1226"/>
      <c r="L598" s="1226"/>
      <c r="M598" s="1226"/>
      <c r="N598" s="1226"/>
      <c r="O598" s="1226"/>
      <c r="P598" s="1226"/>
      <c r="Q598" s="1226"/>
      <c r="R598" s="1226"/>
      <c r="S598" s="1226"/>
      <c r="T598" s="1226"/>
      <c r="U598" s="1226"/>
      <c r="V598" s="1226"/>
      <c r="W598" s="1226"/>
      <c r="X598" s="1226"/>
    </row>
    <row r="599" spans="1:24" ht="19.5" hidden="1" customHeight="1" outlineLevel="1">
      <c r="A599" s="1193"/>
      <c r="B599" s="1247" t="s">
        <v>454</v>
      </c>
      <c r="C599" s="1191" t="s">
        <v>152</v>
      </c>
      <c r="D599" s="1191" t="s">
        <v>16</v>
      </c>
      <c r="E599" s="1192">
        <v>8467</v>
      </c>
      <c r="F599" s="1192">
        <v>8467</v>
      </c>
      <c r="G599" s="1197"/>
      <c r="H599" s="1197"/>
      <c r="I599" s="1225">
        <f t="shared" si="44"/>
        <v>-1</v>
      </c>
      <c r="J599" s="1267"/>
      <c r="K599" s="1226"/>
      <c r="L599" s="1226"/>
      <c r="M599" s="1226"/>
      <c r="N599" s="1226"/>
      <c r="O599" s="1226"/>
      <c r="P599" s="1226"/>
      <c r="Q599" s="1226"/>
      <c r="R599" s="1226"/>
      <c r="S599" s="1226"/>
      <c r="T599" s="1226"/>
      <c r="U599" s="1226"/>
      <c r="V599" s="1226"/>
      <c r="W599" s="1226"/>
      <c r="X599" s="1226"/>
    </row>
    <row r="600" spans="1:24" ht="19.5" hidden="1" customHeight="1" outlineLevel="1">
      <c r="A600" s="1193"/>
      <c r="B600" s="1247" t="s">
        <v>455</v>
      </c>
      <c r="C600" s="1191" t="s">
        <v>152</v>
      </c>
      <c r="D600" s="1191" t="s">
        <v>16</v>
      </c>
      <c r="E600" s="1192">
        <v>4775</v>
      </c>
      <c r="F600" s="1192">
        <v>4775</v>
      </c>
      <c r="G600" s="1197"/>
      <c r="H600" s="1197"/>
      <c r="I600" s="1225">
        <f t="shared" si="44"/>
        <v>-1</v>
      </c>
      <c r="J600" s="1267"/>
      <c r="K600" s="1226"/>
      <c r="L600" s="1226"/>
      <c r="M600" s="1226"/>
      <c r="N600" s="1226"/>
      <c r="O600" s="1226"/>
      <c r="P600" s="1226"/>
      <c r="Q600" s="1226"/>
      <c r="R600" s="1226"/>
      <c r="S600" s="1226"/>
      <c r="T600" s="1226"/>
      <c r="U600" s="1226"/>
      <c r="V600" s="1226"/>
      <c r="W600" s="1226"/>
      <c r="X600" s="1226"/>
    </row>
    <row r="601" spans="1:24" ht="19.5" hidden="1" customHeight="1" outlineLevel="1">
      <c r="A601" s="1193"/>
      <c r="B601" s="1247" t="s">
        <v>456</v>
      </c>
      <c r="C601" s="1191" t="s">
        <v>152</v>
      </c>
      <c r="D601" s="1191" t="s">
        <v>16</v>
      </c>
      <c r="E601" s="1192">
        <v>10364</v>
      </c>
      <c r="F601" s="1192">
        <v>10364</v>
      </c>
      <c r="G601" s="1197"/>
      <c r="H601" s="1197"/>
      <c r="I601" s="1225">
        <f t="shared" si="44"/>
        <v>-1</v>
      </c>
      <c r="J601" s="1267"/>
      <c r="K601" s="1226"/>
      <c r="L601" s="1226"/>
      <c r="M601" s="1226"/>
      <c r="N601" s="1226"/>
      <c r="O601" s="1226"/>
      <c r="P601" s="1226"/>
      <c r="Q601" s="1226"/>
      <c r="R601" s="1226"/>
      <c r="S601" s="1226"/>
      <c r="T601" s="1226"/>
      <c r="U601" s="1226"/>
      <c r="V601" s="1226"/>
      <c r="W601" s="1226"/>
      <c r="X601" s="1226"/>
    </row>
    <row r="602" spans="1:24" ht="19.5" hidden="1" customHeight="1" outlineLevel="1">
      <c r="A602" s="1193"/>
      <c r="B602" s="1247" t="s">
        <v>457</v>
      </c>
      <c r="C602" s="1191" t="s">
        <v>152</v>
      </c>
      <c r="D602" s="1191" t="s">
        <v>16</v>
      </c>
      <c r="E602" s="1192">
        <v>10839</v>
      </c>
      <c r="F602" s="1192">
        <v>10839</v>
      </c>
      <c r="G602" s="1197"/>
      <c r="H602" s="1197"/>
      <c r="I602" s="1225">
        <f t="shared" si="44"/>
        <v>-1</v>
      </c>
      <c r="J602" s="1267"/>
      <c r="K602" s="1226"/>
      <c r="L602" s="1226"/>
      <c r="M602" s="1226"/>
      <c r="N602" s="1226"/>
      <c r="O602" s="1226"/>
      <c r="P602" s="1226"/>
      <c r="Q602" s="1226"/>
      <c r="R602" s="1226"/>
      <c r="S602" s="1226"/>
      <c r="T602" s="1226"/>
      <c r="U602" s="1226"/>
      <c r="V602" s="1226"/>
      <c r="W602" s="1226"/>
      <c r="X602" s="1226"/>
    </row>
    <row r="603" spans="1:24" ht="19.5" hidden="1" customHeight="1" outlineLevel="1">
      <c r="A603" s="1193"/>
      <c r="B603" s="1247" t="s">
        <v>458</v>
      </c>
      <c r="C603" s="1191" t="s">
        <v>152</v>
      </c>
      <c r="D603" s="1191" t="s">
        <v>16</v>
      </c>
      <c r="E603" s="1192">
        <v>6372</v>
      </c>
      <c r="F603" s="1192">
        <v>6372</v>
      </c>
      <c r="G603" s="1197"/>
      <c r="H603" s="1197"/>
      <c r="I603" s="1225">
        <f t="shared" si="44"/>
        <v>-1</v>
      </c>
      <c r="J603" s="1267"/>
      <c r="K603" s="1226"/>
      <c r="L603" s="1226"/>
      <c r="M603" s="1226"/>
      <c r="N603" s="1226"/>
      <c r="O603" s="1226"/>
      <c r="P603" s="1226"/>
      <c r="Q603" s="1226"/>
      <c r="R603" s="1226"/>
      <c r="S603" s="1226"/>
      <c r="T603" s="1226"/>
      <c r="U603" s="1226"/>
      <c r="V603" s="1226"/>
      <c r="W603" s="1226"/>
      <c r="X603" s="1226"/>
    </row>
    <row r="604" spans="1:24" ht="19.5" hidden="1" customHeight="1" outlineLevel="1">
      <c r="A604" s="1193"/>
      <c r="B604" s="1247" t="s">
        <v>459</v>
      </c>
      <c r="C604" s="1191" t="s">
        <v>152</v>
      </c>
      <c r="D604" s="1191" t="s">
        <v>16</v>
      </c>
      <c r="E604" s="1192">
        <v>8830</v>
      </c>
      <c r="F604" s="1192">
        <v>8830</v>
      </c>
      <c r="G604" s="1197"/>
      <c r="H604" s="1197"/>
      <c r="I604" s="1225">
        <f t="shared" si="44"/>
        <v>-1</v>
      </c>
      <c r="J604" s="1267"/>
      <c r="K604" s="1226"/>
      <c r="L604" s="1226"/>
      <c r="M604" s="1226"/>
      <c r="N604" s="1226"/>
      <c r="O604" s="1226"/>
      <c r="P604" s="1226"/>
      <c r="Q604" s="1226"/>
      <c r="R604" s="1226"/>
      <c r="S604" s="1226"/>
      <c r="T604" s="1226"/>
      <c r="U604" s="1226"/>
      <c r="V604" s="1226"/>
      <c r="W604" s="1226"/>
      <c r="X604" s="1226"/>
    </row>
    <row r="605" spans="1:24" ht="19.5" hidden="1" customHeight="1" outlineLevel="1">
      <c r="A605" s="1193"/>
      <c r="B605" s="1247" t="s">
        <v>460</v>
      </c>
      <c r="C605" s="1191" t="s">
        <v>152</v>
      </c>
      <c r="D605" s="1191" t="s">
        <v>16</v>
      </c>
      <c r="E605" s="1192">
        <v>6835</v>
      </c>
      <c r="F605" s="1192">
        <v>6835</v>
      </c>
      <c r="G605" s="1197"/>
      <c r="H605" s="1197"/>
      <c r="I605" s="1225">
        <f t="shared" si="44"/>
        <v>-1</v>
      </c>
      <c r="J605" s="1267"/>
      <c r="K605" s="1226"/>
      <c r="L605" s="1226"/>
      <c r="M605" s="1226"/>
      <c r="N605" s="1226"/>
      <c r="O605" s="1226"/>
      <c r="P605" s="1226"/>
      <c r="Q605" s="1226"/>
      <c r="R605" s="1226"/>
      <c r="S605" s="1226"/>
      <c r="T605" s="1226"/>
      <c r="U605" s="1226"/>
      <c r="V605" s="1226"/>
      <c r="W605" s="1226"/>
      <c r="X605" s="1226"/>
    </row>
    <row r="606" spans="1:24" ht="20.25" hidden="1" customHeight="1" outlineLevel="1">
      <c r="A606" s="1193"/>
      <c r="B606" s="1265" t="s">
        <v>461</v>
      </c>
      <c r="C606" s="1191"/>
      <c r="D606" s="1191"/>
      <c r="E606" s="1192"/>
      <c r="F606" s="1192"/>
      <c r="G606" s="1197"/>
      <c r="H606" s="1197"/>
      <c r="I606" s="1225"/>
      <c r="J606" s="1268"/>
      <c r="K606" s="1226"/>
      <c r="L606" s="1226"/>
      <c r="M606" s="1226"/>
      <c r="N606" s="1226"/>
      <c r="O606" s="1226"/>
      <c r="P606" s="1226"/>
      <c r="Q606" s="1226"/>
      <c r="R606" s="1226"/>
      <c r="S606" s="1226"/>
      <c r="T606" s="1226"/>
      <c r="U606" s="1226"/>
      <c r="V606" s="1226"/>
      <c r="W606" s="1226"/>
      <c r="X606" s="1226"/>
    </row>
    <row r="607" spans="1:24" ht="19.5" hidden="1" customHeight="1" outlineLevel="1">
      <c r="A607" s="1193"/>
      <c r="B607" s="1247" t="s">
        <v>462</v>
      </c>
      <c r="C607" s="1191" t="s">
        <v>152</v>
      </c>
      <c r="D607" s="1191" t="s">
        <v>16</v>
      </c>
      <c r="E607" s="1192">
        <v>7897</v>
      </c>
      <c r="F607" s="1192">
        <v>7897</v>
      </c>
      <c r="G607" s="1197"/>
      <c r="H607" s="1197"/>
      <c r="I607" s="1225">
        <f t="shared" ref="I607:I618" si="45">(G607-F607)/F607</f>
        <v>-1</v>
      </c>
      <c r="J607" s="1267"/>
      <c r="K607" s="1226"/>
      <c r="L607" s="1226"/>
      <c r="M607" s="1226"/>
      <c r="N607" s="1226"/>
      <c r="O607" s="1226"/>
      <c r="P607" s="1226"/>
      <c r="Q607" s="1226"/>
      <c r="R607" s="1226"/>
      <c r="S607" s="1226"/>
      <c r="T607" s="1226"/>
      <c r="U607" s="1226"/>
      <c r="V607" s="1226"/>
      <c r="W607" s="1226"/>
      <c r="X607" s="1226"/>
    </row>
    <row r="608" spans="1:24" ht="19.5" hidden="1" customHeight="1" outlineLevel="1">
      <c r="A608" s="1193"/>
      <c r="B608" s="1247" t="s">
        <v>463</v>
      </c>
      <c r="C608" s="1191" t="s">
        <v>152</v>
      </c>
      <c r="D608" s="1191" t="s">
        <v>16</v>
      </c>
      <c r="E608" s="1192">
        <v>8867</v>
      </c>
      <c r="F608" s="1192">
        <v>8867</v>
      </c>
      <c r="G608" s="1197"/>
      <c r="H608" s="1197"/>
      <c r="I608" s="1225">
        <f t="shared" si="45"/>
        <v>-1</v>
      </c>
      <c r="J608" s="1267"/>
      <c r="K608" s="1226"/>
      <c r="L608" s="1226"/>
      <c r="M608" s="1226"/>
      <c r="N608" s="1226"/>
      <c r="O608" s="1226"/>
      <c r="P608" s="1226"/>
      <c r="Q608" s="1226"/>
      <c r="R608" s="1226"/>
      <c r="S608" s="1226"/>
      <c r="T608" s="1226"/>
      <c r="U608" s="1226"/>
      <c r="V608" s="1226"/>
      <c r="W608" s="1226"/>
      <c r="X608" s="1226"/>
    </row>
    <row r="609" spans="1:24" ht="19.5" hidden="1" customHeight="1" outlineLevel="1">
      <c r="A609" s="1193"/>
      <c r="B609" s="1247" t="s">
        <v>464</v>
      </c>
      <c r="C609" s="1191" t="s">
        <v>152</v>
      </c>
      <c r="D609" s="1191" t="s">
        <v>16</v>
      </c>
      <c r="E609" s="1192">
        <v>13406</v>
      </c>
      <c r="F609" s="1192">
        <v>13406</v>
      </c>
      <c r="G609" s="1197"/>
      <c r="H609" s="1197"/>
      <c r="I609" s="1225">
        <f t="shared" si="45"/>
        <v>-1</v>
      </c>
      <c r="J609" s="1267"/>
      <c r="K609" s="1226"/>
      <c r="L609" s="1226"/>
      <c r="M609" s="1226"/>
      <c r="N609" s="1226"/>
      <c r="O609" s="1226"/>
      <c r="P609" s="1226"/>
      <c r="Q609" s="1226"/>
      <c r="R609" s="1226"/>
      <c r="S609" s="1226"/>
      <c r="T609" s="1226"/>
      <c r="U609" s="1226"/>
      <c r="V609" s="1226"/>
      <c r="W609" s="1226"/>
      <c r="X609" s="1226"/>
    </row>
    <row r="610" spans="1:24" ht="19.5" hidden="1" customHeight="1" outlineLevel="1">
      <c r="A610" s="1193"/>
      <c r="B610" s="1247" t="s">
        <v>465</v>
      </c>
      <c r="C610" s="1191" t="s">
        <v>152</v>
      </c>
      <c r="D610" s="1191" t="s">
        <v>16</v>
      </c>
      <c r="E610" s="1192">
        <v>14264</v>
      </c>
      <c r="F610" s="1192">
        <v>14264</v>
      </c>
      <c r="G610" s="1197"/>
      <c r="H610" s="1197"/>
      <c r="I610" s="1225">
        <f t="shared" si="45"/>
        <v>-1</v>
      </c>
      <c r="J610" s="1267"/>
      <c r="K610" s="1226"/>
      <c r="L610" s="1226"/>
      <c r="M610" s="1226"/>
      <c r="N610" s="1226"/>
      <c r="O610" s="1226"/>
      <c r="P610" s="1226"/>
      <c r="Q610" s="1226"/>
      <c r="R610" s="1226"/>
      <c r="S610" s="1226"/>
      <c r="T610" s="1226"/>
      <c r="U610" s="1226"/>
      <c r="V610" s="1226"/>
      <c r="W610" s="1226"/>
      <c r="X610" s="1226"/>
    </row>
    <row r="611" spans="1:24" ht="19.5" hidden="1" customHeight="1" outlineLevel="1">
      <c r="A611" s="1193"/>
      <c r="B611" s="1247" t="s">
        <v>466</v>
      </c>
      <c r="C611" s="1191" t="s">
        <v>152</v>
      </c>
      <c r="D611" s="1191" t="s">
        <v>16</v>
      </c>
      <c r="E611" s="1192">
        <v>17653</v>
      </c>
      <c r="F611" s="1192">
        <v>17653</v>
      </c>
      <c r="G611" s="1197"/>
      <c r="H611" s="1197"/>
      <c r="I611" s="1225">
        <f t="shared" si="45"/>
        <v>-1</v>
      </c>
      <c r="J611" s="1267"/>
      <c r="K611" s="1226"/>
      <c r="L611" s="1226"/>
      <c r="M611" s="1226"/>
      <c r="N611" s="1226"/>
      <c r="O611" s="1226"/>
      <c r="P611" s="1226"/>
      <c r="Q611" s="1226"/>
      <c r="R611" s="1226"/>
      <c r="S611" s="1226"/>
      <c r="T611" s="1226"/>
      <c r="U611" s="1226"/>
      <c r="V611" s="1226"/>
      <c r="W611" s="1226"/>
      <c r="X611" s="1226"/>
    </row>
    <row r="612" spans="1:24" ht="19.5" hidden="1" customHeight="1" outlineLevel="1">
      <c r="A612" s="1193"/>
      <c r="B612" s="1247" t="s">
        <v>467</v>
      </c>
      <c r="C612" s="1191" t="s">
        <v>152</v>
      </c>
      <c r="D612" s="1191" t="s">
        <v>16</v>
      </c>
      <c r="E612" s="1192">
        <v>12836</v>
      </c>
      <c r="F612" s="1192">
        <v>12836</v>
      </c>
      <c r="G612" s="1197"/>
      <c r="H612" s="1197"/>
      <c r="I612" s="1225">
        <f t="shared" si="45"/>
        <v>-1</v>
      </c>
      <c r="J612" s="1267"/>
      <c r="K612" s="1226"/>
      <c r="L612" s="1226"/>
      <c r="M612" s="1226"/>
      <c r="N612" s="1226"/>
      <c r="O612" s="1226"/>
      <c r="P612" s="1226"/>
      <c r="Q612" s="1226"/>
      <c r="R612" s="1226"/>
      <c r="S612" s="1226"/>
      <c r="T612" s="1226"/>
      <c r="U612" s="1226"/>
      <c r="V612" s="1226"/>
      <c r="W612" s="1226"/>
      <c r="X612" s="1226"/>
    </row>
    <row r="613" spans="1:24" ht="19.5" hidden="1" customHeight="1" outlineLevel="1">
      <c r="A613" s="1193"/>
      <c r="B613" s="1247" t="s">
        <v>468</v>
      </c>
      <c r="C613" s="1191" t="s">
        <v>152</v>
      </c>
      <c r="D613" s="1191" t="s">
        <v>16</v>
      </c>
      <c r="E613" s="1192">
        <v>13952</v>
      </c>
      <c r="F613" s="1192">
        <v>13952</v>
      </c>
      <c r="G613" s="1197"/>
      <c r="H613" s="1197"/>
      <c r="I613" s="1225">
        <f t="shared" si="45"/>
        <v>-1</v>
      </c>
      <c r="J613" s="1267"/>
      <c r="K613" s="1226"/>
      <c r="L613" s="1226"/>
      <c r="M613" s="1226"/>
      <c r="N613" s="1226"/>
      <c r="O613" s="1226"/>
      <c r="P613" s="1226"/>
      <c r="Q613" s="1226"/>
      <c r="R613" s="1226"/>
      <c r="S613" s="1226"/>
      <c r="T613" s="1226"/>
      <c r="U613" s="1226"/>
      <c r="V613" s="1226"/>
      <c r="W613" s="1226"/>
      <c r="X613" s="1226"/>
    </row>
    <row r="614" spans="1:24" ht="19.5" hidden="1" customHeight="1" outlineLevel="1">
      <c r="A614" s="1193"/>
      <c r="B614" s="1247" t="s">
        <v>469</v>
      </c>
      <c r="C614" s="1191" t="s">
        <v>152</v>
      </c>
      <c r="D614" s="1191" t="s">
        <v>16</v>
      </c>
      <c r="E614" s="1192">
        <v>83430</v>
      </c>
      <c r="F614" s="1192">
        <v>83430</v>
      </c>
      <c r="G614" s="1197"/>
      <c r="H614" s="1197"/>
      <c r="I614" s="1225">
        <f t="shared" si="45"/>
        <v>-1</v>
      </c>
      <c r="J614" s="1267"/>
      <c r="K614" s="1226"/>
      <c r="L614" s="1226"/>
      <c r="M614" s="1226"/>
      <c r="N614" s="1226"/>
      <c r="O614" s="1226"/>
      <c r="P614" s="1226"/>
      <c r="Q614" s="1226"/>
      <c r="R614" s="1226"/>
      <c r="S614" s="1226"/>
      <c r="T614" s="1226"/>
      <c r="U614" s="1226"/>
      <c r="V614" s="1226"/>
      <c r="W614" s="1226"/>
      <c r="X614" s="1226"/>
    </row>
    <row r="615" spans="1:24" ht="19.5" hidden="1" customHeight="1" outlineLevel="1">
      <c r="A615" s="1193"/>
      <c r="B615" s="1247" t="s">
        <v>470</v>
      </c>
      <c r="C615" s="1191" t="s">
        <v>152</v>
      </c>
      <c r="D615" s="1191" t="s">
        <v>16</v>
      </c>
      <c r="E615" s="1192">
        <v>10477</v>
      </c>
      <c r="F615" s="1192">
        <v>10477</v>
      </c>
      <c r="G615" s="1197"/>
      <c r="H615" s="1197"/>
      <c r="I615" s="1225">
        <f t="shared" si="45"/>
        <v>-1</v>
      </c>
      <c r="J615" s="1587"/>
      <c r="K615" s="1226"/>
      <c r="L615" s="1226"/>
      <c r="M615" s="1226"/>
      <c r="N615" s="1226"/>
      <c r="O615" s="1226"/>
      <c r="P615" s="1226"/>
      <c r="Q615" s="1226"/>
      <c r="R615" s="1226"/>
      <c r="S615" s="1226"/>
      <c r="T615" s="1226"/>
      <c r="U615" s="1226"/>
      <c r="V615" s="1226"/>
      <c r="W615" s="1226"/>
      <c r="X615" s="1226"/>
    </row>
    <row r="616" spans="1:24" ht="19.5" hidden="1" customHeight="1" outlineLevel="1">
      <c r="A616" s="1193"/>
      <c r="B616" s="1247" t="s">
        <v>471</v>
      </c>
      <c r="C616" s="1191" t="s">
        <v>152</v>
      </c>
      <c r="D616" s="1191" t="s">
        <v>16</v>
      </c>
      <c r="E616" s="1192">
        <v>10530</v>
      </c>
      <c r="F616" s="1192">
        <v>10530</v>
      </c>
      <c r="G616" s="1197"/>
      <c r="H616" s="1197"/>
      <c r="I616" s="1225">
        <f t="shared" si="45"/>
        <v>-1</v>
      </c>
      <c r="J616" s="1588"/>
      <c r="K616" s="1226"/>
      <c r="L616" s="1226"/>
      <c r="M616" s="1226"/>
      <c r="N616" s="1226"/>
      <c r="O616" s="1226"/>
      <c r="P616" s="1226"/>
      <c r="Q616" s="1226"/>
      <c r="R616" s="1226"/>
      <c r="S616" s="1226"/>
      <c r="T616" s="1226"/>
      <c r="U616" s="1226"/>
      <c r="V616" s="1226"/>
      <c r="W616" s="1226"/>
      <c r="X616" s="1226"/>
    </row>
    <row r="617" spans="1:24" ht="19.5" hidden="1" customHeight="1" outlineLevel="1">
      <c r="A617" s="1193"/>
      <c r="B617" s="1247" t="s">
        <v>472</v>
      </c>
      <c r="C617" s="1191" t="s">
        <v>152</v>
      </c>
      <c r="D617" s="1191" t="s">
        <v>16</v>
      </c>
      <c r="E617" s="1192">
        <v>21168</v>
      </c>
      <c r="F617" s="1192">
        <v>21168</v>
      </c>
      <c r="G617" s="1197"/>
      <c r="H617" s="1197"/>
      <c r="I617" s="1225">
        <f t="shared" si="45"/>
        <v>-1</v>
      </c>
      <c r="J617" s="1588"/>
      <c r="K617" s="1226"/>
      <c r="L617" s="1226"/>
      <c r="M617" s="1226"/>
      <c r="N617" s="1226"/>
      <c r="O617" s="1226"/>
      <c r="P617" s="1226"/>
      <c r="Q617" s="1226"/>
      <c r="R617" s="1226"/>
      <c r="S617" s="1226"/>
      <c r="T617" s="1226"/>
      <c r="U617" s="1226"/>
      <c r="V617" s="1226"/>
      <c r="W617" s="1226"/>
      <c r="X617" s="1226"/>
    </row>
    <row r="618" spans="1:24" ht="19.5" hidden="1" customHeight="1" outlineLevel="1">
      <c r="A618" s="1193"/>
      <c r="B618" s="1247" t="s">
        <v>473</v>
      </c>
      <c r="C618" s="1191" t="s">
        <v>152</v>
      </c>
      <c r="D618" s="1191" t="s">
        <v>16</v>
      </c>
      <c r="E618" s="1192">
        <v>34610</v>
      </c>
      <c r="F618" s="1192">
        <v>34610</v>
      </c>
      <c r="G618" s="1197"/>
      <c r="H618" s="1197"/>
      <c r="I618" s="1225">
        <f t="shared" si="45"/>
        <v>-1</v>
      </c>
      <c r="J618" s="1589"/>
      <c r="K618" s="1226"/>
      <c r="L618" s="1226"/>
      <c r="M618" s="1226"/>
      <c r="N618" s="1226"/>
      <c r="O618" s="1226"/>
      <c r="P618" s="1226"/>
      <c r="Q618" s="1226"/>
      <c r="R618" s="1226"/>
      <c r="S618" s="1226"/>
      <c r="T618" s="1226"/>
      <c r="U618" s="1226"/>
      <c r="V618" s="1226"/>
      <c r="W618" s="1226"/>
      <c r="X618" s="1226"/>
    </row>
    <row r="619" spans="1:24" ht="15" hidden="1" customHeight="1">
      <c r="A619" s="1242">
        <v>2</v>
      </c>
      <c r="B619" s="1622" t="s">
        <v>474</v>
      </c>
      <c r="C619" s="1578"/>
      <c r="D619" s="1578"/>
      <c r="E619" s="1578"/>
      <c r="F619" s="1578"/>
      <c r="G619" s="1578"/>
      <c r="H619" s="1578"/>
      <c r="I619" s="1578"/>
      <c r="J619" s="1579"/>
      <c r="K619" s="1249"/>
      <c r="L619" s="1249"/>
      <c r="M619" s="1249"/>
      <c r="N619" s="1249"/>
      <c r="O619" s="1249"/>
      <c r="P619" s="1249"/>
      <c r="Q619" s="1249"/>
      <c r="R619" s="1249"/>
      <c r="S619" s="1249"/>
      <c r="T619" s="1249"/>
      <c r="U619" s="1249"/>
      <c r="V619" s="1249"/>
      <c r="W619" s="1249"/>
      <c r="X619" s="1249"/>
    </row>
    <row r="620" spans="1:24" ht="31.5" hidden="1" customHeight="1" outlineLevel="1">
      <c r="A620" s="1193"/>
      <c r="B620" s="1247" t="s">
        <v>475</v>
      </c>
      <c r="C620" s="1191" t="s">
        <v>362</v>
      </c>
      <c r="D620" s="1209" t="s">
        <v>153</v>
      </c>
      <c r="E620" s="1192">
        <v>17500</v>
      </c>
      <c r="F620" s="1192">
        <v>17500</v>
      </c>
      <c r="G620" s="1197"/>
      <c r="H620" s="1197"/>
      <c r="I620" s="1225">
        <f t="shared" ref="I620:I627" si="46">(G620-F620)/F620</f>
        <v>-1</v>
      </c>
      <c r="J620" s="1587" t="s">
        <v>476</v>
      </c>
      <c r="K620" s="1226"/>
      <c r="L620" s="1226"/>
      <c r="M620" s="1226"/>
      <c r="N620" s="1226"/>
      <c r="O620" s="1226"/>
      <c r="P620" s="1226"/>
      <c r="Q620" s="1226"/>
      <c r="R620" s="1226"/>
      <c r="S620" s="1226"/>
      <c r="T620" s="1226"/>
      <c r="U620" s="1226"/>
      <c r="V620" s="1226"/>
      <c r="W620" s="1226"/>
      <c r="X620" s="1226"/>
    </row>
    <row r="621" spans="1:24" ht="19.5" hidden="1" customHeight="1" outlineLevel="1">
      <c r="A621" s="1193"/>
      <c r="B621" s="1247" t="s">
        <v>477</v>
      </c>
      <c r="C621" s="1191" t="s">
        <v>362</v>
      </c>
      <c r="D621" s="1191" t="s">
        <v>16</v>
      </c>
      <c r="E621" s="1192">
        <v>42500</v>
      </c>
      <c r="F621" s="1192">
        <v>42500</v>
      </c>
      <c r="G621" s="1197"/>
      <c r="H621" s="1197"/>
      <c r="I621" s="1225">
        <f t="shared" si="46"/>
        <v>-1</v>
      </c>
      <c r="J621" s="1588"/>
      <c r="K621" s="1226"/>
      <c r="L621" s="1226"/>
      <c r="M621" s="1226"/>
      <c r="N621" s="1226"/>
      <c r="O621" s="1226"/>
      <c r="P621" s="1226"/>
      <c r="Q621" s="1226"/>
      <c r="R621" s="1226"/>
      <c r="S621" s="1226"/>
      <c r="T621" s="1226"/>
      <c r="U621" s="1226"/>
      <c r="V621" s="1226"/>
      <c r="W621" s="1226"/>
      <c r="X621" s="1226"/>
    </row>
    <row r="622" spans="1:24" ht="19.5" hidden="1" customHeight="1" outlineLevel="1">
      <c r="A622" s="1193"/>
      <c r="B622" s="1247" t="s">
        <v>478</v>
      </c>
      <c r="C622" s="1191" t="s">
        <v>362</v>
      </c>
      <c r="D622" s="1191" t="s">
        <v>16</v>
      </c>
      <c r="E622" s="1192">
        <v>82500</v>
      </c>
      <c r="F622" s="1192">
        <v>82500</v>
      </c>
      <c r="G622" s="1197"/>
      <c r="H622" s="1197"/>
      <c r="I622" s="1225">
        <f t="shared" si="46"/>
        <v>-1</v>
      </c>
      <c r="J622" s="1588"/>
      <c r="K622" s="1226"/>
      <c r="L622" s="1226"/>
      <c r="M622" s="1226"/>
      <c r="N622" s="1226"/>
      <c r="O622" s="1226"/>
      <c r="P622" s="1226"/>
      <c r="Q622" s="1226"/>
      <c r="R622" s="1226"/>
      <c r="S622" s="1226"/>
      <c r="T622" s="1226"/>
      <c r="U622" s="1226"/>
      <c r="V622" s="1226"/>
      <c r="W622" s="1226"/>
      <c r="X622" s="1226"/>
    </row>
    <row r="623" spans="1:24" ht="19.5" hidden="1" customHeight="1" outlineLevel="1">
      <c r="A623" s="1193"/>
      <c r="B623" s="1247" t="s">
        <v>479</v>
      </c>
      <c r="C623" s="1191" t="s">
        <v>362</v>
      </c>
      <c r="D623" s="1191" t="s">
        <v>16</v>
      </c>
      <c r="E623" s="1192">
        <v>38750</v>
      </c>
      <c r="F623" s="1192">
        <v>38750</v>
      </c>
      <c r="G623" s="1197"/>
      <c r="H623" s="1197"/>
      <c r="I623" s="1225">
        <f t="shared" si="46"/>
        <v>-1</v>
      </c>
      <c r="J623" s="1588"/>
      <c r="K623" s="1226"/>
      <c r="L623" s="1226"/>
      <c r="M623" s="1226"/>
      <c r="N623" s="1226"/>
      <c r="O623" s="1226"/>
      <c r="P623" s="1226"/>
      <c r="Q623" s="1226"/>
      <c r="R623" s="1226"/>
      <c r="S623" s="1226"/>
      <c r="T623" s="1226"/>
      <c r="U623" s="1226"/>
      <c r="V623" s="1226"/>
      <c r="W623" s="1226"/>
      <c r="X623" s="1226"/>
    </row>
    <row r="624" spans="1:24" ht="19.5" hidden="1" customHeight="1" outlineLevel="1">
      <c r="A624" s="1193"/>
      <c r="B624" s="1247" t="s">
        <v>480</v>
      </c>
      <c r="C624" s="1191" t="s">
        <v>362</v>
      </c>
      <c r="D624" s="1191" t="s">
        <v>16</v>
      </c>
      <c r="E624" s="1192">
        <v>42500</v>
      </c>
      <c r="F624" s="1192">
        <v>42500</v>
      </c>
      <c r="G624" s="1197"/>
      <c r="H624" s="1197"/>
      <c r="I624" s="1225">
        <f t="shared" si="46"/>
        <v>-1</v>
      </c>
      <c r="J624" s="1588"/>
      <c r="K624" s="1226"/>
      <c r="L624" s="1226"/>
      <c r="M624" s="1226"/>
      <c r="N624" s="1226"/>
      <c r="O624" s="1226"/>
      <c r="P624" s="1226"/>
      <c r="Q624" s="1226"/>
      <c r="R624" s="1226"/>
      <c r="S624" s="1226"/>
      <c r="T624" s="1226"/>
      <c r="U624" s="1226"/>
      <c r="V624" s="1226"/>
      <c r="W624" s="1226"/>
      <c r="X624" s="1226"/>
    </row>
    <row r="625" spans="1:24" ht="19.5" hidden="1" customHeight="1" outlineLevel="1">
      <c r="A625" s="1193"/>
      <c r="B625" s="1247" t="s">
        <v>481</v>
      </c>
      <c r="C625" s="1191" t="s">
        <v>362</v>
      </c>
      <c r="D625" s="1191" t="s">
        <v>16</v>
      </c>
      <c r="E625" s="1192">
        <v>87500</v>
      </c>
      <c r="F625" s="1192">
        <v>87500</v>
      </c>
      <c r="G625" s="1197"/>
      <c r="H625" s="1197"/>
      <c r="I625" s="1225">
        <f t="shared" si="46"/>
        <v>-1</v>
      </c>
      <c r="J625" s="1588"/>
      <c r="K625" s="1226"/>
      <c r="L625" s="1226"/>
      <c r="M625" s="1226"/>
      <c r="N625" s="1226"/>
      <c r="O625" s="1226"/>
      <c r="P625" s="1226"/>
      <c r="Q625" s="1226"/>
      <c r="R625" s="1226"/>
      <c r="S625" s="1226"/>
      <c r="T625" s="1226"/>
      <c r="U625" s="1226"/>
      <c r="V625" s="1226"/>
      <c r="W625" s="1226"/>
      <c r="X625" s="1226"/>
    </row>
    <row r="626" spans="1:24" ht="19.5" hidden="1" customHeight="1" outlineLevel="1">
      <c r="A626" s="1193"/>
      <c r="B626" s="1247" t="s">
        <v>482</v>
      </c>
      <c r="C626" s="1191" t="s">
        <v>362</v>
      </c>
      <c r="D626" s="1191" t="s">
        <v>16</v>
      </c>
      <c r="E626" s="1192">
        <v>110000</v>
      </c>
      <c r="F626" s="1192">
        <v>110000</v>
      </c>
      <c r="G626" s="1197"/>
      <c r="H626" s="1197"/>
      <c r="I626" s="1225">
        <f t="shared" si="46"/>
        <v>-1</v>
      </c>
      <c r="J626" s="1589"/>
      <c r="K626" s="1226"/>
      <c r="L626" s="1226"/>
      <c r="M626" s="1226"/>
      <c r="N626" s="1226"/>
      <c r="O626" s="1226"/>
      <c r="P626" s="1226"/>
      <c r="Q626" s="1226"/>
      <c r="R626" s="1226"/>
      <c r="S626" s="1226"/>
      <c r="T626" s="1226"/>
      <c r="U626" s="1226"/>
      <c r="V626" s="1226"/>
      <c r="W626" s="1226"/>
      <c r="X626" s="1226"/>
    </row>
    <row r="627" spans="1:24" ht="19.5" hidden="1" customHeight="1" outlineLevel="1">
      <c r="A627" s="1193"/>
      <c r="B627" s="1247" t="s">
        <v>483</v>
      </c>
      <c r="C627" s="1191" t="s">
        <v>362</v>
      </c>
      <c r="D627" s="1191" t="s">
        <v>16</v>
      </c>
      <c r="E627" s="1192">
        <v>121250</v>
      </c>
      <c r="F627" s="1192">
        <v>121250</v>
      </c>
      <c r="G627" s="1197"/>
      <c r="H627" s="1197"/>
      <c r="I627" s="1225">
        <f t="shared" si="46"/>
        <v>-1</v>
      </c>
      <c r="J627" s="1269"/>
      <c r="K627" s="1226"/>
      <c r="L627" s="1226"/>
      <c r="M627" s="1226"/>
      <c r="N627" s="1226"/>
      <c r="O627" s="1226"/>
      <c r="P627" s="1226"/>
      <c r="Q627" s="1226"/>
      <c r="R627" s="1226"/>
      <c r="S627" s="1226"/>
      <c r="T627" s="1226"/>
      <c r="U627" s="1226"/>
      <c r="V627" s="1226"/>
      <c r="W627" s="1226"/>
      <c r="X627" s="1226"/>
    </row>
    <row r="628" spans="1:24" ht="19.5" customHeight="1">
      <c r="A628" s="1231" t="s">
        <v>484</v>
      </c>
      <c r="B628" s="1247"/>
      <c r="C628" s="1191"/>
      <c r="D628" s="1191"/>
      <c r="E628" s="1192"/>
      <c r="F628" s="1192"/>
      <c r="G628" s="1197"/>
      <c r="H628" s="1197"/>
      <c r="I628" s="1225"/>
      <c r="J628" s="1191"/>
      <c r="K628" s="1226"/>
      <c r="L628" s="1226"/>
      <c r="M628" s="1226"/>
      <c r="N628" s="1226"/>
      <c r="O628" s="1226"/>
      <c r="P628" s="1226"/>
      <c r="Q628" s="1226"/>
      <c r="R628" s="1226"/>
      <c r="S628" s="1226"/>
      <c r="T628" s="1226"/>
      <c r="U628" s="1226"/>
      <c r="V628" s="1226"/>
      <c r="W628" s="1226"/>
      <c r="X628" s="1226"/>
    </row>
    <row r="629" spans="1:24" ht="21" customHeight="1">
      <c r="A629" s="1187">
        <v>1</v>
      </c>
      <c r="B629" s="1603" t="s">
        <v>485</v>
      </c>
      <c r="C629" s="1578"/>
      <c r="D629" s="1578"/>
      <c r="E629" s="1578"/>
      <c r="F629" s="1578"/>
      <c r="G629" s="1578"/>
      <c r="H629" s="1578"/>
      <c r="I629" s="1578"/>
      <c r="J629" s="1579"/>
      <c r="K629" s="1224"/>
      <c r="L629" s="1224"/>
      <c r="M629" s="1224"/>
      <c r="N629" s="1224"/>
      <c r="O629" s="1224"/>
      <c r="P629" s="1224"/>
      <c r="Q629" s="1224"/>
      <c r="R629" s="1224"/>
      <c r="S629" s="1224"/>
      <c r="T629" s="1224"/>
      <c r="U629" s="1224"/>
      <c r="V629" s="1224"/>
      <c r="W629" s="1224"/>
      <c r="X629" s="1224"/>
    </row>
    <row r="630" spans="1:24" ht="31.5" hidden="1" customHeight="1" outlineLevel="1">
      <c r="A630" s="1193"/>
      <c r="B630" s="1194" t="s">
        <v>486</v>
      </c>
      <c r="C630" s="1191"/>
      <c r="D630" s="1209" t="s">
        <v>407</v>
      </c>
      <c r="E630" s="1192"/>
      <c r="F630" s="1192"/>
      <c r="G630" s="1197"/>
      <c r="H630" s="1197"/>
      <c r="I630" s="1225"/>
      <c r="J630" s="1267"/>
      <c r="K630" s="1226"/>
      <c r="L630" s="1226"/>
      <c r="M630" s="1226"/>
      <c r="N630" s="1226"/>
      <c r="O630" s="1226"/>
      <c r="P630" s="1226"/>
      <c r="Q630" s="1226"/>
      <c r="R630" s="1226"/>
      <c r="S630" s="1226"/>
      <c r="T630" s="1226"/>
      <c r="U630" s="1226"/>
      <c r="V630" s="1226"/>
      <c r="W630" s="1226"/>
      <c r="X630" s="1226"/>
    </row>
    <row r="631" spans="1:24" ht="66.75" hidden="1" customHeight="1" outlineLevel="1">
      <c r="A631" s="1193"/>
      <c r="B631" s="1211" t="s">
        <v>487</v>
      </c>
      <c r="C631" s="1191" t="s">
        <v>144</v>
      </c>
      <c r="D631" s="1191" t="s">
        <v>16</v>
      </c>
      <c r="E631" s="1192">
        <v>13182</v>
      </c>
      <c r="F631" s="1192">
        <v>13182</v>
      </c>
      <c r="G631" s="1197">
        <f t="shared" ref="G631:G640" si="47">F631</f>
        <v>13182</v>
      </c>
      <c r="H631" s="1200">
        <v>13182</v>
      </c>
      <c r="I631" s="1225">
        <f t="shared" ref="I631:I656" si="48">(H631-G631)/G631</f>
        <v>0</v>
      </c>
      <c r="J631" s="1587" t="s">
        <v>488</v>
      </c>
      <c r="K631" s="1226"/>
      <c r="L631" s="1226"/>
      <c r="M631" s="1226"/>
      <c r="N631" s="1226"/>
      <c r="O631" s="1226"/>
      <c r="P631" s="1226"/>
      <c r="Q631" s="1226"/>
      <c r="R631" s="1226"/>
      <c r="S631" s="1226"/>
      <c r="T631" s="1226"/>
      <c r="U631" s="1226"/>
      <c r="V631" s="1226"/>
      <c r="W631" s="1226"/>
      <c r="X631" s="1226"/>
    </row>
    <row r="632" spans="1:24" ht="92.25" hidden="1" customHeight="1" outlineLevel="1">
      <c r="A632" s="1193"/>
      <c r="B632" s="1211" t="s">
        <v>489</v>
      </c>
      <c r="C632" s="1191" t="s">
        <v>144</v>
      </c>
      <c r="D632" s="1191" t="s">
        <v>16</v>
      </c>
      <c r="E632" s="1192">
        <v>13636</v>
      </c>
      <c r="F632" s="1192">
        <v>13636</v>
      </c>
      <c r="G632" s="1197">
        <f t="shared" si="47"/>
        <v>13636</v>
      </c>
      <c r="H632" s="1200">
        <v>13636</v>
      </c>
      <c r="I632" s="1225">
        <f t="shared" si="48"/>
        <v>0</v>
      </c>
      <c r="J632" s="1588"/>
      <c r="K632" s="1226"/>
      <c r="L632" s="1226"/>
      <c r="M632" s="1226"/>
      <c r="N632" s="1226"/>
      <c r="O632" s="1226"/>
      <c r="P632" s="1226"/>
      <c r="Q632" s="1226"/>
      <c r="R632" s="1226"/>
      <c r="S632" s="1226"/>
      <c r="T632" s="1226"/>
      <c r="U632" s="1226"/>
      <c r="V632" s="1226"/>
      <c r="W632" s="1226"/>
      <c r="X632" s="1226"/>
    </row>
    <row r="633" spans="1:24" ht="22.5" hidden="1" customHeight="1" outlineLevel="1">
      <c r="A633" s="1193"/>
      <c r="B633" s="1247" t="s">
        <v>490</v>
      </c>
      <c r="C633" s="1191" t="s">
        <v>144</v>
      </c>
      <c r="D633" s="1191" t="s">
        <v>16</v>
      </c>
      <c r="E633" s="1192">
        <v>25454</v>
      </c>
      <c r="F633" s="1192">
        <v>25454</v>
      </c>
      <c r="G633" s="1197">
        <f t="shared" si="47"/>
        <v>25454</v>
      </c>
      <c r="H633" s="1200">
        <v>25454</v>
      </c>
      <c r="I633" s="1225">
        <f t="shared" si="48"/>
        <v>0</v>
      </c>
      <c r="J633" s="1588"/>
      <c r="K633" s="1226"/>
      <c r="L633" s="1226"/>
      <c r="M633" s="1226"/>
      <c r="N633" s="1226"/>
      <c r="O633" s="1226"/>
      <c r="P633" s="1226"/>
      <c r="Q633" s="1226"/>
      <c r="R633" s="1226"/>
      <c r="S633" s="1226"/>
      <c r="T633" s="1226"/>
      <c r="U633" s="1226"/>
      <c r="V633" s="1226"/>
      <c r="W633" s="1226"/>
      <c r="X633" s="1226"/>
    </row>
    <row r="634" spans="1:24" ht="22.5" hidden="1" customHeight="1" outlineLevel="1">
      <c r="A634" s="1193"/>
      <c r="B634" s="1247" t="s">
        <v>491</v>
      </c>
      <c r="C634" s="1191" t="s">
        <v>144</v>
      </c>
      <c r="D634" s="1191" t="s">
        <v>16</v>
      </c>
      <c r="E634" s="1192">
        <v>25454</v>
      </c>
      <c r="F634" s="1192">
        <v>25454</v>
      </c>
      <c r="G634" s="1197">
        <f t="shared" si="47"/>
        <v>25454</v>
      </c>
      <c r="H634" s="1200">
        <v>25454</v>
      </c>
      <c r="I634" s="1225">
        <f t="shared" si="48"/>
        <v>0</v>
      </c>
      <c r="J634" s="1588"/>
      <c r="K634" s="1226"/>
      <c r="L634" s="1226"/>
      <c r="M634" s="1226"/>
      <c r="N634" s="1226"/>
      <c r="O634" s="1226"/>
      <c r="P634" s="1226"/>
      <c r="Q634" s="1226"/>
      <c r="R634" s="1226"/>
      <c r="S634" s="1226"/>
      <c r="T634" s="1226"/>
      <c r="U634" s="1226"/>
      <c r="V634" s="1226"/>
      <c r="W634" s="1226"/>
      <c r="X634" s="1226"/>
    </row>
    <row r="635" spans="1:24" ht="22.5" hidden="1" customHeight="1" outlineLevel="1">
      <c r="A635" s="1193"/>
      <c r="B635" s="1247" t="s">
        <v>492</v>
      </c>
      <c r="C635" s="1191" t="s">
        <v>144</v>
      </c>
      <c r="D635" s="1191"/>
      <c r="E635" s="1192">
        <v>34545</v>
      </c>
      <c r="F635" s="1192">
        <v>34545</v>
      </c>
      <c r="G635" s="1197">
        <f t="shared" si="47"/>
        <v>34545</v>
      </c>
      <c r="H635" s="1200">
        <v>34545</v>
      </c>
      <c r="I635" s="1225">
        <f t="shared" si="48"/>
        <v>0</v>
      </c>
      <c r="J635" s="1588"/>
      <c r="K635" s="1226"/>
      <c r="L635" s="1226"/>
      <c r="M635" s="1226"/>
      <c r="N635" s="1226"/>
      <c r="O635" s="1226"/>
      <c r="P635" s="1226"/>
      <c r="Q635" s="1226"/>
      <c r="R635" s="1226"/>
      <c r="S635" s="1226"/>
      <c r="T635" s="1226"/>
      <c r="U635" s="1226"/>
      <c r="V635" s="1226"/>
      <c r="W635" s="1226"/>
      <c r="X635" s="1226"/>
    </row>
    <row r="636" spans="1:24" ht="22.5" hidden="1" customHeight="1" outlineLevel="1">
      <c r="A636" s="1193"/>
      <c r="B636" s="1247" t="s">
        <v>493</v>
      </c>
      <c r="C636" s="1191" t="s">
        <v>144</v>
      </c>
      <c r="D636" s="1191" t="s">
        <v>16</v>
      </c>
      <c r="E636" s="1192">
        <v>34545</v>
      </c>
      <c r="F636" s="1192">
        <v>34545</v>
      </c>
      <c r="G636" s="1197">
        <f t="shared" si="47"/>
        <v>34545</v>
      </c>
      <c r="H636" s="1200">
        <v>34545</v>
      </c>
      <c r="I636" s="1225">
        <f t="shared" si="48"/>
        <v>0</v>
      </c>
      <c r="J636" s="1588"/>
      <c r="K636" s="1226"/>
      <c r="L636" s="1226"/>
      <c r="M636" s="1226"/>
      <c r="N636" s="1226"/>
      <c r="O636" s="1226"/>
      <c r="P636" s="1226"/>
      <c r="Q636" s="1226"/>
      <c r="R636" s="1226"/>
      <c r="S636" s="1226"/>
      <c r="T636" s="1226"/>
      <c r="U636" s="1226"/>
      <c r="V636" s="1226"/>
      <c r="W636" s="1226"/>
      <c r="X636" s="1226"/>
    </row>
    <row r="637" spans="1:24" ht="22.5" hidden="1" customHeight="1" outlineLevel="1">
      <c r="A637" s="1193"/>
      <c r="B637" s="1247" t="s">
        <v>494</v>
      </c>
      <c r="C637" s="1191" t="s">
        <v>144</v>
      </c>
      <c r="D637" s="1191" t="s">
        <v>16</v>
      </c>
      <c r="E637" s="1192">
        <v>38636</v>
      </c>
      <c r="F637" s="1192">
        <v>38636</v>
      </c>
      <c r="G637" s="1197">
        <f t="shared" si="47"/>
        <v>38636</v>
      </c>
      <c r="H637" s="1200">
        <v>38636</v>
      </c>
      <c r="I637" s="1225">
        <f t="shared" si="48"/>
        <v>0</v>
      </c>
      <c r="J637" s="1588"/>
      <c r="K637" s="1226"/>
      <c r="L637" s="1226"/>
      <c r="M637" s="1226"/>
      <c r="N637" s="1226"/>
      <c r="O637" s="1226"/>
      <c r="P637" s="1226"/>
      <c r="Q637" s="1226"/>
      <c r="R637" s="1226"/>
      <c r="S637" s="1226"/>
      <c r="T637" s="1226"/>
      <c r="U637" s="1226"/>
      <c r="V637" s="1226"/>
      <c r="W637" s="1226"/>
      <c r="X637" s="1226"/>
    </row>
    <row r="638" spans="1:24" ht="22.5" hidden="1" customHeight="1" outlineLevel="1">
      <c r="A638" s="1193"/>
      <c r="B638" s="1247" t="s">
        <v>495</v>
      </c>
      <c r="C638" s="1191" t="s">
        <v>144</v>
      </c>
      <c r="D638" s="1191" t="s">
        <v>16</v>
      </c>
      <c r="E638" s="1192">
        <v>38636</v>
      </c>
      <c r="F638" s="1192">
        <v>38636</v>
      </c>
      <c r="G638" s="1197">
        <f t="shared" si="47"/>
        <v>38636</v>
      </c>
      <c r="H638" s="1200">
        <v>38636</v>
      </c>
      <c r="I638" s="1225">
        <f t="shared" si="48"/>
        <v>0</v>
      </c>
      <c r="J638" s="1588"/>
      <c r="K638" s="1226"/>
      <c r="L638" s="1226"/>
      <c r="M638" s="1226"/>
      <c r="N638" s="1226"/>
      <c r="O638" s="1226"/>
      <c r="P638" s="1226"/>
      <c r="Q638" s="1226"/>
      <c r="R638" s="1226"/>
      <c r="S638" s="1226"/>
      <c r="T638" s="1226"/>
      <c r="U638" s="1226"/>
      <c r="V638" s="1226"/>
      <c r="W638" s="1226"/>
      <c r="X638" s="1226"/>
    </row>
    <row r="639" spans="1:24" ht="22.5" hidden="1" customHeight="1" outlineLevel="1">
      <c r="A639" s="1193"/>
      <c r="B639" s="1247" t="s">
        <v>496</v>
      </c>
      <c r="C639" s="1191" t="s">
        <v>144</v>
      </c>
      <c r="D639" s="1191" t="s">
        <v>16</v>
      </c>
      <c r="E639" s="1192">
        <v>44545</v>
      </c>
      <c r="F639" s="1192">
        <v>44545</v>
      </c>
      <c r="G639" s="1197">
        <f t="shared" si="47"/>
        <v>44545</v>
      </c>
      <c r="H639" s="1200">
        <v>44545</v>
      </c>
      <c r="I639" s="1225">
        <f t="shared" si="48"/>
        <v>0</v>
      </c>
      <c r="J639" s="1588"/>
      <c r="K639" s="1226"/>
      <c r="L639" s="1226"/>
      <c r="M639" s="1226"/>
      <c r="N639" s="1226"/>
      <c r="O639" s="1226"/>
      <c r="P639" s="1226"/>
      <c r="Q639" s="1226"/>
      <c r="R639" s="1226"/>
      <c r="S639" s="1226"/>
      <c r="T639" s="1226"/>
      <c r="U639" s="1226"/>
      <c r="V639" s="1226"/>
      <c r="W639" s="1226"/>
      <c r="X639" s="1226"/>
    </row>
    <row r="640" spans="1:24" ht="22.5" hidden="1" customHeight="1" outlineLevel="1">
      <c r="A640" s="1193"/>
      <c r="B640" s="1247" t="s">
        <v>497</v>
      </c>
      <c r="C640" s="1191" t="s">
        <v>144</v>
      </c>
      <c r="D640" s="1191" t="s">
        <v>16</v>
      </c>
      <c r="E640" s="1192">
        <v>44545</v>
      </c>
      <c r="F640" s="1192">
        <v>44545</v>
      </c>
      <c r="G640" s="1197">
        <f t="shared" si="47"/>
        <v>44545</v>
      </c>
      <c r="H640" s="1200">
        <v>44545</v>
      </c>
      <c r="I640" s="1225">
        <f t="shared" si="48"/>
        <v>0</v>
      </c>
      <c r="J640" s="1589"/>
      <c r="K640" s="1226"/>
      <c r="L640" s="1226"/>
      <c r="M640" s="1226"/>
      <c r="N640" s="1226"/>
      <c r="O640" s="1226"/>
      <c r="P640" s="1226"/>
      <c r="Q640" s="1226"/>
      <c r="R640" s="1226"/>
      <c r="S640" s="1226"/>
      <c r="T640" s="1226"/>
      <c r="U640" s="1226"/>
      <c r="V640" s="1226"/>
      <c r="W640" s="1226"/>
      <c r="X640" s="1226"/>
    </row>
    <row r="641" spans="1:24" ht="21" hidden="1" customHeight="1" outlineLevel="1">
      <c r="A641" s="1193"/>
      <c r="B641" s="1265" t="s">
        <v>498</v>
      </c>
      <c r="C641" s="1191"/>
      <c r="D641" s="1191"/>
      <c r="E641" s="1192"/>
      <c r="F641" s="1192"/>
      <c r="G641" s="1197"/>
      <c r="H641" s="1200"/>
      <c r="I641" s="1225" t="e">
        <f t="shared" si="48"/>
        <v>#DIV/0!</v>
      </c>
      <c r="J641" s="1191"/>
      <c r="K641" s="1226"/>
      <c r="L641" s="1226"/>
      <c r="M641" s="1226"/>
      <c r="N641" s="1226"/>
      <c r="O641" s="1226"/>
      <c r="P641" s="1226"/>
      <c r="Q641" s="1226"/>
      <c r="R641" s="1226"/>
      <c r="S641" s="1226"/>
      <c r="T641" s="1226"/>
      <c r="U641" s="1226"/>
      <c r="V641" s="1226"/>
      <c r="W641" s="1226"/>
      <c r="X641" s="1226"/>
    </row>
    <row r="642" spans="1:24" ht="21" hidden="1" customHeight="1" outlineLevel="1">
      <c r="A642" s="1193"/>
      <c r="B642" s="1247" t="s">
        <v>499</v>
      </c>
      <c r="C642" s="1191" t="s">
        <v>500</v>
      </c>
      <c r="D642" s="1191"/>
      <c r="E642" s="1192">
        <v>14081818</v>
      </c>
      <c r="F642" s="1192">
        <v>14081818</v>
      </c>
      <c r="G642" s="1197">
        <f t="shared" ref="G642:G647" si="49">F642</f>
        <v>14081818</v>
      </c>
      <c r="H642" s="1200">
        <v>14081818</v>
      </c>
      <c r="I642" s="1225">
        <f t="shared" si="48"/>
        <v>0</v>
      </c>
      <c r="J642" s="1587" t="s">
        <v>501</v>
      </c>
      <c r="K642" s="1226"/>
      <c r="L642" s="1226"/>
      <c r="M642" s="1226"/>
      <c r="N642" s="1226"/>
      <c r="O642" s="1226"/>
      <c r="P642" s="1226"/>
      <c r="Q642" s="1226"/>
      <c r="R642" s="1226"/>
      <c r="S642" s="1226"/>
      <c r="T642" s="1226"/>
      <c r="U642" s="1226"/>
      <c r="V642" s="1226"/>
      <c r="W642" s="1226"/>
      <c r="X642" s="1226"/>
    </row>
    <row r="643" spans="1:24" ht="21" hidden="1" customHeight="1" outlineLevel="1">
      <c r="A643" s="1193"/>
      <c r="B643" s="1247" t="s">
        <v>502</v>
      </c>
      <c r="C643" s="1191" t="s">
        <v>500</v>
      </c>
      <c r="D643" s="1191"/>
      <c r="E643" s="1192">
        <v>17718182</v>
      </c>
      <c r="F643" s="1192">
        <v>17718182</v>
      </c>
      <c r="G643" s="1197">
        <f t="shared" si="49"/>
        <v>17718182</v>
      </c>
      <c r="H643" s="1200">
        <v>17718182</v>
      </c>
      <c r="I643" s="1225">
        <f t="shared" si="48"/>
        <v>0</v>
      </c>
      <c r="J643" s="1588"/>
      <c r="K643" s="1226"/>
      <c r="L643" s="1226"/>
      <c r="M643" s="1226"/>
      <c r="N643" s="1226"/>
      <c r="O643" s="1226"/>
      <c r="P643" s="1226"/>
      <c r="Q643" s="1226"/>
      <c r="R643" s="1226"/>
      <c r="S643" s="1226"/>
      <c r="T643" s="1226"/>
      <c r="U643" s="1226"/>
      <c r="V643" s="1226"/>
      <c r="W643" s="1226"/>
      <c r="X643" s="1226"/>
    </row>
    <row r="644" spans="1:24" ht="21" hidden="1" customHeight="1" outlineLevel="1">
      <c r="A644" s="1193"/>
      <c r="B644" s="1247" t="s">
        <v>503</v>
      </c>
      <c r="C644" s="1191" t="s">
        <v>504</v>
      </c>
      <c r="D644" s="1191"/>
      <c r="E644" s="1192">
        <v>3272727</v>
      </c>
      <c r="F644" s="1192">
        <v>3272727</v>
      </c>
      <c r="G644" s="1197">
        <f t="shared" si="49"/>
        <v>3272727</v>
      </c>
      <c r="H644" s="1200">
        <v>3272727</v>
      </c>
      <c r="I644" s="1225">
        <f t="shared" si="48"/>
        <v>0</v>
      </c>
      <c r="J644" s="1588"/>
      <c r="K644" s="1226"/>
      <c r="L644" s="1226"/>
      <c r="M644" s="1226"/>
      <c r="N644" s="1226"/>
      <c r="O644" s="1226"/>
      <c r="P644" s="1226"/>
      <c r="Q644" s="1226"/>
      <c r="R644" s="1226"/>
      <c r="S644" s="1226"/>
      <c r="T644" s="1226"/>
      <c r="U644" s="1226"/>
      <c r="V644" s="1226"/>
      <c r="W644" s="1226"/>
      <c r="X644" s="1226"/>
    </row>
    <row r="645" spans="1:24" ht="39" hidden="1" customHeight="1" outlineLevel="1">
      <c r="A645" s="1193"/>
      <c r="B645" s="1211" t="s">
        <v>505</v>
      </c>
      <c r="C645" s="1191" t="s">
        <v>504</v>
      </c>
      <c r="D645" s="1191"/>
      <c r="E645" s="1192">
        <v>2636364</v>
      </c>
      <c r="F645" s="1192">
        <v>2636364</v>
      </c>
      <c r="G645" s="1197">
        <f t="shared" si="49"/>
        <v>2636364</v>
      </c>
      <c r="H645" s="1200">
        <v>2636364</v>
      </c>
      <c r="I645" s="1225">
        <f t="shared" si="48"/>
        <v>0</v>
      </c>
      <c r="J645" s="1588"/>
      <c r="K645" s="1226"/>
      <c r="L645" s="1226"/>
      <c r="M645" s="1226"/>
      <c r="N645" s="1226"/>
      <c r="O645" s="1226"/>
      <c r="P645" s="1226"/>
      <c r="Q645" s="1226"/>
      <c r="R645" s="1226"/>
      <c r="S645" s="1226"/>
      <c r="T645" s="1226"/>
      <c r="U645" s="1226"/>
      <c r="V645" s="1226"/>
      <c r="W645" s="1226"/>
      <c r="X645" s="1226"/>
    </row>
    <row r="646" spans="1:24" ht="39" hidden="1" customHeight="1" outlineLevel="1">
      <c r="A646" s="1193"/>
      <c r="B646" s="1211" t="s">
        <v>506</v>
      </c>
      <c r="C646" s="1191" t="s">
        <v>504</v>
      </c>
      <c r="D646" s="1191"/>
      <c r="E646" s="1192">
        <v>17170909</v>
      </c>
      <c r="F646" s="1192">
        <v>17170909</v>
      </c>
      <c r="G646" s="1197">
        <f t="shared" si="49"/>
        <v>17170909</v>
      </c>
      <c r="H646" s="1200">
        <v>17170909</v>
      </c>
      <c r="I646" s="1225">
        <f t="shared" si="48"/>
        <v>0</v>
      </c>
      <c r="J646" s="1588"/>
      <c r="K646" s="1226"/>
      <c r="L646" s="1226"/>
      <c r="M646" s="1226"/>
      <c r="N646" s="1226"/>
      <c r="O646" s="1226"/>
      <c r="P646" s="1226"/>
      <c r="Q646" s="1226"/>
      <c r="R646" s="1226"/>
      <c r="S646" s="1226"/>
      <c r="T646" s="1226"/>
      <c r="U646" s="1226"/>
      <c r="V646" s="1226"/>
      <c r="W646" s="1226"/>
      <c r="X646" s="1226"/>
    </row>
    <row r="647" spans="1:24" ht="39" hidden="1" customHeight="1" outlineLevel="1">
      <c r="A647" s="1193"/>
      <c r="B647" s="1211" t="s">
        <v>507</v>
      </c>
      <c r="C647" s="1191" t="s">
        <v>504</v>
      </c>
      <c r="D647" s="1191"/>
      <c r="E647" s="1192">
        <v>20807272</v>
      </c>
      <c r="F647" s="1192">
        <v>20807272</v>
      </c>
      <c r="G647" s="1197">
        <f t="shared" si="49"/>
        <v>20807272</v>
      </c>
      <c r="H647" s="1200">
        <v>20807272</v>
      </c>
      <c r="I647" s="1225">
        <f t="shared" si="48"/>
        <v>0</v>
      </c>
      <c r="J647" s="1589"/>
      <c r="K647" s="1226"/>
      <c r="L647" s="1226"/>
      <c r="M647" s="1226"/>
      <c r="N647" s="1226"/>
      <c r="O647" s="1226"/>
      <c r="P647" s="1226"/>
      <c r="Q647" s="1226"/>
      <c r="R647" s="1226"/>
      <c r="S647" s="1226"/>
      <c r="T647" s="1226"/>
      <c r="U647" s="1226"/>
      <c r="V647" s="1226"/>
      <c r="W647" s="1226"/>
      <c r="X647" s="1226"/>
    </row>
    <row r="648" spans="1:24" ht="20.25" hidden="1" customHeight="1" outlineLevel="1">
      <c r="A648" s="1193"/>
      <c r="B648" s="1265" t="s">
        <v>508</v>
      </c>
      <c r="C648" s="1191"/>
      <c r="D648" s="1191"/>
      <c r="E648" s="1192"/>
      <c r="F648" s="1192"/>
      <c r="G648" s="1197"/>
      <c r="H648" s="1200"/>
      <c r="I648" s="1225" t="e">
        <f t="shared" si="48"/>
        <v>#DIV/0!</v>
      </c>
      <c r="J648" s="1272"/>
      <c r="K648" s="1226"/>
      <c r="L648" s="1226"/>
      <c r="M648" s="1226"/>
      <c r="N648" s="1226"/>
      <c r="O648" s="1226"/>
      <c r="P648" s="1226"/>
      <c r="Q648" s="1226"/>
      <c r="R648" s="1226"/>
      <c r="S648" s="1226"/>
      <c r="T648" s="1226"/>
      <c r="U648" s="1226"/>
      <c r="V648" s="1226"/>
      <c r="W648" s="1226"/>
      <c r="X648" s="1226"/>
    </row>
    <row r="649" spans="1:24" ht="19.5" hidden="1" customHeight="1" outlineLevel="1">
      <c r="A649" s="1193"/>
      <c r="B649" s="1247" t="s">
        <v>509</v>
      </c>
      <c r="C649" s="1191" t="s">
        <v>510</v>
      </c>
      <c r="D649" s="1191"/>
      <c r="E649" s="1192">
        <v>709091</v>
      </c>
      <c r="F649" s="1192">
        <v>709091</v>
      </c>
      <c r="G649" s="1197">
        <f t="shared" ref="G649:G656" si="50">F649</f>
        <v>709091</v>
      </c>
      <c r="H649" s="1200">
        <v>709091</v>
      </c>
      <c r="I649" s="1225">
        <f t="shared" si="48"/>
        <v>0</v>
      </c>
      <c r="J649" s="1587"/>
      <c r="K649" s="1226"/>
      <c r="L649" s="1226"/>
      <c r="M649" s="1226"/>
      <c r="N649" s="1226"/>
      <c r="O649" s="1226"/>
      <c r="P649" s="1226"/>
      <c r="Q649" s="1226"/>
      <c r="R649" s="1226"/>
      <c r="S649" s="1226"/>
      <c r="T649" s="1226"/>
      <c r="U649" s="1226"/>
      <c r="V649" s="1226"/>
      <c r="W649" s="1226"/>
      <c r="X649" s="1226"/>
    </row>
    <row r="650" spans="1:24" ht="19.5" hidden="1" customHeight="1" outlineLevel="1">
      <c r="A650" s="1193"/>
      <c r="B650" s="1247" t="s">
        <v>511</v>
      </c>
      <c r="C650" s="1191" t="s">
        <v>510</v>
      </c>
      <c r="D650" s="1191"/>
      <c r="E650" s="1192">
        <v>1068181</v>
      </c>
      <c r="F650" s="1192">
        <v>1068181</v>
      </c>
      <c r="G650" s="1197">
        <f t="shared" si="50"/>
        <v>1068181</v>
      </c>
      <c r="H650" s="1200">
        <v>1068181</v>
      </c>
      <c r="I650" s="1225">
        <f t="shared" si="48"/>
        <v>0</v>
      </c>
      <c r="J650" s="1588"/>
      <c r="K650" s="1226"/>
      <c r="L650" s="1226"/>
      <c r="M650" s="1226"/>
      <c r="N650" s="1226"/>
      <c r="O650" s="1226"/>
      <c r="P650" s="1226"/>
      <c r="Q650" s="1226"/>
      <c r="R650" s="1226"/>
      <c r="S650" s="1226"/>
      <c r="T650" s="1226"/>
      <c r="U650" s="1226"/>
      <c r="V650" s="1226"/>
      <c r="W650" s="1226"/>
      <c r="X650" s="1226"/>
    </row>
    <row r="651" spans="1:24" ht="19.5" hidden="1" customHeight="1" outlineLevel="1">
      <c r="A651" s="1193"/>
      <c r="B651" s="1247" t="s">
        <v>512</v>
      </c>
      <c r="C651" s="1191" t="s">
        <v>513</v>
      </c>
      <c r="D651" s="1191"/>
      <c r="E651" s="1192">
        <v>62727</v>
      </c>
      <c r="F651" s="1192">
        <v>62727</v>
      </c>
      <c r="G651" s="1197">
        <f t="shared" si="50"/>
        <v>62727</v>
      </c>
      <c r="H651" s="1200">
        <v>62727</v>
      </c>
      <c r="I651" s="1225">
        <f t="shared" si="48"/>
        <v>0</v>
      </c>
      <c r="J651" s="1588"/>
      <c r="K651" s="1226"/>
      <c r="L651" s="1226"/>
      <c r="M651" s="1226"/>
      <c r="N651" s="1226"/>
      <c r="O651" s="1226"/>
      <c r="P651" s="1226"/>
      <c r="Q651" s="1226"/>
      <c r="R651" s="1226"/>
      <c r="S651" s="1226"/>
      <c r="T651" s="1226"/>
      <c r="U651" s="1226"/>
      <c r="V651" s="1226"/>
      <c r="W651" s="1226"/>
      <c r="X651" s="1226"/>
    </row>
    <row r="652" spans="1:24" ht="19.5" hidden="1" customHeight="1" outlineLevel="1">
      <c r="A652" s="1193"/>
      <c r="B652" s="1247" t="s">
        <v>514</v>
      </c>
      <c r="C652" s="1191" t="s">
        <v>500</v>
      </c>
      <c r="D652" s="1191"/>
      <c r="E652" s="1192">
        <v>31818</v>
      </c>
      <c r="F652" s="1192">
        <v>31818</v>
      </c>
      <c r="G652" s="1197">
        <f t="shared" si="50"/>
        <v>31818</v>
      </c>
      <c r="H652" s="1200">
        <v>31818</v>
      </c>
      <c r="I652" s="1225">
        <f t="shared" si="48"/>
        <v>0</v>
      </c>
      <c r="J652" s="1588"/>
      <c r="K652" s="1226"/>
      <c r="L652" s="1226"/>
      <c r="M652" s="1226"/>
      <c r="N652" s="1226"/>
      <c r="O652" s="1226"/>
      <c r="P652" s="1226"/>
      <c r="Q652" s="1226"/>
      <c r="R652" s="1226"/>
      <c r="S652" s="1226"/>
      <c r="T652" s="1226"/>
      <c r="U652" s="1226"/>
      <c r="V652" s="1226"/>
      <c r="W652" s="1226"/>
      <c r="X652" s="1226"/>
    </row>
    <row r="653" spans="1:24" ht="19.5" hidden="1" customHeight="1" outlineLevel="1">
      <c r="A653" s="1193"/>
      <c r="B653" s="1247" t="s">
        <v>515</v>
      </c>
      <c r="C653" s="1191" t="s">
        <v>500</v>
      </c>
      <c r="D653" s="1191"/>
      <c r="E653" s="1192">
        <v>109091</v>
      </c>
      <c r="F653" s="1192">
        <v>109091</v>
      </c>
      <c r="G653" s="1197">
        <f t="shared" si="50"/>
        <v>109091</v>
      </c>
      <c r="H653" s="1200">
        <v>109091</v>
      </c>
      <c r="I653" s="1225">
        <f t="shared" si="48"/>
        <v>0</v>
      </c>
      <c r="J653" s="1588"/>
      <c r="K653" s="1226"/>
      <c r="L653" s="1226"/>
      <c r="M653" s="1226"/>
      <c r="N653" s="1226"/>
      <c r="O653" s="1226"/>
      <c r="P653" s="1226"/>
      <c r="Q653" s="1226"/>
      <c r="R653" s="1226"/>
      <c r="S653" s="1226"/>
      <c r="T653" s="1226"/>
      <c r="U653" s="1226"/>
      <c r="V653" s="1226"/>
      <c r="W653" s="1226"/>
      <c r="X653" s="1226"/>
    </row>
    <row r="654" spans="1:24" ht="19.5" hidden="1" customHeight="1" outlineLevel="1">
      <c r="A654" s="1193"/>
      <c r="B654" s="1247" t="s">
        <v>516</v>
      </c>
      <c r="C654" s="1191" t="s">
        <v>517</v>
      </c>
      <c r="D654" s="1191"/>
      <c r="E654" s="1192">
        <v>24545</v>
      </c>
      <c r="F654" s="1192">
        <v>24545</v>
      </c>
      <c r="G654" s="1197">
        <f t="shared" si="50"/>
        <v>24545</v>
      </c>
      <c r="H654" s="1200">
        <v>24545</v>
      </c>
      <c r="I654" s="1225">
        <f t="shared" si="48"/>
        <v>0</v>
      </c>
      <c r="J654" s="1588"/>
      <c r="K654" s="1226"/>
      <c r="L654" s="1226"/>
      <c r="M654" s="1226"/>
      <c r="N654" s="1226"/>
      <c r="O654" s="1226"/>
      <c r="P654" s="1226"/>
      <c r="Q654" s="1226"/>
      <c r="R654" s="1226"/>
      <c r="S654" s="1226"/>
      <c r="T654" s="1226"/>
      <c r="U654" s="1226"/>
      <c r="V654" s="1226"/>
      <c r="W654" s="1226"/>
      <c r="X654" s="1226"/>
    </row>
    <row r="655" spans="1:24" ht="19.5" hidden="1" customHeight="1" outlineLevel="1">
      <c r="A655" s="1193"/>
      <c r="B655" s="1247" t="s">
        <v>518</v>
      </c>
      <c r="C655" s="1191" t="s">
        <v>500</v>
      </c>
      <c r="D655" s="1191"/>
      <c r="E655" s="1192">
        <v>9545</v>
      </c>
      <c r="F655" s="1192">
        <v>9545</v>
      </c>
      <c r="G655" s="1197">
        <f t="shared" si="50"/>
        <v>9545</v>
      </c>
      <c r="H655" s="1200">
        <v>9545</v>
      </c>
      <c r="I655" s="1225">
        <f t="shared" si="48"/>
        <v>0</v>
      </c>
      <c r="J655" s="1588"/>
      <c r="K655" s="1226"/>
      <c r="L655" s="1226"/>
      <c r="M655" s="1226"/>
      <c r="N655" s="1226"/>
      <c r="O655" s="1226"/>
      <c r="P655" s="1226"/>
      <c r="Q655" s="1226"/>
      <c r="R655" s="1226"/>
      <c r="S655" s="1226"/>
      <c r="T655" s="1226"/>
      <c r="U655" s="1226"/>
      <c r="V655" s="1226"/>
      <c r="W655" s="1226"/>
      <c r="X655" s="1226"/>
    </row>
    <row r="656" spans="1:24" ht="19.5" hidden="1" customHeight="1" outlineLevel="1">
      <c r="A656" s="1193"/>
      <c r="B656" s="1247" t="s">
        <v>519</v>
      </c>
      <c r="C656" s="1191" t="s">
        <v>500</v>
      </c>
      <c r="D656" s="1191"/>
      <c r="E656" s="1192">
        <v>10000</v>
      </c>
      <c r="F656" s="1192">
        <v>10000</v>
      </c>
      <c r="G656" s="1197">
        <f t="shared" si="50"/>
        <v>10000</v>
      </c>
      <c r="H656" s="1200">
        <v>10000</v>
      </c>
      <c r="I656" s="1225">
        <f t="shared" si="48"/>
        <v>0</v>
      </c>
      <c r="J656" s="1589"/>
      <c r="K656" s="1226"/>
      <c r="L656" s="1226"/>
      <c r="M656" s="1226"/>
      <c r="N656" s="1226"/>
      <c r="O656" s="1226"/>
      <c r="P656" s="1226"/>
      <c r="Q656" s="1226"/>
      <c r="R656" s="1226"/>
      <c r="S656" s="1226"/>
      <c r="T656" s="1226"/>
      <c r="U656" s="1226"/>
      <c r="V656" s="1226"/>
      <c r="W656" s="1226"/>
      <c r="X656" s="1226"/>
    </row>
    <row r="657" spans="1:24" ht="15" hidden="1" customHeight="1">
      <c r="A657" s="1212">
        <v>2</v>
      </c>
      <c r="B657" s="1596" t="s">
        <v>520</v>
      </c>
      <c r="C657" s="1578"/>
      <c r="D657" s="1578"/>
      <c r="E657" s="1578"/>
      <c r="F657" s="1578"/>
      <c r="G657" s="1578"/>
      <c r="H657" s="1578"/>
      <c r="I657" s="1578"/>
      <c r="J657" s="1579"/>
      <c r="K657" s="1226"/>
      <c r="L657" s="1226"/>
      <c r="M657" s="1226"/>
      <c r="N657" s="1226"/>
      <c r="O657" s="1226"/>
      <c r="P657" s="1226"/>
      <c r="Q657" s="1226"/>
      <c r="R657" s="1226"/>
      <c r="S657" s="1226"/>
      <c r="T657" s="1226"/>
      <c r="U657" s="1226"/>
      <c r="V657" s="1226"/>
      <c r="W657" s="1226"/>
      <c r="X657" s="1226"/>
    </row>
    <row r="658" spans="1:24" ht="39" hidden="1" customHeight="1">
      <c r="A658" s="1193"/>
      <c r="B658" s="1211" t="s">
        <v>521</v>
      </c>
      <c r="C658" s="1191" t="s">
        <v>152</v>
      </c>
      <c r="D658" s="1191"/>
      <c r="E658" s="1192">
        <v>13000</v>
      </c>
      <c r="F658" s="1192">
        <v>13000</v>
      </c>
      <c r="G658" s="1197"/>
      <c r="H658" s="1197"/>
      <c r="I658" s="1225">
        <f t="shared" ref="I658:I671" si="51">(F658-E658)/E658</f>
        <v>0</v>
      </c>
      <c r="J658" s="1587" t="s">
        <v>522</v>
      </c>
      <c r="K658" s="1226"/>
      <c r="L658" s="1226"/>
      <c r="M658" s="1226"/>
      <c r="N658" s="1226"/>
      <c r="O658" s="1226"/>
      <c r="P658" s="1226"/>
      <c r="Q658" s="1226"/>
      <c r="R658" s="1226"/>
      <c r="S658" s="1226"/>
      <c r="T658" s="1226"/>
      <c r="U658" s="1226"/>
      <c r="V658" s="1226"/>
      <c r="W658" s="1226"/>
      <c r="X658" s="1226"/>
    </row>
    <row r="659" spans="1:24" ht="19.5" hidden="1" customHeight="1">
      <c r="A659" s="1193"/>
      <c r="B659" s="1247" t="s">
        <v>523</v>
      </c>
      <c r="C659" s="1191" t="s">
        <v>152</v>
      </c>
      <c r="D659" s="1191"/>
      <c r="E659" s="1192">
        <v>15000</v>
      </c>
      <c r="F659" s="1192">
        <v>15000</v>
      </c>
      <c r="G659" s="1197"/>
      <c r="H659" s="1197"/>
      <c r="I659" s="1225">
        <f t="shared" si="51"/>
        <v>0</v>
      </c>
      <c r="J659" s="1588"/>
      <c r="K659" s="1226"/>
      <c r="L659" s="1226"/>
      <c r="M659" s="1226"/>
      <c r="N659" s="1226"/>
      <c r="O659" s="1226"/>
      <c r="P659" s="1226"/>
      <c r="Q659" s="1226"/>
      <c r="R659" s="1226"/>
      <c r="S659" s="1226"/>
      <c r="T659" s="1226"/>
      <c r="U659" s="1226"/>
      <c r="V659" s="1226"/>
      <c r="W659" s="1226"/>
      <c r="X659" s="1226"/>
    </row>
    <row r="660" spans="1:24" ht="58.5" hidden="1" customHeight="1">
      <c r="A660" s="1193"/>
      <c r="B660" s="1211" t="s">
        <v>524</v>
      </c>
      <c r="C660" s="1191" t="s">
        <v>152</v>
      </c>
      <c r="D660" s="1191"/>
      <c r="E660" s="1192">
        <v>22000</v>
      </c>
      <c r="F660" s="1192">
        <v>22000</v>
      </c>
      <c r="G660" s="1197"/>
      <c r="H660" s="1197"/>
      <c r="I660" s="1225">
        <f t="shared" si="51"/>
        <v>0</v>
      </c>
      <c r="J660" s="1588"/>
      <c r="K660" s="1226"/>
      <c r="L660" s="1226"/>
      <c r="M660" s="1226"/>
      <c r="N660" s="1226"/>
      <c r="O660" s="1226"/>
      <c r="P660" s="1226"/>
      <c r="Q660" s="1226"/>
      <c r="R660" s="1226"/>
      <c r="S660" s="1226"/>
      <c r="T660" s="1226"/>
      <c r="U660" s="1226"/>
      <c r="V660" s="1226"/>
      <c r="W660" s="1226"/>
      <c r="X660" s="1226"/>
    </row>
    <row r="661" spans="1:24" ht="58.5" hidden="1" customHeight="1">
      <c r="A661" s="1193"/>
      <c r="B661" s="1211" t="s">
        <v>525</v>
      </c>
      <c r="C661" s="1191" t="s">
        <v>152</v>
      </c>
      <c r="D661" s="1191"/>
      <c r="E661" s="1192">
        <v>25000</v>
      </c>
      <c r="F661" s="1192">
        <v>25000</v>
      </c>
      <c r="G661" s="1197"/>
      <c r="H661" s="1197"/>
      <c r="I661" s="1225">
        <f t="shared" si="51"/>
        <v>0</v>
      </c>
      <c r="J661" s="1588"/>
      <c r="K661" s="1226"/>
      <c r="L661" s="1226"/>
      <c r="M661" s="1226"/>
      <c r="N661" s="1226"/>
      <c r="O661" s="1226"/>
      <c r="P661" s="1226"/>
      <c r="Q661" s="1226"/>
      <c r="R661" s="1226"/>
      <c r="S661" s="1226"/>
      <c r="T661" s="1226"/>
      <c r="U661" s="1226"/>
      <c r="V661" s="1226"/>
      <c r="W661" s="1226"/>
      <c r="X661" s="1226"/>
    </row>
    <row r="662" spans="1:24" ht="58.5" hidden="1" customHeight="1">
      <c r="A662" s="1193"/>
      <c r="B662" s="1211" t="s">
        <v>526</v>
      </c>
      <c r="C662" s="1191" t="s">
        <v>152</v>
      </c>
      <c r="D662" s="1191"/>
      <c r="E662" s="1192">
        <v>31000</v>
      </c>
      <c r="F662" s="1192">
        <v>31000</v>
      </c>
      <c r="G662" s="1197"/>
      <c r="H662" s="1197"/>
      <c r="I662" s="1225">
        <f t="shared" si="51"/>
        <v>0</v>
      </c>
      <c r="J662" s="1588"/>
      <c r="K662" s="1226"/>
      <c r="L662" s="1226"/>
      <c r="M662" s="1226"/>
      <c r="N662" s="1226"/>
      <c r="O662" s="1226"/>
      <c r="P662" s="1226"/>
      <c r="Q662" s="1226"/>
      <c r="R662" s="1226"/>
      <c r="S662" s="1226"/>
      <c r="T662" s="1226"/>
      <c r="U662" s="1226"/>
      <c r="V662" s="1226"/>
      <c r="W662" s="1226"/>
      <c r="X662" s="1226"/>
    </row>
    <row r="663" spans="1:24" ht="58.5" hidden="1" customHeight="1">
      <c r="A663" s="1193"/>
      <c r="B663" s="1211" t="s">
        <v>527</v>
      </c>
      <c r="C663" s="1191" t="s">
        <v>152</v>
      </c>
      <c r="D663" s="1191"/>
      <c r="E663" s="1192">
        <v>34000</v>
      </c>
      <c r="F663" s="1192">
        <v>34000</v>
      </c>
      <c r="G663" s="1197"/>
      <c r="H663" s="1197"/>
      <c r="I663" s="1225">
        <f t="shared" si="51"/>
        <v>0</v>
      </c>
      <c r="J663" s="1589"/>
      <c r="K663" s="1226"/>
      <c r="L663" s="1226"/>
      <c r="M663" s="1226"/>
      <c r="N663" s="1226"/>
      <c r="O663" s="1226"/>
      <c r="P663" s="1226"/>
      <c r="Q663" s="1226"/>
      <c r="R663" s="1226"/>
      <c r="S663" s="1226"/>
      <c r="T663" s="1226"/>
      <c r="U663" s="1226"/>
      <c r="V663" s="1226"/>
      <c r="W663" s="1226"/>
      <c r="X663" s="1226"/>
    </row>
    <row r="664" spans="1:24" ht="78" hidden="1" customHeight="1">
      <c r="A664" s="1193"/>
      <c r="B664" s="1211" t="s">
        <v>528</v>
      </c>
      <c r="C664" s="1191" t="s">
        <v>152</v>
      </c>
      <c r="D664" s="1191"/>
      <c r="E664" s="1192">
        <v>36000</v>
      </c>
      <c r="F664" s="1192">
        <v>36000</v>
      </c>
      <c r="G664" s="1197"/>
      <c r="H664" s="1197"/>
      <c r="I664" s="1225">
        <f t="shared" si="51"/>
        <v>0</v>
      </c>
      <c r="J664" s="1587" t="s">
        <v>522</v>
      </c>
      <c r="K664" s="1226"/>
      <c r="L664" s="1226"/>
      <c r="M664" s="1226"/>
      <c r="N664" s="1226"/>
      <c r="O664" s="1226"/>
      <c r="P664" s="1226"/>
      <c r="Q664" s="1226"/>
      <c r="R664" s="1226"/>
      <c r="S664" s="1226"/>
      <c r="T664" s="1226"/>
      <c r="U664" s="1226"/>
      <c r="V664" s="1226"/>
      <c r="W664" s="1226"/>
      <c r="X664" s="1226"/>
    </row>
    <row r="665" spans="1:24" ht="39" hidden="1" customHeight="1">
      <c r="A665" s="1193"/>
      <c r="B665" s="1211" t="s">
        <v>529</v>
      </c>
      <c r="C665" s="1191" t="s">
        <v>152</v>
      </c>
      <c r="D665" s="1191"/>
      <c r="E665" s="1192">
        <v>34000</v>
      </c>
      <c r="F665" s="1192">
        <v>34000</v>
      </c>
      <c r="G665" s="1197"/>
      <c r="H665" s="1197"/>
      <c r="I665" s="1225">
        <f t="shared" si="51"/>
        <v>0</v>
      </c>
      <c r="J665" s="1588"/>
      <c r="K665" s="1226"/>
      <c r="L665" s="1226"/>
      <c r="M665" s="1226"/>
      <c r="N665" s="1226"/>
      <c r="O665" s="1226"/>
      <c r="P665" s="1226"/>
      <c r="Q665" s="1226"/>
      <c r="R665" s="1226"/>
      <c r="S665" s="1226"/>
      <c r="T665" s="1226"/>
      <c r="U665" s="1226"/>
      <c r="V665" s="1226"/>
      <c r="W665" s="1226"/>
      <c r="X665" s="1226"/>
    </row>
    <row r="666" spans="1:24" ht="58.5" hidden="1" customHeight="1">
      <c r="A666" s="1193"/>
      <c r="B666" s="1211" t="s">
        <v>530</v>
      </c>
      <c r="C666" s="1191" t="s">
        <v>152</v>
      </c>
      <c r="D666" s="1191"/>
      <c r="E666" s="1192">
        <v>49000</v>
      </c>
      <c r="F666" s="1192">
        <v>49000</v>
      </c>
      <c r="G666" s="1197"/>
      <c r="H666" s="1197"/>
      <c r="I666" s="1225">
        <f t="shared" si="51"/>
        <v>0</v>
      </c>
      <c r="J666" s="1589"/>
      <c r="K666" s="1226"/>
      <c r="L666" s="1226"/>
      <c r="M666" s="1226"/>
      <c r="N666" s="1226"/>
      <c r="O666" s="1226"/>
      <c r="P666" s="1226"/>
      <c r="Q666" s="1226"/>
      <c r="R666" s="1226"/>
      <c r="S666" s="1226"/>
      <c r="T666" s="1226"/>
      <c r="U666" s="1226"/>
      <c r="V666" s="1226"/>
      <c r="W666" s="1226"/>
      <c r="X666" s="1226"/>
    </row>
    <row r="667" spans="1:24" ht="39" hidden="1" customHeight="1">
      <c r="A667" s="1193"/>
      <c r="B667" s="1211" t="s">
        <v>531</v>
      </c>
      <c r="C667" s="1191" t="s">
        <v>152</v>
      </c>
      <c r="D667" s="1191"/>
      <c r="E667" s="1192">
        <v>50000</v>
      </c>
      <c r="F667" s="1192">
        <v>50000</v>
      </c>
      <c r="G667" s="1197"/>
      <c r="H667" s="1197"/>
      <c r="I667" s="1225">
        <f t="shared" si="51"/>
        <v>0</v>
      </c>
      <c r="J667" s="1587" t="s">
        <v>522</v>
      </c>
      <c r="K667" s="1226"/>
      <c r="L667" s="1226"/>
      <c r="M667" s="1226"/>
      <c r="N667" s="1226"/>
      <c r="O667" s="1226"/>
      <c r="P667" s="1226"/>
      <c r="Q667" s="1226"/>
      <c r="R667" s="1226"/>
      <c r="S667" s="1226"/>
      <c r="T667" s="1226"/>
      <c r="U667" s="1226"/>
      <c r="V667" s="1226"/>
      <c r="W667" s="1226"/>
      <c r="X667" s="1226"/>
    </row>
    <row r="668" spans="1:24" ht="58.5" hidden="1" customHeight="1">
      <c r="A668" s="1193"/>
      <c r="B668" s="1211" t="s">
        <v>532</v>
      </c>
      <c r="C668" s="1191" t="s">
        <v>152</v>
      </c>
      <c r="D668" s="1191"/>
      <c r="E668" s="1192">
        <v>200000</v>
      </c>
      <c r="F668" s="1192">
        <v>200000</v>
      </c>
      <c r="G668" s="1197"/>
      <c r="H668" s="1197"/>
      <c r="I668" s="1225">
        <f t="shared" si="51"/>
        <v>0</v>
      </c>
      <c r="J668" s="1588"/>
      <c r="K668" s="1226"/>
      <c r="L668" s="1226"/>
      <c r="M668" s="1226"/>
      <c r="N668" s="1226"/>
      <c r="O668" s="1226"/>
      <c r="P668" s="1226"/>
      <c r="Q668" s="1226"/>
      <c r="R668" s="1226"/>
      <c r="S668" s="1226"/>
      <c r="T668" s="1226"/>
      <c r="U668" s="1226"/>
      <c r="V668" s="1226"/>
      <c r="W668" s="1226"/>
      <c r="X668" s="1226"/>
    </row>
    <row r="669" spans="1:24" ht="39" hidden="1" customHeight="1">
      <c r="A669" s="1193"/>
      <c r="B669" s="1211" t="s">
        <v>533</v>
      </c>
      <c r="C669" s="1191" t="s">
        <v>152</v>
      </c>
      <c r="D669" s="1191"/>
      <c r="E669" s="1192">
        <v>219000</v>
      </c>
      <c r="F669" s="1192">
        <v>219000</v>
      </c>
      <c r="G669" s="1197"/>
      <c r="H669" s="1197"/>
      <c r="I669" s="1225">
        <f t="shared" si="51"/>
        <v>0</v>
      </c>
      <c r="J669" s="1588"/>
      <c r="K669" s="1226"/>
      <c r="L669" s="1226"/>
      <c r="M669" s="1226"/>
      <c r="N669" s="1226"/>
      <c r="O669" s="1226"/>
      <c r="P669" s="1226"/>
      <c r="Q669" s="1226"/>
      <c r="R669" s="1226"/>
      <c r="S669" s="1226"/>
      <c r="T669" s="1226"/>
      <c r="U669" s="1226"/>
      <c r="V669" s="1226"/>
      <c r="W669" s="1226"/>
      <c r="X669" s="1226"/>
    </row>
    <row r="670" spans="1:24" ht="78" hidden="1" customHeight="1">
      <c r="A670" s="1193"/>
      <c r="B670" s="1211" t="s">
        <v>534</v>
      </c>
      <c r="C670" s="1191" t="s">
        <v>152</v>
      </c>
      <c r="D670" s="1191"/>
      <c r="E670" s="1192">
        <v>200000</v>
      </c>
      <c r="F670" s="1192">
        <v>200000</v>
      </c>
      <c r="G670" s="1197"/>
      <c r="H670" s="1197"/>
      <c r="I670" s="1225">
        <f t="shared" si="51"/>
        <v>0</v>
      </c>
      <c r="J670" s="1588"/>
      <c r="K670" s="1226"/>
      <c r="L670" s="1226"/>
      <c r="M670" s="1226"/>
      <c r="N670" s="1226"/>
      <c r="O670" s="1226"/>
      <c r="P670" s="1226"/>
      <c r="Q670" s="1226"/>
      <c r="R670" s="1226"/>
      <c r="S670" s="1226"/>
      <c r="T670" s="1226"/>
      <c r="U670" s="1226"/>
      <c r="V670" s="1226"/>
      <c r="W670" s="1226"/>
      <c r="X670" s="1226"/>
    </row>
    <row r="671" spans="1:24" ht="58.5" hidden="1" customHeight="1">
      <c r="A671" s="1193"/>
      <c r="B671" s="1211" t="s">
        <v>535</v>
      </c>
      <c r="C671" s="1191" t="s">
        <v>152</v>
      </c>
      <c r="D671" s="1191"/>
      <c r="E671" s="1192">
        <v>219000</v>
      </c>
      <c r="F671" s="1192">
        <v>219000</v>
      </c>
      <c r="G671" s="1197"/>
      <c r="H671" s="1197"/>
      <c r="I671" s="1225">
        <f t="shared" si="51"/>
        <v>0</v>
      </c>
      <c r="J671" s="1589"/>
      <c r="K671" s="1226"/>
      <c r="L671" s="1226"/>
      <c r="M671" s="1226"/>
      <c r="N671" s="1226"/>
      <c r="O671" s="1226"/>
      <c r="P671" s="1226"/>
      <c r="Q671" s="1226"/>
      <c r="R671" s="1226"/>
      <c r="S671" s="1226"/>
      <c r="T671" s="1226"/>
      <c r="U671" s="1226"/>
      <c r="V671" s="1226"/>
      <c r="W671" s="1226"/>
      <c r="X671" s="1226"/>
    </row>
    <row r="672" spans="1:24" ht="21.75" customHeight="1">
      <c r="A672" s="1186">
        <v>2</v>
      </c>
      <c r="B672" s="1597" t="s">
        <v>536</v>
      </c>
      <c r="C672" s="1578"/>
      <c r="D672" s="1578"/>
      <c r="E672" s="1578"/>
      <c r="F672" s="1578"/>
      <c r="G672" s="1578"/>
      <c r="H672" s="1578"/>
      <c r="I672" s="1578"/>
      <c r="J672" s="1579"/>
      <c r="K672" s="1224"/>
      <c r="L672" s="1224"/>
      <c r="M672" s="1224"/>
      <c r="N672" s="1224"/>
      <c r="O672" s="1224"/>
      <c r="P672" s="1224"/>
      <c r="Q672" s="1224"/>
      <c r="R672" s="1224"/>
      <c r="S672" s="1224"/>
      <c r="T672" s="1224"/>
      <c r="U672" s="1224"/>
      <c r="V672" s="1224"/>
      <c r="W672" s="1224"/>
      <c r="X672" s="1224"/>
    </row>
    <row r="673" spans="1:24" ht="31.5" hidden="1" customHeight="1" outlineLevel="1">
      <c r="A673" s="1193"/>
      <c r="B673" s="1252" t="s">
        <v>537</v>
      </c>
      <c r="C673" s="1191"/>
      <c r="D673" s="1209" t="s">
        <v>179</v>
      </c>
      <c r="E673" s="1192"/>
      <c r="F673" s="1192"/>
      <c r="G673" s="1197"/>
      <c r="H673" s="1197"/>
      <c r="I673" s="1225"/>
      <c r="J673" s="1587" t="s">
        <v>538</v>
      </c>
      <c r="K673" s="1226"/>
      <c r="L673" s="1226"/>
      <c r="M673" s="1226"/>
      <c r="N673" s="1226"/>
      <c r="O673" s="1226"/>
      <c r="P673" s="1226"/>
      <c r="Q673" s="1226"/>
      <c r="R673" s="1226"/>
      <c r="S673" s="1226"/>
      <c r="T673" s="1226"/>
      <c r="U673" s="1226"/>
      <c r="V673" s="1226"/>
      <c r="W673" s="1226"/>
      <c r="X673" s="1226"/>
    </row>
    <row r="674" spans="1:24" ht="22.5" hidden="1" customHeight="1" outlineLevel="1">
      <c r="A674" s="1193"/>
      <c r="B674" s="1211" t="s">
        <v>539</v>
      </c>
      <c r="C674" s="1209" t="s">
        <v>167</v>
      </c>
      <c r="D674" s="1209" t="s">
        <v>16</v>
      </c>
      <c r="E674" s="1201">
        <v>12500</v>
      </c>
      <c r="F674" s="1201">
        <v>12500</v>
      </c>
      <c r="G674" s="1202">
        <v>13000</v>
      </c>
      <c r="H674" s="1202">
        <v>13000</v>
      </c>
      <c r="I674" s="1225">
        <f t="shared" ref="I674:I682" si="52">(H674-G674)/G674</f>
        <v>0</v>
      </c>
      <c r="J674" s="1588"/>
      <c r="K674" s="1226"/>
      <c r="L674" s="1226"/>
      <c r="M674" s="1226"/>
      <c r="N674" s="1226"/>
      <c r="O674" s="1226"/>
      <c r="P674" s="1226"/>
      <c r="Q674" s="1226"/>
      <c r="R674" s="1226"/>
      <c r="S674" s="1226"/>
      <c r="T674" s="1226"/>
      <c r="U674" s="1226"/>
      <c r="V674" s="1226"/>
      <c r="W674" s="1226"/>
      <c r="X674" s="1226"/>
    </row>
    <row r="675" spans="1:24" ht="22.5" hidden="1" customHeight="1" outlineLevel="1">
      <c r="A675" s="1193"/>
      <c r="B675" s="1211" t="s">
        <v>540</v>
      </c>
      <c r="C675" s="1209" t="s">
        <v>167</v>
      </c>
      <c r="D675" s="1209" t="s">
        <v>16</v>
      </c>
      <c r="E675" s="1201">
        <v>22000</v>
      </c>
      <c r="F675" s="1201">
        <v>22000</v>
      </c>
      <c r="G675" s="1202">
        <v>24000</v>
      </c>
      <c r="H675" s="1202">
        <v>24000</v>
      </c>
      <c r="I675" s="1225">
        <f t="shared" si="52"/>
        <v>0</v>
      </c>
      <c r="J675" s="1588"/>
      <c r="K675" s="1226"/>
      <c r="L675" s="1226"/>
      <c r="M675" s="1226"/>
      <c r="N675" s="1226"/>
      <c r="O675" s="1226"/>
      <c r="P675" s="1226"/>
      <c r="Q675" s="1226"/>
      <c r="R675" s="1226"/>
      <c r="S675" s="1226"/>
      <c r="T675" s="1226"/>
      <c r="U675" s="1226"/>
      <c r="V675" s="1226"/>
      <c r="W675" s="1226"/>
      <c r="X675" s="1226"/>
    </row>
    <row r="676" spans="1:24" ht="22.5" hidden="1" customHeight="1" outlineLevel="1">
      <c r="A676" s="1193"/>
      <c r="B676" s="1211" t="s">
        <v>412</v>
      </c>
      <c r="C676" s="1209" t="s">
        <v>167</v>
      </c>
      <c r="D676" s="1209" t="s">
        <v>16</v>
      </c>
      <c r="E676" s="1201">
        <v>30200</v>
      </c>
      <c r="F676" s="1201">
        <v>30200</v>
      </c>
      <c r="G676" s="1202">
        <v>32000</v>
      </c>
      <c r="H676" s="1202">
        <v>32000</v>
      </c>
      <c r="I676" s="1225">
        <f t="shared" si="52"/>
        <v>0</v>
      </c>
      <c r="J676" s="1588"/>
      <c r="K676" s="1226"/>
      <c r="L676" s="1226"/>
      <c r="M676" s="1226"/>
      <c r="N676" s="1226"/>
      <c r="O676" s="1226"/>
      <c r="P676" s="1226"/>
      <c r="Q676" s="1226"/>
      <c r="R676" s="1226"/>
      <c r="S676" s="1226"/>
      <c r="T676" s="1226"/>
      <c r="U676" s="1226"/>
      <c r="V676" s="1226"/>
      <c r="W676" s="1226"/>
      <c r="X676" s="1226"/>
    </row>
    <row r="677" spans="1:24" ht="22.5" hidden="1" customHeight="1" outlineLevel="1">
      <c r="A677" s="1193"/>
      <c r="B677" s="1211" t="s">
        <v>413</v>
      </c>
      <c r="C677" s="1209" t="s">
        <v>167</v>
      </c>
      <c r="D677" s="1209" t="s">
        <v>16</v>
      </c>
      <c r="E677" s="1201">
        <v>30200</v>
      </c>
      <c r="F677" s="1201">
        <v>30200</v>
      </c>
      <c r="G677" s="1202">
        <v>32000</v>
      </c>
      <c r="H677" s="1202">
        <v>32000</v>
      </c>
      <c r="I677" s="1225">
        <f t="shared" si="52"/>
        <v>0</v>
      </c>
      <c r="J677" s="1588"/>
      <c r="K677" s="1226"/>
      <c r="L677" s="1226"/>
      <c r="M677" s="1226"/>
      <c r="N677" s="1226"/>
      <c r="O677" s="1226"/>
      <c r="P677" s="1226"/>
      <c r="Q677" s="1226"/>
      <c r="R677" s="1226"/>
      <c r="S677" s="1226"/>
      <c r="T677" s="1226"/>
      <c r="U677" s="1226"/>
      <c r="V677" s="1226"/>
      <c r="W677" s="1226"/>
      <c r="X677" s="1226"/>
    </row>
    <row r="678" spans="1:24" ht="22.5" hidden="1" customHeight="1" outlineLevel="1">
      <c r="A678" s="1193"/>
      <c r="B678" s="1211" t="s">
        <v>491</v>
      </c>
      <c r="C678" s="1209" t="s">
        <v>167</v>
      </c>
      <c r="D678" s="1209" t="s">
        <v>16</v>
      </c>
      <c r="E678" s="1201">
        <v>22000</v>
      </c>
      <c r="F678" s="1201">
        <v>22000</v>
      </c>
      <c r="G678" s="1202">
        <v>24000</v>
      </c>
      <c r="H678" s="1202">
        <v>24000</v>
      </c>
      <c r="I678" s="1225">
        <f t="shared" si="52"/>
        <v>0</v>
      </c>
      <c r="J678" s="1588"/>
      <c r="K678" s="1226"/>
      <c r="L678" s="1226"/>
      <c r="M678" s="1226"/>
      <c r="N678" s="1226"/>
      <c r="O678" s="1226"/>
      <c r="P678" s="1226"/>
      <c r="Q678" s="1226"/>
      <c r="R678" s="1226"/>
      <c r="S678" s="1226"/>
      <c r="T678" s="1226"/>
      <c r="U678" s="1226"/>
      <c r="V678" s="1226"/>
      <c r="W678" s="1226"/>
      <c r="X678" s="1226"/>
    </row>
    <row r="679" spans="1:24" ht="22.5" hidden="1" customHeight="1" outlineLevel="1">
      <c r="A679" s="1193"/>
      <c r="B679" s="1211" t="s">
        <v>492</v>
      </c>
      <c r="C679" s="1209" t="s">
        <v>167</v>
      </c>
      <c r="D679" s="1209" t="s">
        <v>16</v>
      </c>
      <c r="E679" s="1201">
        <v>30200</v>
      </c>
      <c r="F679" s="1201">
        <v>30200</v>
      </c>
      <c r="G679" s="1202">
        <v>32000</v>
      </c>
      <c r="H679" s="1202">
        <v>32000</v>
      </c>
      <c r="I679" s="1225">
        <f t="shared" si="52"/>
        <v>0</v>
      </c>
      <c r="J679" s="1588"/>
      <c r="K679" s="1226"/>
      <c r="L679" s="1226"/>
      <c r="M679" s="1226"/>
      <c r="N679" s="1226"/>
      <c r="O679" s="1226"/>
      <c r="P679" s="1226"/>
      <c r="Q679" s="1226"/>
      <c r="R679" s="1226"/>
      <c r="S679" s="1226"/>
      <c r="T679" s="1226"/>
      <c r="U679" s="1226"/>
      <c r="V679" s="1226"/>
      <c r="W679" s="1226"/>
      <c r="X679" s="1226"/>
    </row>
    <row r="680" spans="1:24" ht="22.5" hidden="1" customHeight="1" outlineLevel="1">
      <c r="A680" s="1193"/>
      <c r="B680" s="1211" t="s">
        <v>541</v>
      </c>
      <c r="C680" s="1209" t="s">
        <v>167</v>
      </c>
      <c r="D680" s="1209" t="s">
        <v>16</v>
      </c>
      <c r="E680" s="1201">
        <v>33200</v>
      </c>
      <c r="F680" s="1201">
        <v>33200</v>
      </c>
      <c r="G680" s="1202">
        <v>35000</v>
      </c>
      <c r="H680" s="1202">
        <v>35000</v>
      </c>
      <c r="I680" s="1225">
        <f t="shared" si="52"/>
        <v>0</v>
      </c>
      <c r="J680" s="1588"/>
      <c r="K680" s="1226"/>
      <c r="L680" s="1226"/>
      <c r="M680" s="1226"/>
      <c r="N680" s="1226"/>
      <c r="O680" s="1226"/>
      <c r="P680" s="1226"/>
      <c r="Q680" s="1226"/>
      <c r="R680" s="1226"/>
      <c r="S680" s="1226"/>
      <c r="T680" s="1226"/>
      <c r="U680" s="1226"/>
      <c r="V680" s="1226"/>
      <c r="W680" s="1226"/>
      <c r="X680" s="1226"/>
    </row>
    <row r="681" spans="1:24" ht="22.5" hidden="1" customHeight="1" outlineLevel="1">
      <c r="A681" s="1193"/>
      <c r="B681" s="1211" t="s">
        <v>542</v>
      </c>
      <c r="C681" s="1209" t="s">
        <v>167</v>
      </c>
      <c r="D681" s="1209" t="s">
        <v>16</v>
      </c>
      <c r="E681" s="1201">
        <v>33200</v>
      </c>
      <c r="F681" s="1201">
        <v>33200</v>
      </c>
      <c r="G681" s="1202">
        <v>35000</v>
      </c>
      <c r="H681" s="1202">
        <v>35000</v>
      </c>
      <c r="I681" s="1225">
        <f t="shared" si="52"/>
        <v>0</v>
      </c>
      <c r="J681" s="1588"/>
      <c r="K681" s="1226"/>
      <c r="L681" s="1226"/>
      <c r="M681" s="1226"/>
      <c r="N681" s="1226"/>
      <c r="O681" s="1226"/>
      <c r="P681" s="1226"/>
      <c r="Q681" s="1226"/>
      <c r="R681" s="1226"/>
      <c r="S681" s="1226"/>
      <c r="T681" s="1226"/>
      <c r="U681" s="1226"/>
      <c r="V681" s="1226"/>
      <c r="W681" s="1226"/>
      <c r="X681" s="1226"/>
    </row>
    <row r="682" spans="1:24" ht="22.5" hidden="1" customHeight="1" outlineLevel="1">
      <c r="A682" s="1193"/>
      <c r="B682" s="1211" t="s">
        <v>415</v>
      </c>
      <c r="C682" s="1209" t="s">
        <v>167</v>
      </c>
      <c r="D682" s="1209" t="s">
        <v>16</v>
      </c>
      <c r="E682" s="1201">
        <v>37200</v>
      </c>
      <c r="F682" s="1201">
        <v>37200</v>
      </c>
      <c r="G682" s="1202">
        <v>39000</v>
      </c>
      <c r="H682" s="1202">
        <v>39000</v>
      </c>
      <c r="I682" s="1225">
        <f t="shared" si="52"/>
        <v>0</v>
      </c>
      <c r="J682" s="1589"/>
      <c r="K682" s="1226"/>
      <c r="L682" s="1226"/>
      <c r="M682" s="1226"/>
      <c r="N682" s="1226"/>
      <c r="O682" s="1226"/>
      <c r="P682" s="1226"/>
      <c r="Q682" s="1226"/>
      <c r="R682" s="1226"/>
      <c r="S682" s="1226"/>
      <c r="T682" s="1226"/>
      <c r="U682" s="1226"/>
      <c r="V682" s="1226"/>
      <c r="W682" s="1226"/>
      <c r="X682" s="1226"/>
    </row>
    <row r="683" spans="1:24" ht="20.25" customHeight="1">
      <c r="A683" s="1577" t="s">
        <v>543</v>
      </c>
      <c r="B683" s="1578"/>
      <c r="C683" s="1578"/>
      <c r="D683" s="1578"/>
      <c r="E683" s="1578"/>
      <c r="F683" s="1578"/>
      <c r="G683" s="1578"/>
      <c r="H683" s="1578"/>
      <c r="I683" s="1578"/>
      <c r="J683" s="1579"/>
      <c r="K683" s="1226"/>
      <c r="L683" s="1226"/>
      <c r="M683" s="1226"/>
      <c r="N683" s="1226"/>
      <c r="O683" s="1226"/>
      <c r="P683" s="1226"/>
      <c r="Q683" s="1226"/>
      <c r="R683" s="1226"/>
      <c r="S683" s="1226"/>
      <c r="T683" s="1226"/>
      <c r="U683" s="1226"/>
      <c r="V683" s="1226"/>
      <c r="W683" s="1226"/>
      <c r="X683" s="1226"/>
    </row>
    <row r="684" spans="1:24" ht="20.25" customHeight="1">
      <c r="A684" s="1186">
        <v>1</v>
      </c>
      <c r="B684" s="1601" t="s">
        <v>544</v>
      </c>
      <c r="C684" s="1578"/>
      <c r="D684" s="1578"/>
      <c r="E684" s="1578"/>
      <c r="F684" s="1578"/>
      <c r="G684" s="1578"/>
      <c r="H684" s="1578"/>
      <c r="I684" s="1578"/>
      <c r="J684" s="1579"/>
      <c r="K684" s="1224"/>
      <c r="L684" s="1224"/>
      <c r="M684" s="1224"/>
      <c r="N684" s="1224"/>
      <c r="O684" s="1224"/>
      <c r="P684" s="1224"/>
      <c r="Q684" s="1224"/>
      <c r="R684" s="1224"/>
      <c r="S684" s="1224"/>
      <c r="T684" s="1224"/>
      <c r="U684" s="1224"/>
      <c r="V684" s="1224"/>
      <c r="W684" s="1224"/>
      <c r="X684" s="1224"/>
    </row>
    <row r="685" spans="1:24" ht="31.5" hidden="1" customHeight="1" outlineLevel="1">
      <c r="A685" s="1193"/>
      <c r="B685" s="1208" t="s">
        <v>14</v>
      </c>
      <c r="C685" s="1209" t="s">
        <v>545</v>
      </c>
      <c r="D685" s="1209" t="s">
        <v>179</v>
      </c>
      <c r="E685" s="1201">
        <v>440000</v>
      </c>
      <c r="F685" s="1201">
        <v>380000</v>
      </c>
      <c r="G685" s="1202">
        <v>440000</v>
      </c>
      <c r="H685" s="1203">
        <v>380000</v>
      </c>
      <c r="I685" s="1225">
        <f t="shared" ref="I685:I693" si="53">(H685-G685)/G685</f>
        <v>-0.13636363636363635</v>
      </c>
      <c r="J685" s="1209"/>
      <c r="K685" s="1226"/>
      <c r="L685" s="1226"/>
      <c r="M685" s="1226"/>
      <c r="N685" s="1226"/>
      <c r="O685" s="1226"/>
      <c r="P685" s="1226"/>
      <c r="Q685" s="1226"/>
      <c r="R685" s="1226"/>
      <c r="S685" s="1226"/>
      <c r="T685" s="1226"/>
      <c r="U685" s="1226"/>
      <c r="V685" s="1226"/>
      <c r="W685" s="1226"/>
      <c r="X685" s="1226"/>
    </row>
    <row r="686" spans="1:24" ht="19.5" hidden="1" customHeight="1" outlineLevel="1">
      <c r="A686" s="1193"/>
      <c r="B686" s="1208" t="s">
        <v>19</v>
      </c>
      <c r="C686" s="1209" t="s">
        <v>545</v>
      </c>
      <c r="D686" s="1209" t="s">
        <v>16</v>
      </c>
      <c r="E686" s="1201">
        <v>300000</v>
      </c>
      <c r="F686" s="1201">
        <v>300000</v>
      </c>
      <c r="G686" s="1202">
        <v>300000</v>
      </c>
      <c r="H686" s="1203">
        <f>G686</f>
        <v>300000</v>
      </c>
      <c r="I686" s="1225">
        <f t="shared" si="53"/>
        <v>0</v>
      </c>
      <c r="J686" s="1267"/>
      <c r="K686" s="1226"/>
      <c r="L686" s="1226"/>
      <c r="M686" s="1226"/>
      <c r="N686" s="1226"/>
      <c r="O686" s="1226"/>
      <c r="P686" s="1226"/>
      <c r="Q686" s="1226"/>
      <c r="R686" s="1226"/>
      <c r="S686" s="1226"/>
      <c r="T686" s="1226"/>
      <c r="U686" s="1226"/>
      <c r="V686" s="1226"/>
      <c r="W686" s="1226"/>
      <c r="X686" s="1226"/>
    </row>
    <row r="687" spans="1:24" ht="19.5" hidden="1" customHeight="1" outlineLevel="1">
      <c r="A687" s="1193"/>
      <c r="B687" s="1208" t="s">
        <v>18</v>
      </c>
      <c r="C687" s="1209" t="s">
        <v>545</v>
      </c>
      <c r="D687" s="1209" t="s">
        <v>16</v>
      </c>
      <c r="E687" s="1201">
        <v>300000</v>
      </c>
      <c r="F687" s="1201">
        <v>300000</v>
      </c>
      <c r="G687" s="1202">
        <v>300000</v>
      </c>
      <c r="H687" s="1203">
        <f>G687</f>
        <v>300000</v>
      </c>
      <c r="I687" s="1225">
        <f t="shared" si="53"/>
        <v>0</v>
      </c>
      <c r="J687" s="1269"/>
      <c r="K687" s="1226"/>
      <c r="L687" s="1226"/>
      <c r="M687" s="1226"/>
      <c r="N687" s="1226"/>
      <c r="O687" s="1226"/>
      <c r="P687" s="1226"/>
      <c r="Q687" s="1226"/>
      <c r="R687" s="1226"/>
      <c r="S687" s="1226"/>
      <c r="T687" s="1226"/>
      <c r="U687" s="1226"/>
      <c r="V687" s="1226"/>
      <c r="W687" s="1226"/>
      <c r="X687" s="1226"/>
    </row>
    <row r="688" spans="1:24" ht="19.5" hidden="1" customHeight="1" outlineLevel="1">
      <c r="A688" s="1193"/>
      <c r="B688" s="1208" t="s">
        <v>21</v>
      </c>
      <c r="C688" s="1209" t="s">
        <v>545</v>
      </c>
      <c r="D688" s="1209" t="s">
        <v>16</v>
      </c>
      <c r="E688" s="1201">
        <v>300000</v>
      </c>
      <c r="F688" s="1201">
        <v>300000</v>
      </c>
      <c r="G688" s="1202">
        <v>300000</v>
      </c>
      <c r="H688" s="1203">
        <f>G688</f>
        <v>300000</v>
      </c>
      <c r="I688" s="1225">
        <f t="shared" si="53"/>
        <v>0</v>
      </c>
      <c r="J688" s="1269"/>
      <c r="K688" s="1226"/>
      <c r="L688" s="1226"/>
      <c r="M688" s="1226"/>
      <c r="N688" s="1226"/>
      <c r="O688" s="1226"/>
      <c r="P688" s="1226"/>
      <c r="Q688" s="1226"/>
      <c r="R688" s="1226"/>
      <c r="S688" s="1226"/>
      <c r="T688" s="1226"/>
      <c r="U688" s="1226"/>
      <c r="V688" s="1226"/>
      <c r="W688" s="1226"/>
      <c r="X688" s="1226"/>
    </row>
    <row r="689" spans="1:24" ht="19.5" hidden="1" customHeight="1" outlineLevel="1">
      <c r="A689" s="1193"/>
      <c r="B689" s="1208" t="s">
        <v>28</v>
      </c>
      <c r="C689" s="1209" t="s">
        <v>545</v>
      </c>
      <c r="D689" s="1209" t="s">
        <v>16</v>
      </c>
      <c r="E689" s="1201">
        <v>350000</v>
      </c>
      <c r="F689" s="1201">
        <v>350000</v>
      </c>
      <c r="G689" s="1202">
        <v>350000</v>
      </c>
      <c r="H689" s="1203">
        <v>350000</v>
      </c>
      <c r="I689" s="1225">
        <f t="shared" si="53"/>
        <v>0</v>
      </c>
      <c r="J689" s="1269"/>
      <c r="K689" s="1226"/>
      <c r="L689" s="1226"/>
      <c r="M689" s="1226"/>
      <c r="N689" s="1226"/>
      <c r="O689" s="1226"/>
      <c r="P689" s="1226"/>
      <c r="Q689" s="1226"/>
      <c r="R689" s="1226"/>
      <c r="S689" s="1226"/>
      <c r="T689" s="1226"/>
      <c r="U689" s="1226"/>
      <c r="V689" s="1226"/>
      <c r="W689" s="1226"/>
      <c r="X689" s="1226"/>
    </row>
    <row r="690" spans="1:24" ht="19.5" hidden="1" customHeight="1" outlineLevel="1">
      <c r="A690" s="1193"/>
      <c r="B690" s="1208" t="s">
        <v>22</v>
      </c>
      <c r="C690" s="1209" t="s">
        <v>545</v>
      </c>
      <c r="D690" s="1209" t="s">
        <v>16</v>
      </c>
      <c r="E690" s="1201">
        <v>300000</v>
      </c>
      <c r="F690" s="1201">
        <v>300000</v>
      </c>
      <c r="G690" s="1202">
        <f>330000/1.1</f>
        <v>300000</v>
      </c>
      <c r="H690" s="1203">
        <f>330000/1.1</f>
        <v>300000</v>
      </c>
      <c r="I690" s="1225">
        <f t="shared" si="53"/>
        <v>0</v>
      </c>
      <c r="J690" s="1269"/>
      <c r="K690" s="1226"/>
      <c r="L690" s="1226"/>
      <c r="M690" s="1226"/>
      <c r="N690" s="1226"/>
      <c r="O690" s="1226"/>
      <c r="P690" s="1226"/>
      <c r="Q690" s="1226"/>
      <c r="R690" s="1226"/>
      <c r="S690" s="1226"/>
      <c r="T690" s="1226"/>
      <c r="U690" s="1226"/>
      <c r="V690" s="1226"/>
      <c r="W690" s="1226"/>
      <c r="X690" s="1226"/>
    </row>
    <row r="691" spans="1:24" ht="19.5" hidden="1" customHeight="1" outlineLevel="1">
      <c r="A691" s="1193"/>
      <c r="B691" s="1208" t="s">
        <v>23</v>
      </c>
      <c r="C691" s="1209" t="s">
        <v>545</v>
      </c>
      <c r="D691" s="1209" t="s">
        <v>16</v>
      </c>
      <c r="E691" s="1201">
        <v>400000</v>
      </c>
      <c r="F691" s="1201">
        <v>400000</v>
      </c>
      <c r="G691" s="1202">
        <v>400000</v>
      </c>
      <c r="H691" s="1203">
        <f>G691</f>
        <v>400000</v>
      </c>
      <c r="I691" s="1225">
        <f t="shared" si="53"/>
        <v>0</v>
      </c>
      <c r="J691" s="1269"/>
      <c r="K691" s="1226"/>
      <c r="L691" s="1226"/>
      <c r="M691" s="1226"/>
      <c r="N691" s="1226"/>
      <c r="O691" s="1226"/>
      <c r="P691" s="1226"/>
      <c r="Q691" s="1226"/>
      <c r="R691" s="1226"/>
      <c r="S691" s="1226"/>
      <c r="T691" s="1226"/>
      <c r="U691" s="1226"/>
      <c r="V691" s="1226"/>
      <c r="W691" s="1226"/>
      <c r="X691" s="1226"/>
    </row>
    <row r="692" spans="1:24" ht="19.5" hidden="1" customHeight="1" outlineLevel="1">
      <c r="A692" s="1193"/>
      <c r="B692" s="1208" t="s">
        <v>24</v>
      </c>
      <c r="C692" s="1209" t="s">
        <v>545</v>
      </c>
      <c r="D692" s="1209" t="s">
        <v>16</v>
      </c>
      <c r="E692" s="1201">
        <v>350000</v>
      </c>
      <c r="F692" s="1201">
        <v>350000</v>
      </c>
      <c r="G692" s="1202">
        <v>350000</v>
      </c>
      <c r="H692" s="1203">
        <v>350000</v>
      </c>
      <c r="I692" s="1225">
        <f t="shared" si="53"/>
        <v>0</v>
      </c>
      <c r="J692" s="1269"/>
      <c r="K692" s="1226"/>
      <c r="L692" s="1226"/>
      <c r="M692" s="1226"/>
      <c r="N692" s="1226"/>
      <c r="O692" s="1226"/>
      <c r="P692" s="1226"/>
      <c r="Q692" s="1226"/>
      <c r="R692" s="1226"/>
      <c r="S692" s="1226"/>
      <c r="T692" s="1226"/>
      <c r="U692" s="1226"/>
      <c r="V692" s="1226"/>
      <c r="W692" s="1226"/>
      <c r="X692" s="1226"/>
    </row>
    <row r="693" spans="1:24" ht="19.5" hidden="1" customHeight="1" outlineLevel="1">
      <c r="A693" s="1193"/>
      <c r="B693" s="1208" t="s">
        <v>25</v>
      </c>
      <c r="C693" s="1209" t="s">
        <v>545</v>
      </c>
      <c r="D693" s="1209" t="s">
        <v>16</v>
      </c>
      <c r="E693" s="1201">
        <v>325000</v>
      </c>
      <c r="F693" s="1201">
        <v>325000</v>
      </c>
      <c r="G693" s="1202">
        <v>300000</v>
      </c>
      <c r="H693" s="1203">
        <v>300000</v>
      </c>
      <c r="I693" s="1225">
        <f t="shared" si="53"/>
        <v>0</v>
      </c>
      <c r="J693" s="1269"/>
      <c r="K693" s="1226"/>
      <c r="L693" s="1226"/>
      <c r="M693" s="1226"/>
      <c r="N693" s="1226"/>
      <c r="O693" s="1226"/>
      <c r="P693" s="1226"/>
      <c r="Q693" s="1226"/>
      <c r="R693" s="1226"/>
      <c r="S693" s="1226"/>
      <c r="T693" s="1226"/>
      <c r="U693" s="1226"/>
      <c r="V693" s="1226"/>
      <c r="W693" s="1226"/>
      <c r="X693" s="1226"/>
    </row>
    <row r="694" spans="1:24" ht="19.5" hidden="1" customHeight="1" outlineLevel="1">
      <c r="A694" s="1193"/>
      <c r="B694" s="1208" t="s">
        <v>26</v>
      </c>
      <c r="C694" s="1209" t="s">
        <v>545</v>
      </c>
      <c r="D694" s="1209" t="s">
        <v>16</v>
      </c>
      <c r="E694" s="1201">
        <v>240000</v>
      </c>
      <c r="F694" s="1201">
        <v>240000</v>
      </c>
      <c r="G694" s="1202" t="s">
        <v>27</v>
      </c>
      <c r="H694" s="1203" t="s">
        <v>27</v>
      </c>
      <c r="I694" s="1225"/>
      <c r="J694" s="1269"/>
      <c r="K694" s="1226"/>
      <c r="L694" s="1226"/>
      <c r="M694" s="1226"/>
      <c r="N694" s="1226"/>
      <c r="O694" s="1226"/>
      <c r="P694" s="1226"/>
      <c r="Q694" s="1226"/>
      <c r="R694" s="1226"/>
      <c r="S694" s="1226"/>
      <c r="T694" s="1226"/>
      <c r="U694" s="1226"/>
      <c r="V694" s="1226"/>
      <c r="W694" s="1226"/>
      <c r="X694" s="1226"/>
    </row>
    <row r="695" spans="1:24" ht="19.5" hidden="1" customHeight="1" outlineLevel="1">
      <c r="A695" s="1193"/>
      <c r="B695" s="1208" t="s">
        <v>32</v>
      </c>
      <c r="C695" s="1209" t="s">
        <v>545</v>
      </c>
      <c r="D695" s="1209" t="s">
        <v>16</v>
      </c>
      <c r="E695" s="1201">
        <v>350000</v>
      </c>
      <c r="F695" s="1201">
        <v>330000</v>
      </c>
      <c r="G695" s="1202">
        <v>330000</v>
      </c>
      <c r="H695" s="1203">
        <v>335000</v>
      </c>
      <c r="I695" s="1225">
        <f>(H695-G695)/G695</f>
        <v>1.5151515151515152E-2</v>
      </c>
      <c r="J695" s="1269"/>
      <c r="K695" s="1226"/>
      <c r="L695" s="1226"/>
      <c r="M695" s="1226"/>
      <c r="N695" s="1226"/>
      <c r="O695" s="1226"/>
      <c r="P695" s="1226"/>
      <c r="Q695" s="1226"/>
      <c r="R695" s="1226"/>
      <c r="S695" s="1226"/>
      <c r="T695" s="1226"/>
      <c r="U695" s="1226"/>
      <c r="V695" s="1226"/>
      <c r="W695" s="1226"/>
      <c r="X695" s="1226"/>
    </row>
    <row r="696" spans="1:24" ht="36" hidden="1" customHeight="1" collapsed="1">
      <c r="A696" s="1186">
        <v>2</v>
      </c>
      <c r="B696" s="1602" t="s">
        <v>546</v>
      </c>
      <c r="C696" s="1578"/>
      <c r="D696" s="1578"/>
      <c r="E696" s="1578"/>
      <c r="F696" s="1578"/>
      <c r="G696" s="1578"/>
      <c r="H696" s="1578"/>
      <c r="I696" s="1578"/>
      <c r="J696" s="1579"/>
      <c r="K696" s="1224"/>
      <c r="L696" s="1224"/>
      <c r="M696" s="1224"/>
      <c r="N696" s="1224"/>
      <c r="O696" s="1224"/>
      <c r="P696" s="1224"/>
      <c r="Q696" s="1224"/>
      <c r="R696" s="1224"/>
      <c r="S696" s="1224"/>
      <c r="T696" s="1224"/>
      <c r="U696" s="1224"/>
      <c r="V696" s="1224"/>
      <c r="W696" s="1224"/>
      <c r="X696" s="1224"/>
    </row>
    <row r="697" spans="1:24" ht="19.5" hidden="1" customHeight="1" outlineLevel="1">
      <c r="A697" s="1613"/>
      <c r="B697" s="1614" t="s">
        <v>547</v>
      </c>
      <c r="C697" s="1587" t="s">
        <v>548</v>
      </c>
      <c r="D697" s="1587" t="s">
        <v>179</v>
      </c>
      <c r="E697" s="1615"/>
      <c r="F697" s="1616">
        <v>405000</v>
      </c>
      <c r="G697" s="1617">
        <f>F697</f>
        <v>405000</v>
      </c>
      <c r="H697" s="1270"/>
      <c r="I697" s="1618">
        <v>0</v>
      </c>
      <c r="J697" s="1587"/>
      <c r="K697" s="1226"/>
      <c r="L697" s="1226"/>
      <c r="M697" s="1226"/>
      <c r="N697" s="1226"/>
      <c r="O697" s="1226"/>
      <c r="P697" s="1226"/>
      <c r="Q697" s="1226"/>
      <c r="R697" s="1226"/>
      <c r="S697" s="1226"/>
      <c r="T697" s="1226"/>
      <c r="U697" s="1226"/>
      <c r="V697" s="1226"/>
      <c r="W697" s="1226"/>
      <c r="X697" s="1226"/>
    </row>
    <row r="698" spans="1:24" ht="19.5" hidden="1" customHeight="1" outlineLevel="1">
      <c r="A698" s="1589"/>
      <c r="B698" s="1589"/>
      <c r="C698" s="1589"/>
      <c r="D698" s="1589"/>
      <c r="E698" s="1589"/>
      <c r="F698" s="1589"/>
      <c r="G698" s="1589"/>
      <c r="H698" s="1270"/>
      <c r="I698" s="1589"/>
      <c r="J698" s="1589"/>
      <c r="K698" s="1226"/>
      <c r="L698" s="1226"/>
      <c r="M698" s="1226"/>
      <c r="N698" s="1226"/>
      <c r="O698" s="1226"/>
      <c r="P698" s="1226"/>
      <c r="Q698" s="1226"/>
      <c r="R698" s="1226"/>
      <c r="S698" s="1226"/>
      <c r="T698" s="1226"/>
      <c r="U698" s="1226"/>
      <c r="V698" s="1226"/>
      <c r="W698" s="1226"/>
      <c r="X698" s="1226"/>
    </row>
    <row r="699" spans="1:24" ht="16.5" customHeight="1" collapsed="1">
      <c r="A699" s="1186">
        <v>2</v>
      </c>
      <c r="B699" s="1603" t="s">
        <v>549</v>
      </c>
      <c r="C699" s="1578"/>
      <c r="D699" s="1578"/>
      <c r="E699" s="1578"/>
      <c r="F699" s="1578"/>
      <c r="G699" s="1578"/>
      <c r="H699" s="1578"/>
      <c r="I699" s="1578"/>
      <c r="J699" s="1579"/>
      <c r="K699" s="1224"/>
      <c r="L699" s="1224"/>
      <c r="M699" s="1224"/>
      <c r="N699" s="1224"/>
      <c r="O699" s="1224"/>
      <c r="P699" s="1224"/>
      <c r="Q699" s="1224"/>
      <c r="R699" s="1224"/>
      <c r="S699" s="1224"/>
      <c r="T699" s="1224"/>
      <c r="U699" s="1224"/>
      <c r="V699" s="1224"/>
      <c r="W699" s="1224"/>
      <c r="X699" s="1224"/>
    </row>
    <row r="700" spans="1:24" ht="31.5" hidden="1" customHeight="1" outlineLevel="1">
      <c r="A700" s="1212"/>
      <c r="B700" s="1211" t="s">
        <v>211</v>
      </c>
      <c r="C700" s="1209" t="s">
        <v>548</v>
      </c>
      <c r="D700" s="1209" t="s">
        <v>179</v>
      </c>
      <c r="E700" s="1271"/>
      <c r="F700" s="1271"/>
      <c r="G700" s="1270">
        <v>250000</v>
      </c>
      <c r="H700" s="1270">
        <v>250000</v>
      </c>
      <c r="I700" s="1225">
        <f>(H700-G700)/G700</f>
        <v>0</v>
      </c>
      <c r="J700" s="1587"/>
      <c r="K700" s="1226"/>
      <c r="L700" s="1226"/>
      <c r="M700" s="1226"/>
      <c r="N700" s="1226"/>
      <c r="O700" s="1226"/>
      <c r="P700" s="1226"/>
      <c r="Q700" s="1226"/>
      <c r="R700" s="1226"/>
      <c r="S700" s="1226"/>
      <c r="T700" s="1226"/>
      <c r="U700" s="1226"/>
      <c r="V700" s="1226"/>
      <c r="W700" s="1226"/>
      <c r="X700" s="1226"/>
    </row>
    <row r="701" spans="1:24" ht="19.5" hidden="1" customHeight="1" outlineLevel="1">
      <c r="A701" s="1193"/>
      <c r="B701" s="1211" t="s">
        <v>213</v>
      </c>
      <c r="C701" s="1209" t="s">
        <v>548</v>
      </c>
      <c r="D701" s="1209" t="s">
        <v>16</v>
      </c>
      <c r="E701" s="1201">
        <v>300000</v>
      </c>
      <c r="F701" s="1201">
        <v>300000</v>
      </c>
      <c r="G701" s="1270">
        <v>250000</v>
      </c>
      <c r="H701" s="1270">
        <v>250000</v>
      </c>
      <c r="I701" s="1225">
        <f>(H701-G701)/G701</f>
        <v>0</v>
      </c>
      <c r="J701" s="1589"/>
      <c r="K701" s="1226"/>
      <c r="L701" s="1226"/>
      <c r="M701" s="1226"/>
      <c r="N701" s="1226"/>
      <c r="O701" s="1226"/>
      <c r="P701" s="1226"/>
      <c r="Q701" s="1226"/>
      <c r="R701" s="1226"/>
      <c r="S701" s="1226"/>
      <c r="T701" s="1226"/>
      <c r="U701" s="1226"/>
      <c r="V701" s="1226"/>
      <c r="W701" s="1226"/>
      <c r="X701" s="1226"/>
    </row>
    <row r="702" spans="1:24" ht="20.25" customHeight="1">
      <c r="A702" s="1577" t="s">
        <v>550</v>
      </c>
      <c r="B702" s="1578"/>
      <c r="C702" s="1578"/>
      <c r="D702" s="1578"/>
      <c r="E702" s="1578"/>
      <c r="F702" s="1578"/>
      <c r="G702" s="1578"/>
      <c r="H702" s="1578"/>
      <c r="I702" s="1578"/>
      <c r="J702" s="1579"/>
      <c r="K702" s="1226"/>
      <c r="L702" s="1226"/>
      <c r="M702" s="1226"/>
      <c r="N702" s="1226"/>
      <c r="O702" s="1226"/>
      <c r="P702" s="1226"/>
      <c r="Q702" s="1226"/>
      <c r="R702" s="1226"/>
      <c r="S702" s="1226"/>
      <c r="T702" s="1226"/>
      <c r="U702" s="1226"/>
      <c r="V702" s="1226"/>
      <c r="W702" s="1226"/>
      <c r="X702" s="1226"/>
    </row>
    <row r="703" spans="1:24" ht="20.25" customHeight="1">
      <c r="A703" s="1187">
        <v>1</v>
      </c>
      <c r="B703" s="1604" t="s">
        <v>551</v>
      </c>
      <c r="C703" s="1578"/>
      <c r="D703" s="1578"/>
      <c r="E703" s="1578"/>
      <c r="F703" s="1578"/>
      <c r="G703" s="1578"/>
      <c r="H703" s="1578"/>
      <c r="I703" s="1578"/>
      <c r="J703" s="1579"/>
      <c r="K703" s="1224"/>
      <c r="L703" s="1224"/>
      <c r="M703" s="1224"/>
      <c r="N703" s="1224"/>
      <c r="O703" s="1224"/>
      <c r="P703" s="1224"/>
      <c r="Q703" s="1224"/>
      <c r="R703" s="1224"/>
      <c r="S703" s="1224"/>
      <c r="T703" s="1224"/>
      <c r="U703" s="1224"/>
      <c r="V703" s="1224"/>
      <c r="W703" s="1224"/>
      <c r="X703" s="1224"/>
    </row>
    <row r="704" spans="1:24" ht="31.5" hidden="1" customHeight="1" outlineLevel="1">
      <c r="A704" s="1193"/>
      <c r="B704" s="1208" t="s">
        <v>14</v>
      </c>
      <c r="C704" s="1209" t="s">
        <v>167</v>
      </c>
      <c r="D704" s="1209" t="s">
        <v>145</v>
      </c>
      <c r="E704" s="1201">
        <v>4200</v>
      </c>
      <c r="F704" s="1201">
        <v>4200</v>
      </c>
      <c r="G704" s="1202">
        <v>4200</v>
      </c>
      <c r="H704" s="1203">
        <v>4200</v>
      </c>
      <c r="I704" s="1225">
        <f t="shared" ref="I704:I711" si="54">(H704-G704)/G704</f>
        <v>0</v>
      </c>
      <c r="J704" s="1587"/>
      <c r="K704" s="1226"/>
      <c r="L704" s="1226"/>
      <c r="M704" s="1226"/>
      <c r="N704" s="1226"/>
      <c r="O704" s="1226"/>
      <c r="P704" s="1226"/>
      <c r="Q704" s="1226"/>
      <c r="R704" s="1226"/>
      <c r="S704" s="1226"/>
      <c r="T704" s="1226"/>
      <c r="U704" s="1226"/>
      <c r="V704" s="1226"/>
      <c r="W704" s="1226"/>
      <c r="X704" s="1226"/>
    </row>
    <row r="705" spans="1:24" ht="21.75" hidden="1" customHeight="1" outlineLevel="1">
      <c r="A705" s="1193"/>
      <c r="B705" s="1208" t="s">
        <v>19</v>
      </c>
      <c r="C705" s="1209" t="s">
        <v>167</v>
      </c>
      <c r="D705" s="1209" t="s">
        <v>16</v>
      </c>
      <c r="E705" s="1201">
        <v>4000</v>
      </c>
      <c r="F705" s="1201">
        <v>4000</v>
      </c>
      <c r="G705" s="1202">
        <v>4000</v>
      </c>
      <c r="H705" s="1203">
        <f>G705</f>
        <v>4000</v>
      </c>
      <c r="I705" s="1225">
        <f t="shared" si="54"/>
        <v>0</v>
      </c>
      <c r="J705" s="1588"/>
      <c r="K705" s="1226"/>
      <c r="L705" s="1226"/>
      <c r="M705" s="1226"/>
      <c r="N705" s="1226"/>
      <c r="O705" s="1226"/>
      <c r="P705" s="1226"/>
      <c r="Q705" s="1226"/>
      <c r="R705" s="1226"/>
      <c r="S705" s="1226"/>
      <c r="T705" s="1226"/>
      <c r="U705" s="1226"/>
      <c r="V705" s="1226"/>
      <c r="W705" s="1226"/>
      <c r="X705" s="1226"/>
    </row>
    <row r="706" spans="1:24" ht="21.75" hidden="1" customHeight="1" outlineLevel="1">
      <c r="A706" s="1193"/>
      <c r="B706" s="1208" t="s">
        <v>21</v>
      </c>
      <c r="C706" s="1209" t="s">
        <v>167</v>
      </c>
      <c r="D706" s="1209" t="s">
        <v>16</v>
      </c>
      <c r="E706" s="1201">
        <v>7000</v>
      </c>
      <c r="F706" s="1201">
        <v>7000</v>
      </c>
      <c r="G706" s="1202">
        <v>7000</v>
      </c>
      <c r="H706" s="1203">
        <f>G706</f>
        <v>7000</v>
      </c>
      <c r="I706" s="1225">
        <f t="shared" si="54"/>
        <v>0</v>
      </c>
      <c r="J706" s="1588"/>
      <c r="K706" s="1226"/>
      <c r="L706" s="1226"/>
      <c r="M706" s="1226"/>
      <c r="N706" s="1226"/>
      <c r="O706" s="1226"/>
      <c r="P706" s="1226"/>
      <c r="Q706" s="1226"/>
      <c r="R706" s="1226"/>
      <c r="S706" s="1226"/>
      <c r="T706" s="1226"/>
      <c r="U706" s="1226"/>
      <c r="V706" s="1226"/>
      <c r="W706" s="1226"/>
      <c r="X706" s="1226"/>
    </row>
    <row r="707" spans="1:24" ht="21.75" hidden="1" customHeight="1" outlineLevel="1">
      <c r="A707" s="1193"/>
      <c r="B707" s="1208" t="s">
        <v>28</v>
      </c>
      <c r="C707" s="1209" t="s">
        <v>167</v>
      </c>
      <c r="D707" s="1209" t="s">
        <v>16</v>
      </c>
      <c r="E707" s="1201">
        <v>5000</v>
      </c>
      <c r="F707" s="1201">
        <v>5000</v>
      </c>
      <c r="G707" s="1202">
        <v>5000</v>
      </c>
      <c r="H707" s="1203">
        <v>5000</v>
      </c>
      <c r="I707" s="1225">
        <f t="shared" si="54"/>
        <v>0</v>
      </c>
      <c r="J707" s="1588"/>
      <c r="K707" s="1226"/>
      <c r="L707" s="1226"/>
      <c r="M707" s="1226"/>
      <c r="N707" s="1226"/>
      <c r="O707" s="1226"/>
      <c r="P707" s="1226"/>
      <c r="Q707" s="1226"/>
      <c r="R707" s="1226"/>
      <c r="S707" s="1226"/>
      <c r="T707" s="1226"/>
      <c r="U707" s="1226"/>
      <c r="V707" s="1226"/>
      <c r="W707" s="1226"/>
      <c r="X707" s="1226"/>
    </row>
    <row r="708" spans="1:24" ht="21.75" hidden="1" customHeight="1" outlineLevel="1">
      <c r="A708" s="1193"/>
      <c r="B708" s="1208" t="s">
        <v>22</v>
      </c>
      <c r="C708" s="1209" t="s">
        <v>167</v>
      </c>
      <c r="D708" s="1209" t="s">
        <v>16</v>
      </c>
      <c r="E708" s="1201">
        <v>4364</v>
      </c>
      <c r="F708" s="1201">
        <v>4364</v>
      </c>
      <c r="G708" s="1202">
        <f>4800/1.1</f>
        <v>4363.6363636363631</v>
      </c>
      <c r="H708" s="1203">
        <f>4800/1.1</f>
        <v>4363.6363636363631</v>
      </c>
      <c r="I708" s="1225">
        <f t="shared" si="54"/>
        <v>0</v>
      </c>
      <c r="J708" s="1588"/>
      <c r="K708" s="1226"/>
      <c r="L708" s="1226"/>
      <c r="M708" s="1226"/>
      <c r="N708" s="1226"/>
      <c r="O708" s="1226"/>
      <c r="P708" s="1226"/>
      <c r="Q708" s="1226"/>
      <c r="R708" s="1226"/>
      <c r="S708" s="1226"/>
      <c r="T708" s="1226"/>
      <c r="U708" s="1226"/>
      <c r="V708" s="1226"/>
      <c r="W708" s="1226"/>
      <c r="X708" s="1226"/>
    </row>
    <row r="709" spans="1:24" ht="21.75" hidden="1" customHeight="1" outlineLevel="1">
      <c r="A709" s="1193"/>
      <c r="B709" s="1208" t="s">
        <v>18</v>
      </c>
      <c r="C709" s="1209" t="s">
        <v>167</v>
      </c>
      <c r="D709" s="1209" t="s">
        <v>16</v>
      </c>
      <c r="E709" s="1201">
        <v>4100</v>
      </c>
      <c r="F709" s="1201">
        <v>4100</v>
      </c>
      <c r="G709" s="1202">
        <v>4100</v>
      </c>
      <c r="H709" s="1203">
        <f>G709</f>
        <v>4100</v>
      </c>
      <c r="I709" s="1225">
        <f t="shared" si="54"/>
        <v>0</v>
      </c>
      <c r="J709" s="1588"/>
      <c r="K709" s="1226"/>
      <c r="L709" s="1226"/>
      <c r="M709" s="1226"/>
      <c r="N709" s="1226"/>
      <c r="O709" s="1226"/>
      <c r="P709" s="1226"/>
      <c r="Q709" s="1226"/>
      <c r="R709" s="1226"/>
      <c r="S709" s="1226"/>
      <c r="T709" s="1226"/>
      <c r="U709" s="1226"/>
      <c r="V709" s="1226"/>
      <c r="W709" s="1226"/>
      <c r="X709" s="1226"/>
    </row>
    <row r="710" spans="1:24" ht="21.75" hidden="1" customHeight="1" outlineLevel="1">
      <c r="A710" s="1193"/>
      <c r="B710" s="1208" t="s">
        <v>24</v>
      </c>
      <c r="C710" s="1209" t="s">
        <v>167</v>
      </c>
      <c r="D710" s="1209" t="s">
        <v>16</v>
      </c>
      <c r="E710" s="1201">
        <v>6500</v>
      </c>
      <c r="F710" s="1201">
        <v>6500</v>
      </c>
      <c r="G710" s="1202">
        <v>6500</v>
      </c>
      <c r="H710" s="1203">
        <f>G710</f>
        <v>6500</v>
      </c>
      <c r="I710" s="1225">
        <f t="shared" si="54"/>
        <v>0</v>
      </c>
      <c r="J710" s="1588"/>
      <c r="K710" s="1226"/>
      <c r="L710" s="1226"/>
      <c r="M710" s="1226"/>
      <c r="N710" s="1226"/>
      <c r="O710" s="1226"/>
      <c r="P710" s="1226"/>
      <c r="Q710" s="1226"/>
      <c r="R710" s="1226"/>
      <c r="S710" s="1226"/>
      <c r="T710" s="1226"/>
      <c r="U710" s="1226"/>
      <c r="V710" s="1226"/>
      <c r="W710" s="1226"/>
      <c r="X710" s="1226"/>
    </row>
    <row r="711" spans="1:24" ht="21.75" hidden="1" customHeight="1" outlineLevel="1">
      <c r="A711" s="1193"/>
      <c r="B711" s="1208" t="s">
        <v>25</v>
      </c>
      <c r="C711" s="1209" t="s">
        <v>167</v>
      </c>
      <c r="D711" s="1209" t="s">
        <v>16</v>
      </c>
      <c r="E711" s="1201">
        <v>9000</v>
      </c>
      <c r="F711" s="1201">
        <v>9000</v>
      </c>
      <c r="G711" s="1202">
        <v>9000</v>
      </c>
      <c r="H711" s="1203">
        <f>G711</f>
        <v>9000</v>
      </c>
      <c r="I711" s="1225">
        <f t="shared" si="54"/>
        <v>0</v>
      </c>
      <c r="J711" s="1588"/>
      <c r="K711" s="1226"/>
      <c r="L711" s="1226"/>
      <c r="M711" s="1226"/>
      <c r="N711" s="1226"/>
      <c r="O711" s="1226"/>
      <c r="P711" s="1226"/>
      <c r="Q711" s="1226"/>
      <c r="R711" s="1226"/>
      <c r="S711" s="1226"/>
      <c r="T711" s="1226"/>
      <c r="U711" s="1226"/>
      <c r="V711" s="1226"/>
      <c r="W711" s="1226"/>
      <c r="X711" s="1226"/>
    </row>
    <row r="712" spans="1:24" ht="19.5" hidden="1" customHeight="1" outlineLevel="1">
      <c r="A712" s="1193"/>
      <c r="B712" s="1208" t="s">
        <v>26</v>
      </c>
      <c r="C712" s="1209" t="s">
        <v>167</v>
      </c>
      <c r="D712" s="1209" t="s">
        <v>16</v>
      </c>
      <c r="E712" s="1201">
        <v>5000</v>
      </c>
      <c r="F712" s="1201">
        <v>5000</v>
      </c>
      <c r="G712" s="1202">
        <v>0</v>
      </c>
      <c r="H712" s="1203">
        <v>5000</v>
      </c>
      <c r="I712" s="1225" t="s">
        <v>27</v>
      </c>
      <c r="J712" s="1588"/>
      <c r="K712" s="1226"/>
      <c r="L712" s="1226"/>
      <c r="M712" s="1226"/>
      <c r="N712" s="1226"/>
      <c r="O712" s="1226"/>
      <c r="P712" s="1226"/>
      <c r="Q712" s="1226"/>
      <c r="R712" s="1226"/>
      <c r="S712" s="1226"/>
      <c r="T712" s="1226"/>
      <c r="U712" s="1226"/>
      <c r="V712" s="1226"/>
      <c r="W712" s="1226"/>
      <c r="X712" s="1226"/>
    </row>
    <row r="713" spans="1:24" ht="19.5" hidden="1" customHeight="1" outlineLevel="1">
      <c r="A713" s="1193"/>
      <c r="B713" s="1208" t="s">
        <v>32</v>
      </c>
      <c r="C713" s="1209" t="s">
        <v>167</v>
      </c>
      <c r="D713" s="1209" t="s">
        <v>16</v>
      </c>
      <c r="E713" s="1201">
        <v>4200</v>
      </c>
      <c r="F713" s="1201">
        <v>4200</v>
      </c>
      <c r="G713" s="1202">
        <v>4200</v>
      </c>
      <c r="H713" s="1203">
        <v>4200</v>
      </c>
      <c r="I713" s="1225">
        <f>(H713-G713)/G713</f>
        <v>0</v>
      </c>
      <c r="J713" s="1589"/>
      <c r="K713" s="1226"/>
      <c r="L713" s="1226"/>
      <c r="M713" s="1226"/>
      <c r="N713" s="1226"/>
      <c r="O713" s="1226"/>
      <c r="P713" s="1226"/>
      <c r="Q713" s="1226"/>
      <c r="R713" s="1226"/>
      <c r="S713" s="1226"/>
      <c r="T713" s="1226"/>
      <c r="U713" s="1226"/>
      <c r="V713" s="1226"/>
      <c r="W713" s="1226"/>
      <c r="X713" s="1226"/>
    </row>
    <row r="714" spans="1:24" ht="22.5" customHeight="1" collapsed="1">
      <c r="A714" s="1187">
        <v>2</v>
      </c>
      <c r="B714" s="1604" t="s">
        <v>552</v>
      </c>
      <c r="C714" s="1578"/>
      <c r="D714" s="1578"/>
      <c r="E714" s="1578"/>
      <c r="F714" s="1578"/>
      <c r="G714" s="1578"/>
      <c r="H714" s="1578"/>
      <c r="I714" s="1578"/>
      <c r="J714" s="1579"/>
      <c r="K714" s="1224"/>
      <c r="L714" s="1224"/>
      <c r="M714" s="1224"/>
      <c r="N714" s="1224"/>
      <c r="O714" s="1224"/>
      <c r="P714" s="1224"/>
      <c r="Q714" s="1224"/>
      <c r="R714" s="1224"/>
      <c r="S714" s="1224"/>
      <c r="T714" s="1224"/>
      <c r="U714" s="1224"/>
      <c r="V714" s="1224"/>
      <c r="W714" s="1224"/>
      <c r="X714" s="1224"/>
    </row>
    <row r="715" spans="1:24" ht="22.5" hidden="1" customHeight="1" outlineLevel="1">
      <c r="A715" s="1193"/>
      <c r="B715" s="1208" t="s">
        <v>14</v>
      </c>
      <c r="C715" s="1209" t="s">
        <v>548</v>
      </c>
      <c r="D715" s="1209" t="s">
        <v>145</v>
      </c>
      <c r="E715" s="1201"/>
      <c r="F715" s="1201"/>
      <c r="G715" s="1202">
        <v>280000</v>
      </c>
      <c r="H715" s="1203">
        <v>272727</v>
      </c>
      <c r="I715" s="1225">
        <f t="shared" ref="I715:I721" si="55">(H715-G715)/G715</f>
        <v>-2.5975000000000002E-2</v>
      </c>
      <c r="J715" s="1587"/>
      <c r="K715" s="1226"/>
      <c r="L715" s="1226"/>
      <c r="M715" s="1226"/>
      <c r="N715" s="1226"/>
      <c r="O715" s="1226"/>
      <c r="P715" s="1226"/>
      <c r="Q715" s="1226"/>
      <c r="R715" s="1226"/>
      <c r="S715" s="1226"/>
      <c r="T715" s="1226"/>
      <c r="U715" s="1226"/>
      <c r="V715" s="1226"/>
      <c r="W715" s="1226"/>
      <c r="X715" s="1226"/>
    </row>
    <row r="716" spans="1:24" ht="22.5" hidden="1" customHeight="1" outlineLevel="1">
      <c r="A716" s="1193"/>
      <c r="B716" s="1208" t="s">
        <v>19</v>
      </c>
      <c r="C716" s="1209" t="s">
        <v>548</v>
      </c>
      <c r="D716" s="1209" t="s">
        <v>16</v>
      </c>
      <c r="E716" s="1201"/>
      <c r="F716" s="1201"/>
      <c r="G716" s="1202">
        <v>230000</v>
      </c>
      <c r="H716" s="1203">
        <f>G716</f>
        <v>230000</v>
      </c>
      <c r="I716" s="1225">
        <f t="shared" si="55"/>
        <v>0</v>
      </c>
      <c r="J716" s="1588"/>
      <c r="K716" s="1226"/>
      <c r="L716" s="1226"/>
      <c r="M716" s="1226"/>
      <c r="N716" s="1226"/>
      <c r="O716" s="1226"/>
      <c r="P716" s="1226"/>
      <c r="Q716" s="1226"/>
      <c r="R716" s="1226"/>
      <c r="S716" s="1226"/>
      <c r="T716" s="1226"/>
      <c r="U716" s="1226"/>
      <c r="V716" s="1226"/>
      <c r="W716" s="1226"/>
      <c r="X716" s="1226"/>
    </row>
    <row r="717" spans="1:24" ht="22.5" hidden="1" customHeight="1" outlineLevel="1">
      <c r="A717" s="1193"/>
      <c r="B717" s="1208" t="s">
        <v>21</v>
      </c>
      <c r="C717" s="1209" t="s">
        <v>548</v>
      </c>
      <c r="D717" s="1209" t="s">
        <v>16</v>
      </c>
      <c r="E717" s="1201"/>
      <c r="F717" s="1201"/>
      <c r="G717" s="1202">
        <v>350000</v>
      </c>
      <c r="H717" s="1203">
        <f>G717</f>
        <v>350000</v>
      </c>
      <c r="I717" s="1225">
        <f t="shared" si="55"/>
        <v>0</v>
      </c>
      <c r="J717" s="1588"/>
      <c r="K717" s="1226"/>
      <c r="L717" s="1226"/>
      <c r="M717" s="1226"/>
      <c r="N717" s="1226"/>
      <c r="O717" s="1226"/>
      <c r="P717" s="1226"/>
      <c r="Q717" s="1226"/>
      <c r="R717" s="1226"/>
      <c r="S717" s="1226"/>
      <c r="T717" s="1226"/>
      <c r="U717" s="1226"/>
      <c r="V717" s="1226"/>
      <c r="W717" s="1226"/>
      <c r="X717" s="1226"/>
    </row>
    <row r="718" spans="1:24" ht="22.5" hidden="1" customHeight="1" outlineLevel="1">
      <c r="A718" s="1193"/>
      <c r="B718" s="1208" t="s">
        <v>28</v>
      </c>
      <c r="C718" s="1209" t="s">
        <v>548</v>
      </c>
      <c r="D718" s="1209" t="s">
        <v>16</v>
      </c>
      <c r="E718" s="1201"/>
      <c r="F718" s="1201"/>
      <c r="G718" s="1202">
        <v>350000</v>
      </c>
      <c r="H718" s="1203">
        <v>350000</v>
      </c>
      <c r="I718" s="1225">
        <f t="shared" si="55"/>
        <v>0</v>
      </c>
      <c r="J718" s="1588"/>
      <c r="K718" s="1226"/>
      <c r="L718" s="1226"/>
      <c r="M718" s="1226"/>
      <c r="N718" s="1226"/>
      <c r="O718" s="1226"/>
      <c r="P718" s="1226"/>
      <c r="Q718" s="1226"/>
      <c r="R718" s="1226"/>
      <c r="S718" s="1226"/>
      <c r="T718" s="1226"/>
      <c r="U718" s="1226"/>
      <c r="V718" s="1226"/>
      <c r="W718" s="1226"/>
      <c r="X718" s="1226"/>
    </row>
    <row r="719" spans="1:24" ht="22.5" hidden="1" customHeight="1" outlineLevel="1">
      <c r="A719" s="1193"/>
      <c r="B719" s="1208" t="s">
        <v>18</v>
      </c>
      <c r="C719" s="1209" t="s">
        <v>548</v>
      </c>
      <c r="D719" s="1209" t="s">
        <v>16</v>
      </c>
      <c r="E719" s="1201"/>
      <c r="F719" s="1201"/>
      <c r="G719" s="1202">
        <v>290909</v>
      </c>
      <c r="H719" s="1203">
        <v>290909</v>
      </c>
      <c r="I719" s="1225">
        <f t="shared" si="55"/>
        <v>0</v>
      </c>
      <c r="J719" s="1588"/>
      <c r="K719" s="1226"/>
      <c r="L719" s="1226"/>
      <c r="M719" s="1226"/>
      <c r="N719" s="1226"/>
      <c r="O719" s="1226"/>
      <c r="P719" s="1226"/>
      <c r="Q719" s="1226"/>
      <c r="R719" s="1226"/>
      <c r="S719" s="1226"/>
      <c r="T719" s="1226"/>
      <c r="U719" s="1226"/>
      <c r="V719" s="1226"/>
      <c r="W719" s="1226"/>
      <c r="X719" s="1226"/>
    </row>
    <row r="720" spans="1:24" ht="22.5" hidden="1" customHeight="1" outlineLevel="1">
      <c r="A720" s="1193"/>
      <c r="B720" s="1208" t="s">
        <v>24</v>
      </c>
      <c r="C720" s="1209" t="s">
        <v>548</v>
      </c>
      <c r="D720" s="1209" t="s">
        <v>16</v>
      </c>
      <c r="E720" s="1201"/>
      <c r="F720" s="1201"/>
      <c r="G720" s="1202">
        <v>400000</v>
      </c>
      <c r="H720" s="1203">
        <f>G720</f>
        <v>400000</v>
      </c>
      <c r="I720" s="1225">
        <f t="shared" si="55"/>
        <v>0</v>
      </c>
      <c r="J720" s="1588"/>
      <c r="K720" s="1226"/>
      <c r="L720" s="1226"/>
      <c r="M720" s="1226"/>
      <c r="N720" s="1226"/>
      <c r="O720" s="1226"/>
      <c r="P720" s="1226"/>
      <c r="Q720" s="1226"/>
      <c r="R720" s="1226"/>
      <c r="S720" s="1226"/>
      <c r="T720" s="1226"/>
      <c r="U720" s="1226"/>
      <c r="V720" s="1226"/>
      <c r="W720" s="1226"/>
      <c r="X720" s="1226"/>
    </row>
    <row r="721" spans="1:24" ht="22.5" hidden="1" customHeight="1" outlineLevel="1">
      <c r="A721" s="1193"/>
      <c r="B721" s="1208" t="s">
        <v>25</v>
      </c>
      <c r="C721" s="1209" t="s">
        <v>548</v>
      </c>
      <c r="D721" s="1209" t="s">
        <v>16</v>
      </c>
      <c r="E721" s="1201"/>
      <c r="F721" s="1201"/>
      <c r="G721" s="1202">
        <f>(380000+450000)/2</f>
        <v>415000</v>
      </c>
      <c r="H721" s="1203">
        <f>G721</f>
        <v>415000</v>
      </c>
      <c r="I721" s="1225">
        <f t="shared" si="55"/>
        <v>0</v>
      </c>
      <c r="J721" s="1588"/>
      <c r="K721" s="1226"/>
      <c r="L721" s="1226"/>
      <c r="M721" s="1226"/>
      <c r="N721" s="1226"/>
      <c r="O721" s="1226"/>
      <c r="P721" s="1226"/>
      <c r="Q721" s="1226"/>
      <c r="R721" s="1226"/>
      <c r="S721" s="1226"/>
      <c r="T721" s="1226"/>
      <c r="U721" s="1226"/>
      <c r="V721" s="1226"/>
      <c r="W721" s="1226"/>
      <c r="X721" s="1226"/>
    </row>
    <row r="722" spans="1:24" ht="19.5" hidden="1" customHeight="1" outlineLevel="1">
      <c r="A722" s="1193"/>
      <c r="B722" s="1208" t="s">
        <v>26</v>
      </c>
      <c r="C722" s="1209" t="s">
        <v>548</v>
      </c>
      <c r="D722" s="1209" t="s">
        <v>16</v>
      </c>
      <c r="E722" s="1201"/>
      <c r="F722" s="1201"/>
      <c r="G722" s="1202"/>
      <c r="H722" s="1273" t="s">
        <v>27</v>
      </c>
      <c r="I722" s="1225"/>
      <c r="J722" s="1588"/>
      <c r="K722" s="1226"/>
      <c r="L722" s="1226"/>
      <c r="M722" s="1226"/>
      <c r="N722" s="1226"/>
      <c r="O722" s="1226"/>
      <c r="P722" s="1226"/>
      <c r="Q722" s="1226"/>
      <c r="R722" s="1226"/>
      <c r="S722" s="1226"/>
      <c r="T722" s="1226"/>
      <c r="U722" s="1226"/>
      <c r="V722" s="1226"/>
      <c r="W722" s="1226"/>
      <c r="X722" s="1226"/>
    </row>
    <row r="723" spans="1:24" ht="19.5" hidden="1" customHeight="1" outlineLevel="1">
      <c r="A723" s="1193"/>
      <c r="B723" s="1208" t="s">
        <v>23</v>
      </c>
      <c r="C723" s="1209" t="s">
        <v>548</v>
      </c>
      <c r="D723" s="1209" t="s">
        <v>16</v>
      </c>
      <c r="E723" s="1201"/>
      <c r="F723" s="1201"/>
      <c r="G723" s="1202">
        <v>236363</v>
      </c>
      <c r="H723" s="1203">
        <f>G723</f>
        <v>236363</v>
      </c>
      <c r="I723" s="1225">
        <f>(H723-G723)/G723</f>
        <v>0</v>
      </c>
      <c r="J723" s="1588"/>
      <c r="K723" s="1226"/>
      <c r="L723" s="1226"/>
      <c r="M723" s="1226"/>
      <c r="N723" s="1226"/>
      <c r="O723" s="1226"/>
      <c r="P723" s="1226"/>
      <c r="Q723" s="1226"/>
      <c r="R723" s="1226"/>
      <c r="S723" s="1226"/>
      <c r="T723" s="1226"/>
      <c r="U723" s="1226"/>
      <c r="V723" s="1226"/>
      <c r="W723" s="1226"/>
      <c r="X723" s="1226"/>
    </row>
    <row r="724" spans="1:24" ht="19.5" hidden="1" customHeight="1" outlineLevel="1">
      <c r="A724" s="1193"/>
      <c r="B724" s="1208" t="s">
        <v>32</v>
      </c>
      <c r="C724" s="1209" t="s">
        <v>548</v>
      </c>
      <c r="D724" s="1209" t="s">
        <v>16</v>
      </c>
      <c r="E724" s="1201"/>
      <c r="F724" s="1201"/>
      <c r="G724" s="1202">
        <v>250000</v>
      </c>
      <c r="H724" s="1203">
        <v>250000</v>
      </c>
      <c r="I724" s="1225">
        <f>(H724-G724)/G724</f>
        <v>0</v>
      </c>
      <c r="J724" s="1589"/>
      <c r="K724" s="1226"/>
      <c r="L724" s="1226"/>
      <c r="M724" s="1226"/>
      <c r="N724" s="1226"/>
      <c r="O724" s="1226"/>
      <c r="P724" s="1226"/>
      <c r="Q724" s="1226"/>
      <c r="R724" s="1226"/>
      <c r="S724" s="1226"/>
      <c r="T724" s="1226"/>
      <c r="U724" s="1226"/>
      <c r="V724" s="1226"/>
      <c r="W724" s="1226"/>
      <c r="X724" s="1226"/>
    </row>
    <row r="725" spans="1:24" ht="16.5" customHeight="1" collapsed="1">
      <c r="A725" s="1187">
        <v>3</v>
      </c>
      <c r="B725" s="1604" t="s">
        <v>553</v>
      </c>
      <c r="C725" s="1578"/>
      <c r="D725" s="1578"/>
      <c r="E725" s="1578"/>
      <c r="F725" s="1578"/>
      <c r="G725" s="1578"/>
      <c r="H725" s="1578"/>
      <c r="I725" s="1578"/>
      <c r="J725" s="1579"/>
      <c r="K725" s="1224"/>
      <c r="L725" s="1224"/>
      <c r="M725" s="1224"/>
      <c r="N725" s="1224"/>
      <c r="O725" s="1224"/>
      <c r="P725" s="1224"/>
      <c r="Q725" s="1224"/>
      <c r="R725" s="1224"/>
      <c r="S725" s="1224"/>
      <c r="T725" s="1224"/>
      <c r="U725" s="1224"/>
      <c r="V725" s="1224"/>
      <c r="W725" s="1224"/>
      <c r="X725" s="1224"/>
    </row>
    <row r="726" spans="1:24" ht="31.5" hidden="1" customHeight="1" outlineLevel="1">
      <c r="A726" s="1193"/>
      <c r="B726" s="1208" t="s">
        <v>14</v>
      </c>
      <c r="C726" s="1209" t="s">
        <v>548</v>
      </c>
      <c r="D726" s="1209" t="s">
        <v>145</v>
      </c>
      <c r="E726" s="1201"/>
      <c r="F726" s="1201"/>
      <c r="G726" s="1202">
        <v>250000</v>
      </c>
      <c r="H726" s="1203">
        <v>254545</v>
      </c>
      <c r="I726" s="1225">
        <f t="shared" ref="I726:I733" si="56">(H726-G726)/G726</f>
        <v>1.8180000000000002E-2</v>
      </c>
      <c r="J726" s="1587"/>
      <c r="K726" s="1226"/>
      <c r="L726" s="1226"/>
      <c r="M726" s="1226"/>
      <c r="N726" s="1226"/>
      <c r="O726" s="1226"/>
      <c r="P726" s="1226"/>
      <c r="Q726" s="1226"/>
      <c r="R726" s="1226"/>
      <c r="S726" s="1226"/>
      <c r="T726" s="1226"/>
      <c r="U726" s="1226"/>
      <c r="V726" s="1226"/>
      <c r="W726" s="1226"/>
      <c r="X726" s="1226"/>
    </row>
    <row r="727" spans="1:24" ht="22.5" hidden="1" customHeight="1" outlineLevel="1">
      <c r="A727" s="1193"/>
      <c r="B727" s="1208" t="s">
        <v>19</v>
      </c>
      <c r="C727" s="1209" t="s">
        <v>548</v>
      </c>
      <c r="D727" s="1209" t="s">
        <v>16</v>
      </c>
      <c r="E727" s="1201"/>
      <c r="F727" s="1201"/>
      <c r="G727" s="1202">
        <v>160000</v>
      </c>
      <c r="H727" s="1203">
        <f>G727</f>
        <v>160000</v>
      </c>
      <c r="I727" s="1225">
        <f t="shared" si="56"/>
        <v>0</v>
      </c>
      <c r="J727" s="1588"/>
      <c r="K727" s="1226"/>
      <c r="L727" s="1226"/>
      <c r="M727" s="1226"/>
      <c r="N727" s="1226"/>
      <c r="O727" s="1226"/>
      <c r="P727" s="1226"/>
      <c r="Q727" s="1226"/>
      <c r="R727" s="1226"/>
      <c r="S727" s="1226"/>
      <c r="T727" s="1226"/>
      <c r="U727" s="1226"/>
      <c r="V727" s="1226"/>
      <c r="W727" s="1226"/>
      <c r="X727" s="1226"/>
    </row>
    <row r="728" spans="1:24" ht="22.5" hidden="1" customHeight="1" outlineLevel="1">
      <c r="A728" s="1193"/>
      <c r="B728" s="1208" t="s">
        <v>21</v>
      </c>
      <c r="C728" s="1209" t="s">
        <v>548</v>
      </c>
      <c r="D728" s="1209" t="s">
        <v>16</v>
      </c>
      <c r="E728" s="1201"/>
      <c r="F728" s="1201"/>
      <c r="G728" s="1202">
        <v>320000</v>
      </c>
      <c r="H728" s="1203">
        <f>G728</f>
        <v>320000</v>
      </c>
      <c r="I728" s="1225">
        <f t="shared" si="56"/>
        <v>0</v>
      </c>
      <c r="J728" s="1588"/>
      <c r="K728" s="1226"/>
      <c r="L728" s="1226"/>
      <c r="M728" s="1226"/>
      <c r="N728" s="1226"/>
      <c r="O728" s="1226"/>
      <c r="P728" s="1226"/>
      <c r="Q728" s="1226"/>
      <c r="R728" s="1226"/>
      <c r="S728" s="1226"/>
      <c r="T728" s="1226"/>
      <c r="U728" s="1226"/>
      <c r="V728" s="1226"/>
      <c r="W728" s="1226"/>
      <c r="X728" s="1226"/>
    </row>
    <row r="729" spans="1:24" ht="22.5" hidden="1" customHeight="1" outlineLevel="1">
      <c r="A729" s="1193"/>
      <c r="B729" s="1208" t="s">
        <v>28</v>
      </c>
      <c r="C729" s="1209" t="s">
        <v>548</v>
      </c>
      <c r="D729" s="1209" t="s">
        <v>16</v>
      </c>
      <c r="E729" s="1201"/>
      <c r="F729" s="1201"/>
      <c r="G729" s="1202">
        <v>300000</v>
      </c>
      <c r="H729" s="1203">
        <v>300000</v>
      </c>
      <c r="I729" s="1225">
        <f t="shared" si="56"/>
        <v>0</v>
      </c>
      <c r="J729" s="1588"/>
      <c r="K729" s="1226"/>
      <c r="L729" s="1226"/>
      <c r="M729" s="1226"/>
      <c r="N729" s="1226"/>
      <c r="O729" s="1226"/>
      <c r="P729" s="1226"/>
      <c r="Q729" s="1226"/>
      <c r="R729" s="1226"/>
      <c r="S729" s="1226"/>
      <c r="T729" s="1226"/>
      <c r="U729" s="1226"/>
      <c r="V729" s="1226"/>
      <c r="W729" s="1226"/>
      <c r="X729" s="1226"/>
    </row>
    <row r="730" spans="1:24" ht="22.5" hidden="1" customHeight="1" outlineLevel="1">
      <c r="A730" s="1193"/>
      <c r="B730" s="1208" t="s">
        <v>22</v>
      </c>
      <c r="C730" s="1209" t="s">
        <v>548</v>
      </c>
      <c r="D730" s="1209" t="s">
        <v>16</v>
      </c>
      <c r="E730" s="1201"/>
      <c r="F730" s="1201"/>
      <c r="G730" s="1202">
        <f>310000/1.1</f>
        <v>281818.18181818182</v>
      </c>
      <c r="H730" s="1203">
        <f>310000/1.1</f>
        <v>281818.18181818182</v>
      </c>
      <c r="I730" s="1225">
        <f t="shared" si="56"/>
        <v>0</v>
      </c>
      <c r="J730" s="1588"/>
      <c r="K730" s="1226"/>
      <c r="L730" s="1226"/>
      <c r="M730" s="1226"/>
      <c r="N730" s="1226"/>
      <c r="O730" s="1226"/>
      <c r="P730" s="1226"/>
      <c r="Q730" s="1226"/>
      <c r="R730" s="1226"/>
      <c r="S730" s="1226"/>
      <c r="T730" s="1226"/>
      <c r="U730" s="1226"/>
      <c r="V730" s="1226"/>
      <c r="W730" s="1226"/>
      <c r="X730" s="1226"/>
    </row>
    <row r="731" spans="1:24" ht="22.5" hidden="1" customHeight="1" outlineLevel="1">
      <c r="A731" s="1193"/>
      <c r="B731" s="1208" t="s">
        <v>18</v>
      </c>
      <c r="C731" s="1209" t="s">
        <v>548</v>
      </c>
      <c r="D731" s="1209" t="s">
        <v>16</v>
      </c>
      <c r="E731" s="1201"/>
      <c r="F731" s="1201"/>
      <c r="G731" s="1202">
        <v>272727</v>
      </c>
      <c r="H731" s="1203">
        <v>272727</v>
      </c>
      <c r="I731" s="1225">
        <f t="shared" si="56"/>
        <v>0</v>
      </c>
      <c r="J731" s="1588"/>
      <c r="K731" s="1226"/>
      <c r="L731" s="1226"/>
      <c r="M731" s="1226"/>
      <c r="N731" s="1226"/>
      <c r="O731" s="1226"/>
      <c r="P731" s="1226"/>
      <c r="Q731" s="1226"/>
      <c r="R731" s="1226"/>
      <c r="S731" s="1226"/>
      <c r="T731" s="1226"/>
      <c r="U731" s="1226"/>
      <c r="V731" s="1226"/>
      <c r="W731" s="1226"/>
      <c r="X731" s="1226"/>
    </row>
    <row r="732" spans="1:24" ht="22.5" hidden="1" customHeight="1" outlineLevel="1">
      <c r="A732" s="1193"/>
      <c r="B732" s="1208" t="s">
        <v>24</v>
      </c>
      <c r="C732" s="1209" t="s">
        <v>548</v>
      </c>
      <c r="D732" s="1209" t="s">
        <v>16</v>
      </c>
      <c r="E732" s="1201"/>
      <c r="F732" s="1201"/>
      <c r="G732" s="1202">
        <v>350000</v>
      </c>
      <c r="H732" s="1203">
        <f>G732</f>
        <v>350000</v>
      </c>
      <c r="I732" s="1225">
        <f t="shared" si="56"/>
        <v>0</v>
      </c>
      <c r="J732" s="1588"/>
      <c r="K732" s="1226"/>
      <c r="L732" s="1226"/>
      <c r="M732" s="1226"/>
      <c r="N732" s="1226"/>
      <c r="O732" s="1226"/>
      <c r="P732" s="1226"/>
      <c r="Q732" s="1226"/>
      <c r="R732" s="1226"/>
      <c r="S732" s="1226"/>
      <c r="T732" s="1226"/>
      <c r="U732" s="1226"/>
      <c r="V732" s="1226"/>
      <c r="W732" s="1226"/>
      <c r="X732" s="1226"/>
    </row>
    <row r="733" spans="1:24" ht="22.5" hidden="1" customHeight="1" outlineLevel="1">
      <c r="A733" s="1193"/>
      <c r="B733" s="1208" t="s">
        <v>25</v>
      </c>
      <c r="C733" s="1209" t="s">
        <v>548</v>
      </c>
      <c r="D733" s="1209" t="s">
        <v>16</v>
      </c>
      <c r="E733" s="1201"/>
      <c r="F733" s="1201"/>
      <c r="G733" s="1202">
        <f>(380000+420000)/2</f>
        <v>400000</v>
      </c>
      <c r="H733" s="1203">
        <f>(380000+420000)/2</f>
        <v>400000</v>
      </c>
      <c r="I733" s="1225">
        <f t="shared" si="56"/>
        <v>0</v>
      </c>
      <c r="J733" s="1588"/>
      <c r="K733" s="1226"/>
      <c r="L733" s="1226"/>
      <c r="M733" s="1226"/>
      <c r="N733" s="1226"/>
      <c r="O733" s="1226"/>
      <c r="P733" s="1226"/>
      <c r="Q733" s="1226"/>
      <c r="R733" s="1226"/>
      <c r="S733" s="1226"/>
      <c r="T733" s="1226"/>
      <c r="U733" s="1226"/>
      <c r="V733" s="1226"/>
      <c r="W733" s="1226"/>
      <c r="X733" s="1226"/>
    </row>
    <row r="734" spans="1:24" ht="19.5" hidden="1" customHeight="1" outlineLevel="1">
      <c r="A734" s="1193"/>
      <c r="B734" s="1208" t="s">
        <v>26</v>
      </c>
      <c r="C734" s="1209" t="s">
        <v>548</v>
      </c>
      <c r="D734" s="1209" t="s">
        <v>16</v>
      </c>
      <c r="E734" s="1201"/>
      <c r="F734" s="1201"/>
      <c r="G734" s="1202"/>
      <c r="H734" s="1202"/>
      <c r="I734" s="1225"/>
      <c r="J734" s="1588"/>
      <c r="K734" s="1226"/>
      <c r="L734" s="1226"/>
      <c r="M734" s="1226"/>
      <c r="N734" s="1226"/>
      <c r="O734" s="1226"/>
      <c r="P734" s="1226"/>
      <c r="Q734" s="1226"/>
      <c r="R734" s="1226"/>
      <c r="S734" s="1226"/>
      <c r="T734" s="1226"/>
      <c r="U734" s="1226"/>
      <c r="V734" s="1226"/>
      <c r="W734" s="1226"/>
      <c r="X734" s="1226"/>
    </row>
    <row r="735" spans="1:24" ht="23.25" hidden="1" customHeight="1" outlineLevel="1">
      <c r="A735" s="1193"/>
      <c r="B735" s="1208" t="s">
        <v>23</v>
      </c>
      <c r="C735" s="1209" t="s">
        <v>548</v>
      </c>
      <c r="D735" s="1209" t="s">
        <v>16</v>
      </c>
      <c r="E735" s="1201"/>
      <c r="F735" s="1201"/>
      <c r="G735" s="1202">
        <v>172727</v>
      </c>
      <c r="H735" s="1202">
        <f>G735</f>
        <v>172727</v>
      </c>
      <c r="I735" s="1225">
        <f>(H735-G735)/G735</f>
        <v>0</v>
      </c>
      <c r="J735" s="1588"/>
      <c r="K735" s="1226"/>
      <c r="L735" s="1226"/>
      <c r="M735" s="1226"/>
      <c r="N735" s="1226"/>
      <c r="O735" s="1226"/>
      <c r="P735" s="1226"/>
      <c r="Q735" s="1226"/>
      <c r="R735" s="1226"/>
      <c r="S735" s="1226"/>
      <c r="T735" s="1226"/>
      <c r="U735" s="1226"/>
      <c r="V735" s="1226"/>
      <c r="W735" s="1226"/>
      <c r="X735" s="1226"/>
    </row>
    <row r="736" spans="1:24" ht="23.25" hidden="1" customHeight="1" outlineLevel="1">
      <c r="A736" s="1193"/>
      <c r="B736" s="1208" t="s">
        <v>32</v>
      </c>
      <c r="C736" s="1209" t="s">
        <v>548</v>
      </c>
      <c r="D736" s="1209" t="s">
        <v>16</v>
      </c>
      <c r="E736" s="1201"/>
      <c r="F736" s="1201"/>
      <c r="G736" s="1202">
        <v>200000</v>
      </c>
      <c r="H736" s="1202">
        <v>200000</v>
      </c>
      <c r="I736" s="1225">
        <f>(H736-G736)/G736</f>
        <v>0</v>
      </c>
      <c r="J736" s="1589"/>
      <c r="K736" s="1226"/>
      <c r="L736" s="1226"/>
      <c r="M736" s="1226"/>
      <c r="N736" s="1226"/>
      <c r="O736" s="1226"/>
      <c r="P736" s="1226"/>
      <c r="Q736" s="1226"/>
      <c r="R736" s="1226"/>
      <c r="S736" s="1226"/>
      <c r="T736" s="1226"/>
      <c r="U736" s="1226"/>
      <c r="V736" s="1226"/>
      <c r="W736" s="1226"/>
      <c r="X736" s="1226"/>
    </row>
    <row r="737" spans="1:24" ht="16.5" customHeight="1" collapsed="1">
      <c r="A737" s="1187">
        <v>4</v>
      </c>
      <c r="B737" s="1604" t="s">
        <v>554</v>
      </c>
      <c r="C737" s="1578"/>
      <c r="D737" s="1578"/>
      <c r="E737" s="1578"/>
      <c r="F737" s="1578"/>
      <c r="G737" s="1578"/>
      <c r="H737" s="1578"/>
      <c r="I737" s="1578"/>
      <c r="J737" s="1579"/>
      <c r="K737" s="1224"/>
      <c r="L737" s="1224"/>
      <c r="M737" s="1224"/>
      <c r="N737" s="1224"/>
      <c r="O737" s="1224"/>
      <c r="P737" s="1224"/>
      <c r="Q737" s="1224"/>
      <c r="R737" s="1224"/>
      <c r="S737" s="1224"/>
      <c r="T737" s="1224"/>
      <c r="U737" s="1224"/>
      <c r="V737" s="1224"/>
      <c r="W737" s="1224"/>
      <c r="X737" s="1224"/>
    </row>
    <row r="738" spans="1:24" ht="31.5" hidden="1" customHeight="1" outlineLevel="1">
      <c r="A738" s="1193"/>
      <c r="B738" s="1208" t="s">
        <v>14</v>
      </c>
      <c r="C738" s="1209" t="s">
        <v>548</v>
      </c>
      <c r="D738" s="1209" t="s">
        <v>145</v>
      </c>
      <c r="E738" s="1201"/>
      <c r="F738" s="1201"/>
      <c r="G738" s="1202"/>
      <c r="H738" s="1202"/>
      <c r="I738" s="1225"/>
      <c r="J738" s="1587"/>
      <c r="K738" s="1226"/>
      <c r="L738" s="1226"/>
      <c r="M738" s="1226"/>
      <c r="N738" s="1226"/>
      <c r="O738" s="1226"/>
      <c r="P738" s="1226"/>
      <c r="Q738" s="1226"/>
      <c r="R738" s="1226"/>
      <c r="S738" s="1226"/>
      <c r="T738" s="1226"/>
      <c r="U738" s="1226"/>
      <c r="V738" s="1226"/>
      <c r="W738" s="1226"/>
      <c r="X738" s="1226"/>
    </row>
    <row r="739" spans="1:24" ht="19.5" hidden="1" customHeight="1" outlineLevel="1">
      <c r="A739" s="1193"/>
      <c r="B739" s="1208" t="s">
        <v>19</v>
      </c>
      <c r="C739" s="1209" t="s">
        <v>548</v>
      </c>
      <c r="D739" s="1209" t="s">
        <v>16</v>
      </c>
      <c r="E739" s="1201"/>
      <c r="F739" s="1201"/>
      <c r="G739" s="1202">
        <v>160000</v>
      </c>
      <c r="H739" s="1202">
        <f>G739</f>
        <v>160000</v>
      </c>
      <c r="I739" s="1225">
        <f>(H739-G739)/G739</f>
        <v>0</v>
      </c>
      <c r="J739" s="1588"/>
      <c r="K739" s="1226"/>
      <c r="L739" s="1226"/>
      <c r="M739" s="1226"/>
      <c r="N739" s="1226"/>
      <c r="O739" s="1226"/>
      <c r="P739" s="1226"/>
      <c r="Q739" s="1226"/>
      <c r="R739" s="1226"/>
      <c r="S739" s="1226"/>
      <c r="T739" s="1226"/>
      <c r="U739" s="1226"/>
      <c r="V739" s="1226"/>
      <c r="W739" s="1226"/>
      <c r="X739" s="1226"/>
    </row>
    <row r="740" spans="1:24" ht="19.5" hidden="1" customHeight="1" outlineLevel="1">
      <c r="A740" s="1193"/>
      <c r="B740" s="1208" t="s">
        <v>21</v>
      </c>
      <c r="C740" s="1209" t="s">
        <v>548</v>
      </c>
      <c r="D740" s="1209" t="s">
        <v>16</v>
      </c>
      <c r="E740" s="1201"/>
      <c r="F740" s="1201"/>
      <c r="G740" s="1202">
        <v>320000</v>
      </c>
      <c r="H740" s="1202">
        <f>G740</f>
        <v>320000</v>
      </c>
      <c r="I740" s="1225">
        <f>(H740-G740)/G740</f>
        <v>0</v>
      </c>
      <c r="J740" s="1588"/>
      <c r="K740" s="1226"/>
      <c r="L740" s="1226"/>
      <c r="M740" s="1226"/>
      <c r="N740" s="1226"/>
      <c r="O740" s="1226"/>
      <c r="P740" s="1226"/>
      <c r="Q740" s="1226"/>
      <c r="R740" s="1226"/>
      <c r="S740" s="1226"/>
      <c r="T740" s="1226"/>
      <c r="U740" s="1226"/>
      <c r="V740" s="1226"/>
      <c r="W740" s="1226"/>
      <c r="X740" s="1226"/>
    </row>
    <row r="741" spans="1:24" ht="19.5" hidden="1" customHeight="1" outlineLevel="1">
      <c r="A741" s="1193"/>
      <c r="B741" s="1208" t="s">
        <v>28</v>
      </c>
      <c r="C741" s="1209" t="s">
        <v>548</v>
      </c>
      <c r="D741" s="1209" t="s">
        <v>16</v>
      </c>
      <c r="E741" s="1201"/>
      <c r="F741" s="1201"/>
      <c r="G741" s="1202">
        <v>300000</v>
      </c>
      <c r="H741" s="1202">
        <v>300000</v>
      </c>
      <c r="I741" s="1225">
        <f>(H741-G741)/G741</f>
        <v>0</v>
      </c>
      <c r="J741" s="1588"/>
      <c r="K741" s="1226"/>
      <c r="L741" s="1226"/>
      <c r="M741" s="1226"/>
      <c r="N741" s="1226"/>
      <c r="O741" s="1226"/>
      <c r="P741" s="1226"/>
      <c r="Q741" s="1226"/>
      <c r="R741" s="1226"/>
      <c r="S741" s="1226"/>
      <c r="T741" s="1226"/>
      <c r="U741" s="1226"/>
      <c r="V741" s="1226"/>
      <c r="W741" s="1226"/>
      <c r="X741" s="1226"/>
    </row>
    <row r="742" spans="1:24" ht="19.5" hidden="1" customHeight="1" outlineLevel="1">
      <c r="A742" s="1193"/>
      <c r="B742" s="1208" t="s">
        <v>22</v>
      </c>
      <c r="C742" s="1209" t="s">
        <v>548</v>
      </c>
      <c r="D742" s="1209" t="s">
        <v>16</v>
      </c>
      <c r="E742" s="1201"/>
      <c r="F742" s="1201"/>
      <c r="G742" s="1202">
        <f>310000/1.1</f>
        <v>281818.18181818182</v>
      </c>
      <c r="H742" s="1202">
        <f>310000/1.1</f>
        <v>281818.18181818182</v>
      </c>
      <c r="I742" s="1225">
        <f>(H742-G742)/G742</f>
        <v>0</v>
      </c>
      <c r="J742" s="1588"/>
      <c r="K742" s="1226"/>
      <c r="L742" s="1226"/>
      <c r="M742" s="1226"/>
      <c r="N742" s="1226"/>
      <c r="O742" s="1226"/>
      <c r="P742" s="1226"/>
      <c r="Q742" s="1226"/>
      <c r="R742" s="1226"/>
      <c r="S742" s="1226"/>
      <c r="T742" s="1226"/>
      <c r="U742" s="1226"/>
      <c r="V742" s="1226"/>
      <c r="W742" s="1226"/>
      <c r="X742" s="1226"/>
    </row>
    <row r="743" spans="1:24" ht="19.5" hidden="1" customHeight="1" outlineLevel="1">
      <c r="A743" s="1193"/>
      <c r="B743" s="1208" t="s">
        <v>18</v>
      </c>
      <c r="C743" s="1209" t="s">
        <v>548</v>
      </c>
      <c r="D743" s="1209" t="s">
        <v>16</v>
      </c>
      <c r="E743" s="1201"/>
      <c r="F743" s="1201"/>
      <c r="G743" s="1202"/>
      <c r="H743" s="1202"/>
      <c r="I743" s="1225"/>
      <c r="J743" s="1588"/>
      <c r="K743" s="1226"/>
      <c r="L743" s="1226"/>
      <c r="M743" s="1226"/>
      <c r="N743" s="1226"/>
      <c r="O743" s="1226"/>
      <c r="P743" s="1226"/>
      <c r="Q743" s="1226"/>
      <c r="R743" s="1226"/>
      <c r="S743" s="1226"/>
      <c r="T743" s="1226"/>
      <c r="U743" s="1226"/>
      <c r="V743" s="1226"/>
      <c r="W743" s="1226"/>
      <c r="X743" s="1226"/>
    </row>
    <row r="744" spans="1:24" ht="19.5" hidden="1" customHeight="1" outlineLevel="1">
      <c r="A744" s="1193"/>
      <c r="B744" s="1208" t="s">
        <v>24</v>
      </c>
      <c r="C744" s="1209" t="s">
        <v>548</v>
      </c>
      <c r="D744" s="1209" t="s">
        <v>16</v>
      </c>
      <c r="E744" s="1201"/>
      <c r="F744" s="1201"/>
      <c r="G744" s="1202">
        <v>350000</v>
      </c>
      <c r="H744" s="1202">
        <f>G744</f>
        <v>350000</v>
      </c>
      <c r="I744" s="1225">
        <f>(H744-G744)/G744</f>
        <v>0</v>
      </c>
      <c r="J744" s="1589"/>
      <c r="K744" s="1226"/>
      <c r="L744" s="1226"/>
      <c r="M744" s="1226"/>
      <c r="N744" s="1226"/>
      <c r="O744" s="1226"/>
      <c r="P744" s="1226"/>
      <c r="Q744" s="1226"/>
      <c r="R744" s="1226"/>
      <c r="S744" s="1226"/>
      <c r="T744" s="1226"/>
      <c r="U744" s="1226"/>
      <c r="V744" s="1226"/>
      <c r="W744" s="1226"/>
      <c r="X744" s="1226"/>
    </row>
    <row r="745" spans="1:24" ht="15" hidden="1" customHeight="1">
      <c r="A745" s="1274">
        <v>2</v>
      </c>
      <c r="B745" s="1605" t="s">
        <v>555</v>
      </c>
      <c r="C745" s="1578"/>
      <c r="D745" s="1578"/>
      <c r="E745" s="1578"/>
      <c r="F745" s="1578"/>
      <c r="G745" s="1578"/>
      <c r="H745" s="1578"/>
      <c r="I745" s="1578"/>
      <c r="J745" s="1579"/>
      <c r="K745" s="1226"/>
      <c r="L745" s="1226"/>
      <c r="M745" s="1226"/>
      <c r="N745" s="1226"/>
      <c r="O745" s="1226"/>
      <c r="P745" s="1226"/>
      <c r="Q745" s="1226"/>
      <c r="R745" s="1226"/>
      <c r="S745" s="1226"/>
      <c r="T745" s="1226"/>
      <c r="U745" s="1226"/>
      <c r="V745" s="1226"/>
      <c r="W745" s="1226"/>
      <c r="X745" s="1226"/>
    </row>
    <row r="746" spans="1:24" ht="31.5" hidden="1" customHeight="1">
      <c r="A746" s="1193"/>
      <c r="B746" s="1211" t="s">
        <v>556</v>
      </c>
      <c r="C746" s="1209" t="s">
        <v>557</v>
      </c>
      <c r="D746" s="1209" t="s">
        <v>145</v>
      </c>
      <c r="E746" s="1201">
        <v>227273</v>
      </c>
      <c r="F746" s="1201">
        <v>227273</v>
      </c>
      <c r="G746" s="1202"/>
      <c r="H746" s="1202"/>
      <c r="I746" s="1225">
        <f t="shared" ref="I746:I758" si="57">(F746-E746)/E746</f>
        <v>0</v>
      </c>
      <c r="J746" s="1587" t="s">
        <v>558</v>
      </c>
      <c r="K746" s="1226"/>
      <c r="L746" s="1226"/>
      <c r="M746" s="1226"/>
      <c r="N746" s="1226"/>
      <c r="O746" s="1226"/>
      <c r="P746" s="1226"/>
      <c r="Q746" s="1226"/>
      <c r="R746" s="1226"/>
      <c r="S746" s="1226"/>
      <c r="T746" s="1226"/>
      <c r="U746" s="1226"/>
      <c r="V746" s="1226"/>
      <c r="W746" s="1226"/>
      <c r="X746" s="1226"/>
    </row>
    <row r="747" spans="1:24" ht="19.5" hidden="1" customHeight="1">
      <c r="A747" s="1193"/>
      <c r="B747" s="1211" t="s">
        <v>559</v>
      </c>
      <c r="C747" s="1209" t="s">
        <v>557</v>
      </c>
      <c r="D747" s="1209" t="s">
        <v>16</v>
      </c>
      <c r="E747" s="1201">
        <v>218182</v>
      </c>
      <c r="F747" s="1201">
        <v>218182</v>
      </c>
      <c r="G747" s="1202"/>
      <c r="H747" s="1202"/>
      <c r="I747" s="1225">
        <f t="shared" si="57"/>
        <v>0</v>
      </c>
      <c r="J747" s="1588"/>
      <c r="K747" s="1226"/>
      <c r="L747" s="1226"/>
      <c r="M747" s="1226"/>
      <c r="N747" s="1226"/>
      <c r="O747" s="1226"/>
      <c r="P747" s="1226"/>
      <c r="Q747" s="1226"/>
      <c r="R747" s="1226"/>
      <c r="S747" s="1226"/>
      <c r="T747" s="1226"/>
      <c r="U747" s="1226"/>
      <c r="V747" s="1226"/>
      <c r="W747" s="1226"/>
      <c r="X747" s="1226"/>
    </row>
    <row r="748" spans="1:24" ht="19.5" hidden="1" customHeight="1">
      <c r="A748" s="1193"/>
      <c r="B748" s="1211" t="s">
        <v>560</v>
      </c>
      <c r="C748" s="1209" t="s">
        <v>557</v>
      </c>
      <c r="D748" s="1209" t="s">
        <v>16</v>
      </c>
      <c r="E748" s="1201">
        <v>209091</v>
      </c>
      <c r="F748" s="1201">
        <v>209091</v>
      </c>
      <c r="G748" s="1202"/>
      <c r="H748" s="1202"/>
      <c r="I748" s="1225">
        <f t="shared" si="57"/>
        <v>0</v>
      </c>
      <c r="J748" s="1589"/>
      <c r="K748" s="1226"/>
      <c r="L748" s="1226"/>
      <c r="M748" s="1226"/>
      <c r="N748" s="1226"/>
      <c r="O748" s="1226"/>
      <c r="P748" s="1226"/>
      <c r="Q748" s="1226"/>
      <c r="R748" s="1226"/>
      <c r="S748" s="1226"/>
      <c r="T748" s="1226"/>
      <c r="U748" s="1226"/>
      <c r="V748" s="1226"/>
      <c r="W748" s="1226"/>
      <c r="X748" s="1226"/>
    </row>
    <row r="749" spans="1:24" ht="19.5" hidden="1" customHeight="1">
      <c r="A749" s="1193"/>
      <c r="B749" s="1211" t="s">
        <v>561</v>
      </c>
      <c r="C749" s="1209" t="s">
        <v>557</v>
      </c>
      <c r="D749" s="1209" t="s">
        <v>16</v>
      </c>
      <c r="E749" s="1201">
        <v>163636</v>
      </c>
      <c r="F749" s="1201">
        <v>163636</v>
      </c>
      <c r="G749" s="1202"/>
      <c r="H749" s="1202"/>
      <c r="I749" s="1225">
        <f t="shared" si="57"/>
        <v>0</v>
      </c>
      <c r="J749" s="1587" t="s">
        <v>562</v>
      </c>
      <c r="K749" s="1226"/>
      <c r="L749" s="1226"/>
      <c r="M749" s="1226"/>
      <c r="N749" s="1226"/>
      <c r="O749" s="1226"/>
      <c r="P749" s="1226"/>
      <c r="Q749" s="1226"/>
      <c r="R749" s="1226"/>
      <c r="S749" s="1226"/>
      <c r="T749" s="1226"/>
      <c r="U749" s="1226"/>
      <c r="V749" s="1226"/>
      <c r="W749" s="1226"/>
      <c r="X749" s="1226"/>
    </row>
    <row r="750" spans="1:24" ht="19.5" hidden="1" customHeight="1">
      <c r="A750" s="1193"/>
      <c r="B750" s="1211" t="s">
        <v>563</v>
      </c>
      <c r="C750" s="1209" t="s">
        <v>557</v>
      </c>
      <c r="D750" s="1209" t="s">
        <v>16</v>
      </c>
      <c r="E750" s="1201">
        <v>154545</v>
      </c>
      <c r="F750" s="1201">
        <v>154545</v>
      </c>
      <c r="G750" s="1202"/>
      <c r="H750" s="1202"/>
      <c r="I750" s="1225">
        <f t="shared" si="57"/>
        <v>0</v>
      </c>
      <c r="J750" s="1588"/>
      <c r="K750" s="1226"/>
      <c r="L750" s="1226"/>
      <c r="M750" s="1226"/>
      <c r="N750" s="1226"/>
      <c r="O750" s="1226"/>
      <c r="P750" s="1226"/>
      <c r="Q750" s="1226"/>
      <c r="R750" s="1226"/>
      <c r="S750" s="1226"/>
      <c r="T750" s="1226"/>
      <c r="U750" s="1226"/>
      <c r="V750" s="1226"/>
      <c r="W750" s="1226"/>
      <c r="X750" s="1226"/>
    </row>
    <row r="751" spans="1:24" ht="19.5" hidden="1" customHeight="1">
      <c r="A751" s="1193"/>
      <c r="B751" s="1211" t="s">
        <v>564</v>
      </c>
      <c r="C751" s="1209" t="s">
        <v>557</v>
      </c>
      <c r="D751" s="1209" t="s">
        <v>16</v>
      </c>
      <c r="E751" s="1201">
        <v>154545</v>
      </c>
      <c r="F751" s="1201">
        <v>154545</v>
      </c>
      <c r="G751" s="1202"/>
      <c r="H751" s="1202"/>
      <c r="I751" s="1225">
        <f t="shared" si="57"/>
        <v>0</v>
      </c>
      <c r="J751" s="1588"/>
      <c r="K751" s="1226"/>
      <c r="L751" s="1226"/>
      <c r="M751" s="1226"/>
      <c r="N751" s="1226"/>
      <c r="O751" s="1226"/>
      <c r="P751" s="1226"/>
      <c r="Q751" s="1226"/>
      <c r="R751" s="1226"/>
      <c r="S751" s="1226"/>
      <c r="T751" s="1226"/>
      <c r="U751" s="1226"/>
      <c r="V751" s="1226"/>
      <c r="W751" s="1226"/>
      <c r="X751" s="1226"/>
    </row>
    <row r="752" spans="1:24" ht="19.5" hidden="1" customHeight="1">
      <c r="A752" s="1193"/>
      <c r="B752" s="1211" t="s">
        <v>565</v>
      </c>
      <c r="C752" s="1209" t="s">
        <v>557</v>
      </c>
      <c r="D752" s="1209" t="s">
        <v>16</v>
      </c>
      <c r="E752" s="1201">
        <v>136364</v>
      </c>
      <c r="F752" s="1201">
        <v>136364</v>
      </c>
      <c r="G752" s="1202"/>
      <c r="H752" s="1202"/>
      <c r="I752" s="1225">
        <f t="shared" si="57"/>
        <v>0</v>
      </c>
      <c r="J752" s="1588"/>
      <c r="K752" s="1226"/>
      <c r="L752" s="1226"/>
      <c r="M752" s="1226"/>
      <c r="N752" s="1226"/>
      <c r="O752" s="1226"/>
      <c r="P752" s="1226"/>
      <c r="Q752" s="1226"/>
      <c r="R752" s="1226"/>
      <c r="S752" s="1226"/>
      <c r="T752" s="1226"/>
      <c r="U752" s="1226"/>
      <c r="V752" s="1226"/>
      <c r="W752" s="1226"/>
      <c r="X752" s="1226"/>
    </row>
    <row r="753" spans="1:24" ht="19.5" hidden="1" customHeight="1">
      <c r="A753" s="1193"/>
      <c r="B753" s="1211" t="s">
        <v>566</v>
      </c>
      <c r="C753" s="1209" t="s">
        <v>557</v>
      </c>
      <c r="D753" s="1209" t="s">
        <v>16</v>
      </c>
      <c r="E753" s="1201">
        <v>136364</v>
      </c>
      <c r="F753" s="1201">
        <v>136364</v>
      </c>
      <c r="G753" s="1202"/>
      <c r="H753" s="1202"/>
      <c r="I753" s="1225">
        <f t="shared" si="57"/>
        <v>0</v>
      </c>
      <c r="J753" s="1588"/>
      <c r="K753" s="1226"/>
      <c r="L753" s="1226"/>
      <c r="M753" s="1226"/>
      <c r="N753" s="1226"/>
      <c r="O753" s="1226"/>
      <c r="P753" s="1226"/>
      <c r="Q753" s="1226"/>
      <c r="R753" s="1226"/>
      <c r="S753" s="1226"/>
      <c r="T753" s="1226"/>
      <c r="U753" s="1226"/>
      <c r="V753" s="1226"/>
      <c r="W753" s="1226"/>
      <c r="X753" s="1226"/>
    </row>
    <row r="754" spans="1:24" ht="19.5" hidden="1" customHeight="1">
      <c r="A754" s="1193"/>
      <c r="B754" s="1211" t="s">
        <v>567</v>
      </c>
      <c r="C754" s="1209" t="s">
        <v>557</v>
      </c>
      <c r="D754" s="1209" t="s">
        <v>16</v>
      </c>
      <c r="E754" s="1201">
        <v>127273</v>
      </c>
      <c r="F754" s="1201">
        <v>127273</v>
      </c>
      <c r="G754" s="1202"/>
      <c r="H754" s="1202"/>
      <c r="I754" s="1225">
        <f t="shared" si="57"/>
        <v>0</v>
      </c>
      <c r="J754" s="1588"/>
      <c r="K754" s="1226"/>
      <c r="L754" s="1226"/>
      <c r="M754" s="1226"/>
      <c r="N754" s="1226"/>
      <c r="O754" s="1226"/>
      <c r="P754" s="1226"/>
      <c r="Q754" s="1226"/>
      <c r="R754" s="1226"/>
      <c r="S754" s="1226"/>
      <c r="T754" s="1226"/>
      <c r="U754" s="1226"/>
      <c r="V754" s="1226"/>
      <c r="W754" s="1226"/>
      <c r="X754" s="1226"/>
    </row>
    <row r="755" spans="1:24" ht="19.5" hidden="1" customHeight="1">
      <c r="A755" s="1193"/>
      <c r="B755" s="1211" t="s">
        <v>568</v>
      </c>
      <c r="C755" s="1209" t="s">
        <v>557</v>
      </c>
      <c r="D755" s="1209"/>
      <c r="E755" s="1201">
        <v>163636</v>
      </c>
      <c r="F755" s="1201">
        <v>163636</v>
      </c>
      <c r="G755" s="1202"/>
      <c r="H755" s="1202"/>
      <c r="I755" s="1225">
        <f t="shared" si="57"/>
        <v>0</v>
      </c>
      <c r="J755" s="1588"/>
      <c r="K755" s="1226"/>
      <c r="L755" s="1226"/>
      <c r="M755" s="1226"/>
      <c r="N755" s="1226"/>
      <c r="O755" s="1226"/>
      <c r="P755" s="1226"/>
      <c r="Q755" s="1226"/>
      <c r="R755" s="1226"/>
      <c r="S755" s="1226"/>
      <c r="T755" s="1226"/>
      <c r="U755" s="1226"/>
      <c r="V755" s="1226"/>
      <c r="W755" s="1226"/>
      <c r="X755" s="1226"/>
    </row>
    <row r="756" spans="1:24" ht="19.5" hidden="1" customHeight="1">
      <c r="A756" s="1193"/>
      <c r="B756" s="1211" t="s">
        <v>569</v>
      </c>
      <c r="C756" s="1209" t="s">
        <v>557</v>
      </c>
      <c r="D756" s="1209"/>
      <c r="E756" s="1201">
        <v>109091</v>
      </c>
      <c r="F756" s="1201">
        <v>109091</v>
      </c>
      <c r="G756" s="1202"/>
      <c r="H756" s="1202"/>
      <c r="I756" s="1225">
        <f t="shared" si="57"/>
        <v>0</v>
      </c>
      <c r="J756" s="1588"/>
      <c r="K756" s="1226"/>
      <c r="L756" s="1226"/>
      <c r="M756" s="1226"/>
      <c r="N756" s="1226"/>
      <c r="O756" s="1226"/>
      <c r="P756" s="1226"/>
      <c r="Q756" s="1226"/>
      <c r="R756" s="1226"/>
      <c r="S756" s="1226"/>
      <c r="T756" s="1226"/>
      <c r="U756" s="1226"/>
      <c r="V756" s="1226"/>
      <c r="W756" s="1226"/>
      <c r="X756" s="1226"/>
    </row>
    <row r="757" spans="1:24" ht="19.5" hidden="1" customHeight="1">
      <c r="A757" s="1193"/>
      <c r="B757" s="1211" t="s">
        <v>570</v>
      </c>
      <c r="C757" s="1209" t="s">
        <v>557</v>
      </c>
      <c r="D757" s="1209"/>
      <c r="E757" s="1201">
        <v>127273</v>
      </c>
      <c r="F757" s="1201">
        <v>127273</v>
      </c>
      <c r="G757" s="1202"/>
      <c r="H757" s="1202"/>
      <c r="I757" s="1225">
        <f t="shared" si="57"/>
        <v>0</v>
      </c>
      <c r="J757" s="1588"/>
      <c r="K757" s="1226"/>
      <c r="L757" s="1226"/>
      <c r="M757" s="1226"/>
      <c r="N757" s="1226"/>
      <c r="O757" s="1226"/>
      <c r="P757" s="1226"/>
      <c r="Q757" s="1226"/>
      <c r="R757" s="1226"/>
      <c r="S757" s="1226"/>
      <c r="T757" s="1226"/>
      <c r="U757" s="1226"/>
      <c r="V757" s="1226"/>
      <c r="W757" s="1226"/>
      <c r="X757" s="1226"/>
    </row>
    <row r="758" spans="1:24" ht="19.5" hidden="1" customHeight="1">
      <c r="A758" s="1193"/>
      <c r="B758" s="1211" t="s">
        <v>571</v>
      </c>
      <c r="C758" s="1209" t="s">
        <v>557</v>
      </c>
      <c r="D758" s="1209"/>
      <c r="E758" s="1201">
        <v>100000</v>
      </c>
      <c r="F758" s="1201">
        <v>100000</v>
      </c>
      <c r="G758" s="1202"/>
      <c r="H758" s="1202"/>
      <c r="I758" s="1225">
        <f t="shared" si="57"/>
        <v>0</v>
      </c>
      <c r="J758" s="1588"/>
      <c r="K758" s="1226"/>
      <c r="L758" s="1226"/>
      <c r="M758" s="1226"/>
      <c r="N758" s="1226"/>
      <c r="O758" s="1226"/>
      <c r="P758" s="1226"/>
      <c r="Q758" s="1226"/>
      <c r="R758" s="1226"/>
      <c r="S758" s="1226"/>
      <c r="T758" s="1226"/>
      <c r="U758" s="1226"/>
      <c r="V758" s="1226"/>
      <c r="W758" s="1226"/>
      <c r="X758" s="1226"/>
    </row>
    <row r="759" spans="1:24" ht="19.5" hidden="1" customHeight="1">
      <c r="A759" s="1193"/>
      <c r="B759" s="1211" t="s">
        <v>572</v>
      </c>
      <c r="C759" s="1209"/>
      <c r="D759" s="1209"/>
      <c r="E759" s="1216"/>
      <c r="F759" s="1216"/>
      <c r="G759" s="1230"/>
      <c r="H759" s="1230"/>
      <c r="I759" s="1225"/>
      <c r="J759" s="1588"/>
      <c r="K759" s="1226"/>
      <c r="L759" s="1226"/>
      <c r="M759" s="1226"/>
      <c r="N759" s="1226"/>
      <c r="O759" s="1226"/>
      <c r="P759" s="1226"/>
      <c r="Q759" s="1226"/>
      <c r="R759" s="1226"/>
      <c r="S759" s="1226"/>
      <c r="T759" s="1226"/>
      <c r="U759" s="1226"/>
      <c r="V759" s="1226"/>
      <c r="W759" s="1226"/>
      <c r="X759" s="1226"/>
    </row>
    <row r="760" spans="1:24" ht="19.5" hidden="1" customHeight="1">
      <c r="A760" s="1193"/>
      <c r="B760" s="1211" t="s">
        <v>556</v>
      </c>
      <c r="C760" s="1209" t="s">
        <v>557</v>
      </c>
      <c r="D760" s="1209"/>
      <c r="E760" s="1201">
        <v>245454</v>
      </c>
      <c r="F760" s="1201">
        <v>245454</v>
      </c>
      <c r="G760" s="1202"/>
      <c r="H760" s="1202"/>
      <c r="I760" s="1225">
        <f>(F760-E760)/E760</f>
        <v>0</v>
      </c>
      <c r="J760" s="1588"/>
      <c r="K760" s="1226"/>
      <c r="L760" s="1226"/>
      <c r="M760" s="1226"/>
      <c r="N760" s="1226"/>
      <c r="O760" s="1226"/>
      <c r="P760" s="1226"/>
      <c r="Q760" s="1226"/>
      <c r="R760" s="1226"/>
      <c r="S760" s="1226"/>
      <c r="T760" s="1226"/>
      <c r="U760" s="1226"/>
      <c r="V760" s="1226"/>
      <c r="W760" s="1226"/>
      <c r="X760" s="1226"/>
    </row>
    <row r="761" spans="1:24" ht="19.5" hidden="1" customHeight="1">
      <c r="A761" s="1193"/>
      <c r="B761" s="1211" t="s">
        <v>573</v>
      </c>
      <c r="C761" s="1209" t="s">
        <v>557</v>
      </c>
      <c r="D761" s="1209"/>
      <c r="E761" s="1201">
        <v>236363</v>
      </c>
      <c r="F761" s="1201">
        <v>236363</v>
      </c>
      <c r="G761" s="1202"/>
      <c r="H761" s="1202"/>
      <c r="I761" s="1225">
        <f>(F761-E761)/E761</f>
        <v>0</v>
      </c>
      <c r="J761" s="1588"/>
      <c r="K761" s="1226"/>
      <c r="L761" s="1226"/>
      <c r="M761" s="1226"/>
      <c r="N761" s="1226"/>
      <c r="O761" s="1226"/>
      <c r="P761" s="1226"/>
      <c r="Q761" s="1226"/>
      <c r="R761" s="1226"/>
      <c r="S761" s="1226"/>
      <c r="T761" s="1226"/>
      <c r="U761" s="1226"/>
      <c r="V761" s="1226"/>
      <c r="W761" s="1226"/>
      <c r="X761" s="1226"/>
    </row>
    <row r="762" spans="1:24" ht="19.5" hidden="1" customHeight="1">
      <c r="A762" s="1193"/>
      <c r="B762" s="1211" t="s">
        <v>574</v>
      </c>
      <c r="C762" s="1209" t="s">
        <v>557</v>
      </c>
      <c r="D762" s="1209"/>
      <c r="E762" s="1201">
        <v>227272</v>
      </c>
      <c r="F762" s="1201">
        <v>227272</v>
      </c>
      <c r="G762" s="1202"/>
      <c r="H762" s="1202"/>
      <c r="I762" s="1225">
        <f>(F762-E762)/E762</f>
        <v>0</v>
      </c>
      <c r="J762" s="1588"/>
      <c r="K762" s="1226"/>
      <c r="L762" s="1226"/>
      <c r="M762" s="1226"/>
      <c r="N762" s="1226"/>
      <c r="O762" s="1226"/>
      <c r="P762" s="1226"/>
      <c r="Q762" s="1226"/>
      <c r="R762" s="1226"/>
      <c r="S762" s="1226"/>
      <c r="T762" s="1226"/>
      <c r="U762" s="1226"/>
      <c r="V762" s="1226"/>
      <c r="W762" s="1226"/>
      <c r="X762" s="1226"/>
    </row>
    <row r="763" spans="1:24" ht="19.5" hidden="1" customHeight="1">
      <c r="A763" s="1193"/>
      <c r="B763" s="1211" t="s">
        <v>575</v>
      </c>
      <c r="C763" s="1209" t="s">
        <v>557</v>
      </c>
      <c r="D763" s="1209"/>
      <c r="E763" s="1201">
        <v>254545</v>
      </c>
      <c r="F763" s="1201">
        <v>254545</v>
      </c>
      <c r="G763" s="1202"/>
      <c r="H763" s="1202"/>
      <c r="I763" s="1225">
        <f>(F763-E763)/E763</f>
        <v>0</v>
      </c>
      <c r="J763" s="1589"/>
      <c r="K763" s="1226"/>
      <c r="L763" s="1226"/>
      <c r="M763" s="1226"/>
      <c r="N763" s="1226"/>
      <c r="O763" s="1226"/>
      <c r="P763" s="1226"/>
      <c r="Q763" s="1226"/>
      <c r="R763" s="1226"/>
      <c r="S763" s="1226"/>
      <c r="T763" s="1226"/>
      <c r="U763" s="1226"/>
      <c r="V763" s="1226"/>
      <c r="W763" s="1226"/>
      <c r="X763" s="1226"/>
    </row>
    <row r="764" spans="1:24" ht="42" customHeight="1">
      <c r="A764" s="1186">
        <v>5</v>
      </c>
      <c r="B764" s="1606" t="s">
        <v>576</v>
      </c>
      <c r="C764" s="1578"/>
      <c r="D764" s="1578"/>
      <c r="E764" s="1578"/>
      <c r="F764" s="1578"/>
      <c r="G764" s="1578"/>
      <c r="H764" s="1578"/>
      <c r="I764" s="1578"/>
      <c r="J764" s="1579"/>
      <c r="K764" s="1224"/>
      <c r="L764" s="1224"/>
      <c r="M764" s="1224"/>
      <c r="N764" s="1224"/>
      <c r="O764" s="1224"/>
      <c r="P764" s="1224"/>
      <c r="Q764" s="1224"/>
      <c r="R764" s="1224"/>
      <c r="S764" s="1224"/>
      <c r="T764" s="1224"/>
      <c r="U764" s="1224"/>
      <c r="V764" s="1224"/>
      <c r="W764" s="1224"/>
      <c r="X764" s="1224"/>
    </row>
    <row r="765" spans="1:24" ht="39" hidden="1" customHeight="1" outlineLevel="1">
      <c r="A765" s="1193" t="s">
        <v>577</v>
      </c>
      <c r="B765" s="1275" t="s">
        <v>578</v>
      </c>
      <c r="C765" s="1226"/>
      <c r="D765" s="1209" t="s">
        <v>145</v>
      </c>
      <c r="E765" s="1216"/>
      <c r="F765" s="1216"/>
      <c r="G765" s="1230"/>
      <c r="H765" s="1230"/>
      <c r="I765" s="1225"/>
      <c r="J765" s="1587" t="s">
        <v>579</v>
      </c>
      <c r="K765" s="1226"/>
      <c r="L765" s="1226"/>
      <c r="M765" s="1226"/>
      <c r="N765" s="1226"/>
      <c r="O765" s="1226"/>
      <c r="P765" s="1226"/>
      <c r="Q765" s="1226"/>
      <c r="R765" s="1226"/>
      <c r="S765" s="1226"/>
      <c r="T765" s="1226"/>
      <c r="U765" s="1226"/>
      <c r="V765" s="1226"/>
      <c r="W765" s="1226"/>
      <c r="X765" s="1226"/>
    </row>
    <row r="766" spans="1:24" ht="19.5" hidden="1" customHeight="1" outlineLevel="1">
      <c r="A766" s="1193"/>
      <c r="B766" s="1211" t="s">
        <v>580</v>
      </c>
      <c r="C766" s="1209" t="s">
        <v>548</v>
      </c>
      <c r="D766" s="1209" t="s">
        <v>16</v>
      </c>
      <c r="E766" s="1216"/>
      <c r="F766" s="1216"/>
      <c r="G766" s="1230"/>
      <c r="H766" s="1243">
        <v>350000</v>
      </c>
      <c r="I766" s="1225" t="s">
        <v>27</v>
      </c>
      <c r="J766" s="1588"/>
      <c r="K766" s="1226"/>
      <c r="L766" s="1226"/>
      <c r="M766" s="1226"/>
      <c r="N766" s="1226"/>
      <c r="O766" s="1226"/>
      <c r="P766" s="1226"/>
      <c r="Q766" s="1226"/>
      <c r="R766" s="1226"/>
      <c r="S766" s="1226"/>
      <c r="T766" s="1226"/>
      <c r="U766" s="1226"/>
      <c r="V766" s="1226"/>
      <c r="W766" s="1226"/>
      <c r="X766" s="1226"/>
    </row>
    <row r="767" spans="1:24" ht="19.5" hidden="1" customHeight="1" outlineLevel="1">
      <c r="A767" s="1193"/>
      <c r="B767" s="1211" t="s">
        <v>581</v>
      </c>
      <c r="C767" s="1209" t="s">
        <v>548</v>
      </c>
      <c r="D767" s="1209" t="s">
        <v>16</v>
      </c>
      <c r="E767" s="1201">
        <v>240000</v>
      </c>
      <c r="F767" s="1201">
        <v>240000</v>
      </c>
      <c r="G767" s="1202">
        <v>240000</v>
      </c>
      <c r="H767" s="1243">
        <v>300000</v>
      </c>
      <c r="I767" s="1225">
        <f t="shared" ref="I767:I774" si="58">(H767-G767)/G767</f>
        <v>0.25</v>
      </c>
      <c r="J767" s="1588"/>
      <c r="K767" s="1226"/>
      <c r="L767" s="1226"/>
      <c r="M767" s="1226"/>
      <c r="N767" s="1226"/>
      <c r="O767" s="1226"/>
      <c r="P767" s="1226"/>
      <c r="Q767" s="1226"/>
      <c r="R767" s="1226"/>
      <c r="S767" s="1226"/>
      <c r="T767" s="1226"/>
      <c r="U767" s="1226"/>
      <c r="V767" s="1226"/>
      <c r="W767" s="1226"/>
      <c r="X767" s="1226"/>
    </row>
    <row r="768" spans="1:24" ht="19.5" hidden="1" customHeight="1" outlineLevel="1">
      <c r="A768" s="1193"/>
      <c r="B768" s="1211" t="s">
        <v>582</v>
      </c>
      <c r="C768" s="1209" t="s">
        <v>548</v>
      </c>
      <c r="D768" s="1209" t="s">
        <v>16</v>
      </c>
      <c r="E768" s="1201">
        <v>170000</v>
      </c>
      <c r="F768" s="1201">
        <v>170000</v>
      </c>
      <c r="G768" s="1202">
        <v>170000</v>
      </c>
      <c r="H768" s="1243">
        <v>213000</v>
      </c>
      <c r="I768" s="1225">
        <f t="shared" si="58"/>
        <v>0.25294117647058822</v>
      </c>
      <c r="J768" s="1588"/>
      <c r="K768" s="1226"/>
      <c r="L768" s="1226"/>
      <c r="M768" s="1226"/>
      <c r="N768" s="1226"/>
      <c r="O768" s="1226"/>
      <c r="P768" s="1226"/>
      <c r="Q768" s="1226"/>
      <c r="R768" s="1226"/>
      <c r="S768" s="1226"/>
      <c r="T768" s="1226"/>
      <c r="U768" s="1226"/>
      <c r="V768" s="1226"/>
      <c r="W768" s="1226"/>
      <c r="X768" s="1226"/>
    </row>
    <row r="769" spans="1:24" ht="19.5" hidden="1" customHeight="1" outlineLevel="1">
      <c r="A769" s="1193"/>
      <c r="B769" s="1211" t="s">
        <v>583</v>
      </c>
      <c r="C769" s="1209" t="s">
        <v>548</v>
      </c>
      <c r="D769" s="1209" t="s">
        <v>16</v>
      </c>
      <c r="E769" s="1201">
        <v>190000</v>
      </c>
      <c r="F769" s="1201">
        <v>190000</v>
      </c>
      <c r="G769" s="1202">
        <v>190000</v>
      </c>
      <c r="H769" s="1243">
        <v>238000</v>
      </c>
      <c r="I769" s="1225">
        <f t="shared" si="58"/>
        <v>0.25263157894736843</v>
      </c>
      <c r="J769" s="1588"/>
      <c r="K769" s="1226"/>
      <c r="L769" s="1226"/>
      <c r="M769" s="1226"/>
      <c r="N769" s="1226"/>
      <c r="O769" s="1226"/>
      <c r="P769" s="1226"/>
      <c r="Q769" s="1226"/>
      <c r="R769" s="1226"/>
      <c r="S769" s="1226"/>
      <c r="T769" s="1226"/>
      <c r="U769" s="1226"/>
      <c r="V769" s="1226"/>
      <c r="W769" s="1226"/>
      <c r="X769" s="1226"/>
    </row>
    <row r="770" spans="1:24" ht="19.5" hidden="1" customHeight="1" outlineLevel="1">
      <c r="A770" s="1193"/>
      <c r="B770" s="1211" t="s">
        <v>584</v>
      </c>
      <c r="C770" s="1209" t="s">
        <v>548</v>
      </c>
      <c r="D770" s="1209" t="s">
        <v>16</v>
      </c>
      <c r="E770" s="1201">
        <v>190000</v>
      </c>
      <c r="F770" s="1201">
        <v>190000</v>
      </c>
      <c r="G770" s="1202">
        <v>190000</v>
      </c>
      <c r="H770" s="1243">
        <v>238000</v>
      </c>
      <c r="I770" s="1225">
        <f t="shared" si="58"/>
        <v>0.25263157894736843</v>
      </c>
      <c r="J770" s="1588"/>
      <c r="K770" s="1226"/>
      <c r="L770" s="1226"/>
      <c r="M770" s="1226"/>
      <c r="N770" s="1226"/>
      <c r="O770" s="1226"/>
      <c r="P770" s="1226"/>
      <c r="Q770" s="1226"/>
      <c r="R770" s="1226"/>
      <c r="S770" s="1226"/>
      <c r="T770" s="1226"/>
      <c r="U770" s="1226"/>
      <c r="V770" s="1226"/>
      <c r="W770" s="1226"/>
      <c r="X770" s="1226"/>
    </row>
    <row r="771" spans="1:24" ht="19.5" hidden="1" customHeight="1" outlineLevel="1">
      <c r="A771" s="1193"/>
      <c r="B771" s="1211" t="s">
        <v>585</v>
      </c>
      <c r="C771" s="1209" t="s">
        <v>548</v>
      </c>
      <c r="D771" s="1209" t="s">
        <v>16</v>
      </c>
      <c r="E771" s="1201">
        <v>190000</v>
      </c>
      <c r="F771" s="1201">
        <v>190000</v>
      </c>
      <c r="G771" s="1202">
        <v>190000</v>
      </c>
      <c r="H771" s="1243">
        <v>238000</v>
      </c>
      <c r="I771" s="1225">
        <f t="shared" si="58"/>
        <v>0.25263157894736843</v>
      </c>
      <c r="J771" s="1588"/>
      <c r="K771" s="1226"/>
      <c r="L771" s="1226"/>
      <c r="M771" s="1226"/>
      <c r="N771" s="1226"/>
      <c r="O771" s="1226"/>
      <c r="P771" s="1226"/>
      <c r="Q771" s="1226"/>
      <c r="R771" s="1226"/>
      <c r="S771" s="1226"/>
      <c r="T771" s="1226"/>
      <c r="U771" s="1226"/>
      <c r="V771" s="1226"/>
      <c r="W771" s="1226"/>
      <c r="X771" s="1226"/>
    </row>
    <row r="772" spans="1:24" ht="19.5" hidden="1" customHeight="1" outlineLevel="1">
      <c r="A772" s="1193"/>
      <c r="B772" s="1211" t="s">
        <v>586</v>
      </c>
      <c r="C772" s="1209" t="s">
        <v>548</v>
      </c>
      <c r="D772" s="1209" t="s">
        <v>16</v>
      </c>
      <c r="E772" s="1201">
        <v>190000</v>
      </c>
      <c r="F772" s="1201">
        <v>190000</v>
      </c>
      <c r="G772" s="1202">
        <v>190000</v>
      </c>
      <c r="H772" s="1243">
        <v>238000</v>
      </c>
      <c r="I772" s="1225">
        <f t="shared" si="58"/>
        <v>0.25263157894736843</v>
      </c>
      <c r="J772" s="1588"/>
      <c r="K772" s="1226"/>
      <c r="L772" s="1226"/>
      <c r="M772" s="1226"/>
      <c r="N772" s="1226"/>
      <c r="O772" s="1226"/>
      <c r="P772" s="1226"/>
      <c r="Q772" s="1226"/>
      <c r="R772" s="1226"/>
      <c r="S772" s="1226"/>
      <c r="T772" s="1226"/>
      <c r="U772" s="1226"/>
      <c r="V772" s="1226"/>
      <c r="W772" s="1226"/>
      <c r="X772" s="1226"/>
    </row>
    <row r="773" spans="1:24" ht="19.5" hidden="1" customHeight="1" outlineLevel="1">
      <c r="A773" s="1193"/>
      <c r="B773" s="1211" t="s">
        <v>587</v>
      </c>
      <c r="C773" s="1209" t="s">
        <v>548</v>
      </c>
      <c r="D773" s="1209" t="s">
        <v>16</v>
      </c>
      <c r="E773" s="1201">
        <v>115000</v>
      </c>
      <c r="F773" s="1201">
        <v>115000</v>
      </c>
      <c r="G773" s="1202">
        <v>115000</v>
      </c>
      <c r="H773" s="1243">
        <v>144000</v>
      </c>
      <c r="I773" s="1225">
        <f t="shared" si="58"/>
        <v>0.25217391304347825</v>
      </c>
      <c r="J773" s="1588"/>
      <c r="K773" s="1226"/>
      <c r="L773" s="1226"/>
      <c r="M773" s="1226"/>
      <c r="N773" s="1226"/>
      <c r="O773" s="1226"/>
      <c r="P773" s="1226"/>
      <c r="Q773" s="1226"/>
      <c r="R773" s="1226"/>
      <c r="S773" s="1226"/>
      <c r="T773" s="1226"/>
      <c r="U773" s="1226"/>
      <c r="V773" s="1226"/>
      <c r="W773" s="1226"/>
      <c r="X773" s="1226"/>
    </row>
    <row r="774" spans="1:24" ht="19.5" hidden="1" customHeight="1" outlineLevel="1">
      <c r="A774" s="1193"/>
      <c r="B774" s="1211" t="s">
        <v>588</v>
      </c>
      <c r="C774" s="1209" t="s">
        <v>548</v>
      </c>
      <c r="D774" s="1209" t="s">
        <v>16</v>
      </c>
      <c r="E774" s="1201">
        <v>81818</v>
      </c>
      <c r="F774" s="1201">
        <v>81818</v>
      </c>
      <c r="G774" s="1202">
        <v>63636</v>
      </c>
      <c r="H774" s="1243">
        <v>85000</v>
      </c>
      <c r="I774" s="1225">
        <f t="shared" si="58"/>
        <v>0.33572191841096233</v>
      </c>
      <c r="J774" s="1588"/>
      <c r="K774" s="1226"/>
      <c r="L774" s="1226"/>
      <c r="M774" s="1226"/>
      <c r="N774" s="1226"/>
      <c r="O774" s="1226"/>
      <c r="P774" s="1226"/>
      <c r="Q774" s="1226"/>
      <c r="R774" s="1226"/>
      <c r="S774" s="1226"/>
      <c r="T774" s="1226"/>
      <c r="U774" s="1226"/>
      <c r="V774" s="1226"/>
      <c r="W774" s="1226"/>
      <c r="X774" s="1226"/>
    </row>
    <row r="775" spans="1:24" ht="31.5" hidden="1" customHeight="1" outlineLevel="1">
      <c r="A775" s="1193" t="s">
        <v>589</v>
      </c>
      <c r="B775" s="1275" t="s">
        <v>590</v>
      </c>
      <c r="C775" s="1209"/>
      <c r="D775" s="1209" t="s">
        <v>145</v>
      </c>
      <c r="E775" s="1216"/>
      <c r="F775" s="1216"/>
      <c r="G775" s="1230"/>
      <c r="H775" s="1230"/>
      <c r="I775" s="1225"/>
      <c r="J775" s="1588"/>
      <c r="K775" s="1226"/>
      <c r="L775" s="1226"/>
      <c r="M775" s="1226"/>
      <c r="N775" s="1226"/>
      <c r="O775" s="1226"/>
      <c r="P775" s="1226"/>
      <c r="Q775" s="1226"/>
      <c r="R775" s="1226"/>
      <c r="S775" s="1226"/>
      <c r="T775" s="1226"/>
      <c r="U775" s="1226"/>
      <c r="V775" s="1226"/>
      <c r="W775" s="1226"/>
      <c r="X775" s="1226"/>
    </row>
    <row r="776" spans="1:24" ht="19.5" hidden="1" customHeight="1" outlineLevel="1">
      <c r="A776" s="1193"/>
      <c r="B776" s="1211" t="s">
        <v>591</v>
      </c>
      <c r="C776" s="1209" t="s">
        <v>548</v>
      </c>
      <c r="D776" s="1209" t="s">
        <v>16</v>
      </c>
      <c r="E776" s="1201">
        <v>242727</v>
      </c>
      <c r="F776" s="1201">
        <v>242727</v>
      </c>
      <c r="G776" s="1202">
        <f t="shared" ref="G776:G782" si="59">F776</f>
        <v>242727</v>
      </c>
      <c r="H776" s="1203">
        <v>300000</v>
      </c>
      <c r="I776" s="1225">
        <f t="shared" ref="I776:I782" si="60">(G776-F776)/F776</f>
        <v>0</v>
      </c>
      <c r="J776" s="1588"/>
      <c r="K776" s="1226"/>
      <c r="L776" s="1226"/>
      <c r="M776" s="1226"/>
      <c r="N776" s="1226"/>
      <c r="O776" s="1226"/>
      <c r="P776" s="1226"/>
      <c r="Q776" s="1226"/>
      <c r="R776" s="1226"/>
      <c r="S776" s="1226"/>
      <c r="T776" s="1226"/>
      <c r="U776" s="1226"/>
      <c r="V776" s="1226"/>
      <c r="W776" s="1226"/>
      <c r="X776" s="1226"/>
    </row>
    <row r="777" spans="1:24" ht="19.5" hidden="1" customHeight="1" outlineLevel="1">
      <c r="A777" s="1193"/>
      <c r="B777" s="1211" t="s">
        <v>582</v>
      </c>
      <c r="C777" s="1209" t="s">
        <v>548</v>
      </c>
      <c r="D777" s="1209" t="s">
        <v>16</v>
      </c>
      <c r="E777" s="1201">
        <v>170000</v>
      </c>
      <c r="F777" s="1201">
        <v>170000</v>
      </c>
      <c r="G777" s="1202">
        <f t="shared" si="59"/>
        <v>170000</v>
      </c>
      <c r="H777" s="1203">
        <v>213000</v>
      </c>
      <c r="I777" s="1225">
        <f t="shared" si="60"/>
        <v>0</v>
      </c>
      <c r="J777" s="1588"/>
      <c r="K777" s="1226"/>
      <c r="L777" s="1226"/>
      <c r="M777" s="1226"/>
      <c r="N777" s="1226"/>
      <c r="O777" s="1226"/>
      <c r="P777" s="1226"/>
      <c r="Q777" s="1226"/>
      <c r="R777" s="1226"/>
      <c r="S777" s="1226"/>
      <c r="T777" s="1226"/>
      <c r="U777" s="1226"/>
      <c r="V777" s="1226"/>
      <c r="W777" s="1226"/>
      <c r="X777" s="1226"/>
    </row>
    <row r="778" spans="1:24" ht="19.5" hidden="1" customHeight="1" outlineLevel="1">
      <c r="A778" s="1193"/>
      <c r="B778" s="1211" t="s">
        <v>584</v>
      </c>
      <c r="C778" s="1209" t="s">
        <v>548</v>
      </c>
      <c r="D778" s="1209" t="s">
        <v>16</v>
      </c>
      <c r="E778" s="1201">
        <v>190000</v>
      </c>
      <c r="F778" s="1201">
        <v>190000</v>
      </c>
      <c r="G778" s="1202">
        <f t="shared" si="59"/>
        <v>190000</v>
      </c>
      <c r="H778" s="1203">
        <v>238000</v>
      </c>
      <c r="I778" s="1225">
        <f t="shared" si="60"/>
        <v>0</v>
      </c>
      <c r="J778" s="1588"/>
      <c r="K778" s="1226"/>
      <c r="L778" s="1226"/>
      <c r="M778" s="1226"/>
      <c r="N778" s="1226"/>
      <c r="O778" s="1226"/>
      <c r="P778" s="1226"/>
      <c r="Q778" s="1226"/>
      <c r="R778" s="1226"/>
      <c r="S778" s="1226"/>
      <c r="T778" s="1226"/>
      <c r="U778" s="1226"/>
      <c r="V778" s="1226"/>
      <c r="W778" s="1226"/>
      <c r="X778" s="1226"/>
    </row>
    <row r="779" spans="1:24" ht="19.5" hidden="1" customHeight="1" outlineLevel="1">
      <c r="A779" s="1193"/>
      <c r="B779" s="1211" t="s">
        <v>585</v>
      </c>
      <c r="C779" s="1209" t="s">
        <v>548</v>
      </c>
      <c r="D779" s="1209" t="s">
        <v>16</v>
      </c>
      <c r="E779" s="1201">
        <v>171818</v>
      </c>
      <c r="F779" s="1201">
        <v>171818</v>
      </c>
      <c r="G779" s="1202">
        <f t="shared" si="59"/>
        <v>171818</v>
      </c>
      <c r="H779" s="1203">
        <v>210000</v>
      </c>
      <c r="I779" s="1225">
        <f t="shared" si="60"/>
        <v>0</v>
      </c>
      <c r="J779" s="1588"/>
      <c r="K779" s="1226"/>
      <c r="L779" s="1226"/>
      <c r="M779" s="1226"/>
      <c r="N779" s="1226"/>
      <c r="O779" s="1226"/>
      <c r="P779" s="1226"/>
      <c r="Q779" s="1226"/>
      <c r="R779" s="1226"/>
      <c r="S779" s="1226"/>
      <c r="T779" s="1226"/>
      <c r="U779" s="1226"/>
      <c r="V779" s="1226"/>
      <c r="W779" s="1226"/>
      <c r="X779" s="1226"/>
    </row>
    <row r="780" spans="1:24" ht="19.5" hidden="1" customHeight="1" outlineLevel="1">
      <c r="A780" s="1193"/>
      <c r="B780" s="1211" t="s">
        <v>586</v>
      </c>
      <c r="C780" s="1209" t="s">
        <v>548</v>
      </c>
      <c r="D780" s="1209" t="s">
        <v>16</v>
      </c>
      <c r="E780" s="1201">
        <v>151818</v>
      </c>
      <c r="F780" s="1201">
        <v>151818</v>
      </c>
      <c r="G780" s="1202">
        <f t="shared" si="59"/>
        <v>151818</v>
      </c>
      <c r="H780" s="1203">
        <v>190000</v>
      </c>
      <c r="I780" s="1225">
        <f t="shared" si="60"/>
        <v>0</v>
      </c>
      <c r="J780" s="1588"/>
      <c r="K780" s="1226"/>
      <c r="L780" s="1226"/>
      <c r="M780" s="1226"/>
      <c r="N780" s="1226"/>
      <c r="O780" s="1226"/>
      <c r="P780" s="1226"/>
      <c r="Q780" s="1226"/>
      <c r="R780" s="1226"/>
      <c r="S780" s="1226"/>
      <c r="T780" s="1226"/>
      <c r="U780" s="1226"/>
      <c r="V780" s="1226"/>
      <c r="W780" s="1226"/>
      <c r="X780" s="1226"/>
    </row>
    <row r="781" spans="1:24" ht="19.5" hidden="1" customHeight="1" outlineLevel="1">
      <c r="A781" s="1193"/>
      <c r="B781" s="1211" t="s">
        <v>587</v>
      </c>
      <c r="C781" s="1209" t="s">
        <v>548</v>
      </c>
      <c r="D781" s="1209" t="s">
        <v>16</v>
      </c>
      <c r="E781" s="1201">
        <v>142727</v>
      </c>
      <c r="F781" s="1201">
        <v>142727</v>
      </c>
      <c r="G781" s="1202">
        <f t="shared" si="59"/>
        <v>142727</v>
      </c>
      <c r="H781" s="1203">
        <v>144000</v>
      </c>
      <c r="I781" s="1225">
        <f t="shared" si="60"/>
        <v>0</v>
      </c>
      <c r="J781" s="1588"/>
      <c r="K781" s="1226"/>
      <c r="L781" s="1226"/>
      <c r="M781" s="1226"/>
      <c r="N781" s="1226"/>
      <c r="O781" s="1226"/>
      <c r="P781" s="1226"/>
      <c r="Q781" s="1226"/>
      <c r="R781" s="1226"/>
      <c r="S781" s="1226"/>
      <c r="T781" s="1226"/>
      <c r="U781" s="1226"/>
      <c r="V781" s="1226"/>
      <c r="W781" s="1226"/>
      <c r="X781" s="1226"/>
    </row>
    <row r="782" spans="1:24" ht="19.5" hidden="1" customHeight="1" outlineLevel="1">
      <c r="A782" s="1193"/>
      <c r="B782" s="1211" t="s">
        <v>588</v>
      </c>
      <c r="C782" s="1209" t="s">
        <v>548</v>
      </c>
      <c r="D782" s="1209" t="s">
        <v>16</v>
      </c>
      <c r="E782" s="1201">
        <v>72727</v>
      </c>
      <c r="F782" s="1201">
        <v>72727</v>
      </c>
      <c r="G782" s="1202">
        <f t="shared" si="59"/>
        <v>72727</v>
      </c>
      <c r="H782" s="1203">
        <v>85000</v>
      </c>
      <c r="I782" s="1225">
        <f t="shared" si="60"/>
        <v>0</v>
      </c>
      <c r="J782" s="1589"/>
      <c r="K782" s="1226"/>
      <c r="L782" s="1226"/>
      <c r="M782" s="1226"/>
      <c r="N782" s="1226"/>
      <c r="O782" s="1226"/>
      <c r="P782" s="1226"/>
      <c r="Q782" s="1226"/>
      <c r="R782" s="1226"/>
      <c r="S782" s="1226"/>
      <c r="T782" s="1226"/>
      <c r="U782" s="1226"/>
      <c r="V782" s="1226"/>
      <c r="W782" s="1226"/>
      <c r="X782" s="1226"/>
    </row>
    <row r="783" spans="1:24" ht="29.25" hidden="1" customHeight="1" collapsed="1">
      <c r="A783" s="1212">
        <v>6</v>
      </c>
      <c r="B783" s="1586" t="s">
        <v>592</v>
      </c>
      <c r="C783" s="1578"/>
      <c r="D783" s="1578"/>
      <c r="E783" s="1578"/>
      <c r="F783" s="1578"/>
      <c r="G783" s="1578"/>
      <c r="H783" s="1578"/>
      <c r="I783" s="1578"/>
      <c r="J783" s="1579"/>
      <c r="K783" s="1226"/>
      <c r="L783" s="1226"/>
      <c r="M783" s="1226"/>
      <c r="N783" s="1226"/>
      <c r="O783" s="1226"/>
      <c r="P783" s="1226"/>
      <c r="Q783" s="1226"/>
      <c r="R783" s="1226"/>
      <c r="S783" s="1226"/>
      <c r="T783" s="1226"/>
      <c r="U783" s="1226"/>
      <c r="V783" s="1226"/>
      <c r="W783" s="1226"/>
      <c r="X783" s="1226"/>
    </row>
    <row r="784" spans="1:24" ht="31.5" hidden="1" customHeight="1" outlineLevel="1">
      <c r="A784" s="1193"/>
      <c r="B784" s="1211" t="s">
        <v>593</v>
      </c>
      <c r="C784" s="1209" t="s">
        <v>548</v>
      </c>
      <c r="D784" s="1209" t="s">
        <v>153</v>
      </c>
      <c r="E784" s="1201"/>
      <c r="F784" s="1201"/>
      <c r="G784" s="1202">
        <f>360000/1.1</f>
        <v>327272.72727272724</v>
      </c>
      <c r="H784" s="1202"/>
      <c r="I784" s="1228">
        <v>0</v>
      </c>
      <c r="J784" s="1587" t="s">
        <v>594</v>
      </c>
      <c r="K784" s="1226"/>
      <c r="L784" s="1226"/>
      <c r="M784" s="1226"/>
      <c r="N784" s="1226"/>
      <c r="O784" s="1226"/>
      <c r="P784" s="1226"/>
      <c r="Q784" s="1226"/>
      <c r="R784" s="1226"/>
      <c r="S784" s="1226"/>
      <c r="T784" s="1226"/>
      <c r="U784" s="1226"/>
      <c r="V784" s="1226"/>
      <c r="W784" s="1226"/>
      <c r="X784" s="1226"/>
    </row>
    <row r="785" spans="1:24" ht="19.5" hidden="1" customHeight="1" outlineLevel="1">
      <c r="A785" s="1193"/>
      <c r="B785" s="1211" t="s">
        <v>595</v>
      </c>
      <c r="C785" s="1209" t="s">
        <v>548</v>
      </c>
      <c r="D785" s="1209" t="s">
        <v>16</v>
      </c>
      <c r="E785" s="1201"/>
      <c r="F785" s="1201"/>
      <c r="G785" s="1202">
        <f>325000/1.1</f>
        <v>295454.54545454541</v>
      </c>
      <c r="H785" s="1202"/>
      <c r="I785" s="1228">
        <v>0</v>
      </c>
      <c r="J785" s="1588"/>
      <c r="K785" s="1226"/>
      <c r="L785" s="1226"/>
      <c r="M785" s="1226"/>
      <c r="N785" s="1226"/>
      <c r="O785" s="1226"/>
      <c r="P785" s="1226"/>
      <c r="Q785" s="1226"/>
      <c r="R785" s="1226"/>
      <c r="S785" s="1226"/>
      <c r="T785" s="1226"/>
      <c r="U785" s="1226"/>
      <c r="V785" s="1226"/>
      <c r="W785" s="1226"/>
      <c r="X785" s="1226"/>
    </row>
    <row r="786" spans="1:24" ht="19.5" hidden="1" customHeight="1" outlineLevel="1">
      <c r="A786" s="1193"/>
      <c r="B786" s="1211" t="s">
        <v>596</v>
      </c>
      <c r="C786" s="1209" t="s">
        <v>548</v>
      </c>
      <c r="D786" s="1209" t="s">
        <v>16</v>
      </c>
      <c r="E786" s="1201"/>
      <c r="F786" s="1201"/>
      <c r="G786" s="1202">
        <f>300000/1.1</f>
        <v>272727.27272727271</v>
      </c>
      <c r="H786" s="1202"/>
      <c r="I786" s="1228">
        <v>0</v>
      </c>
      <c r="J786" s="1588"/>
      <c r="K786" s="1226"/>
      <c r="L786" s="1226"/>
      <c r="M786" s="1226"/>
      <c r="N786" s="1226"/>
      <c r="O786" s="1226"/>
      <c r="P786" s="1226"/>
      <c r="Q786" s="1226"/>
      <c r="R786" s="1226"/>
      <c r="S786" s="1226"/>
      <c r="T786" s="1226"/>
      <c r="U786" s="1226"/>
      <c r="V786" s="1226"/>
      <c r="W786" s="1226"/>
      <c r="X786" s="1226"/>
    </row>
    <row r="787" spans="1:24" ht="19.5" hidden="1" customHeight="1" outlineLevel="1">
      <c r="A787" s="1193"/>
      <c r="B787" s="1211" t="s">
        <v>597</v>
      </c>
      <c r="C787" s="1209" t="s">
        <v>548</v>
      </c>
      <c r="D787" s="1209" t="s">
        <v>16</v>
      </c>
      <c r="E787" s="1237"/>
      <c r="F787" s="1237"/>
      <c r="G787" s="1202">
        <f>240000/1.1</f>
        <v>218181.81818181818</v>
      </c>
      <c r="H787" s="1202"/>
      <c r="I787" s="1228">
        <v>0</v>
      </c>
      <c r="J787" s="1588"/>
      <c r="K787" s="1226"/>
      <c r="L787" s="1226"/>
      <c r="M787" s="1226"/>
      <c r="N787" s="1226"/>
      <c r="O787" s="1226"/>
      <c r="P787" s="1226"/>
      <c r="Q787" s="1226"/>
      <c r="R787" s="1226"/>
      <c r="S787" s="1226"/>
      <c r="T787" s="1226"/>
      <c r="U787" s="1226"/>
      <c r="V787" s="1226"/>
      <c r="W787" s="1226"/>
      <c r="X787" s="1226"/>
    </row>
    <row r="788" spans="1:24" ht="19.5" hidden="1" customHeight="1" outlineLevel="1">
      <c r="A788" s="1193"/>
      <c r="B788" s="1211" t="s">
        <v>598</v>
      </c>
      <c r="C788" s="1209" t="s">
        <v>548</v>
      </c>
      <c r="D788" s="1209" t="s">
        <v>16</v>
      </c>
      <c r="E788" s="1237"/>
      <c r="F788" s="1237"/>
      <c r="G788" s="1202">
        <f>240000/1.1</f>
        <v>218181.81818181818</v>
      </c>
      <c r="H788" s="1202"/>
      <c r="I788" s="1228">
        <v>0</v>
      </c>
      <c r="J788" s="1588"/>
      <c r="K788" s="1226"/>
      <c r="L788" s="1226"/>
      <c r="M788" s="1226"/>
      <c r="N788" s="1226"/>
      <c r="O788" s="1226"/>
      <c r="P788" s="1226"/>
      <c r="Q788" s="1226"/>
      <c r="R788" s="1226"/>
      <c r="S788" s="1226"/>
      <c r="T788" s="1226"/>
      <c r="U788" s="1226"/>
      <c r="V788" s="1226"/>
      <c r="W788" s="1226"/>
      <c r="X788" s="1226"/>
    </row>
    <row r="789" spans="1:24" ht="19.5" hidden="1" customHeight="1" outlineLevel="1">
      <c r="A789" s="1193"/>
      <c r="B789" s="1211" t="s">
        <v>575</v>
      </c>
      <c r="C789" s="1209" t="s">
        <v>548</v>
      </c>
      <c r="D789" s="1209" t="s">
        <v>16</v>
      </c>
      <c r="E789" s="1237"/>
      <c r="F789" s="1237"/>
      <c r="G789" s="1202">
        <f>250000/1.1</f>
        <v>227272.72727272726</v>
      </c>
      <c r="H789" s="1202"/>
      <c r="I789" s="1228">
        <v>0</v>
      </c>
      <c r="J789" s="1588"/>
      <c r="K789" s="1226"/>
      <c r="L789" s="1226"/>
      <c r="M789" s="1226"/>
      <c r="N789" s="1226"/>
      <c r="O789" s="1226"/>
      <c r="P789" s="1226"/>
      <c r="Q789" s="1226"/>
      <c r="R789" s="1226"/>
      <c r="S789" s="1226"/>
      <c r="T789" s="1226"/>
      <c r="U789" s="1226"/>
      <c r="V789" s="1226"/>
      <c r="W789" s="1226"/>
      <c r="X789" s="1226"/>
    </row>
    <row r="790" spans="1:24" ht="19.5" hidden="1" customHeight="1" outlineLevel="1">
      <c r="A790" s="1193"/>
      <c r="B790" s="1211" t="s">
        <v>571</v>
      </c>
      <c r="C790" s="1209" t="s">
        <v>548</v>
      </c>
      <c r="D790" s="1209"/>
      <c r="E790" s="1201"/>
      <c r="F790" s="1201"/>
      <c r="G790" s="1202">
        <f>210000/1.1</f>
        <v>190909.09090909088</v>
      </c>
      <c r="H790" s="1202"/>
      <c r="I790" s="1228">
        <v>0</v>
      </c>
      <c r="J790" s="1589"/>
      <c r="K790" s="1226"/>
      <c r="L790" s="1226"/>
      <c r="M790" s="1226"/>
      <c r="N790" s="1226"/>
      <c r="O790" s="1226"/>
      <c r="P790" s="1226"/>
      <c r="Q790" s="1226"/>
      <c r="R790" s="1226"/>
      <c r="S790" s="1226"/>
      <c r="T790" s="1226"/>
      <c r="U790" s="1226"/>
      <c r="V790" s="1226"/>
      <c r="W790" s="1226"/>
      <c r="X790" s="1226"/>
    </row>
    <row r="791" spans="1:24" ht="28.5" customHeight="1" collapsed="1">
      <c r="A791" s="1187">
        <v>6</v>
      </c>
      <c r="B791" s="1604" t="s">
        <v>599</v>
      </c>
      <c r="C791" s="1578"/>
      <c r="D791" s="1578"/>
      <c r="E791" s="1578"/>
      <c r="F791" s="1578"/>
      <c r="G791" s="1578"/>
      <c r="H791" s="1578"/>
      <c r="I791" s="1578"/>
      <c r="J791" s="1579"/>
      <c r="K791" s="1224"/>
      <c r="L791" s="1224"/>
      <c r="M791" s="1224"/>
      <c r="N791" s="1224"/>
      <c r="O791" s="1224"/>
      <c r="P791" s="1224"/>
      <c r="Q791" s="1224"/>
      <c r="R791" s="1224"/>
      <c r="S791" s="1224"/>
      <c r="T791" s="1224"/>
      <c r="U791" s="1224"/>
      <c r="V791" s="1224"/>
      <c r="W791" s="1224"/>
      <c r="X791" s="1224"/>
    </row>
    <row r="792" spans="1:24" ht="31.5" hidden="1" customHeight="1" outlineLevel="1">
      <c r="A792" s="1274" t="s">
        <v>600</v>
      </c>
      <c r="B792" s="1276" t="s">
        <v>601</v>
      </c>
      <c r="C792" s="1209"/>
      <c r="D792" s="1209" t="s">
        <v>153</v>
      </c>
      <c r="E792" s="1201"/>
      <c r="F792" s="1201"/>
      <c r="G792" s="1202"/>
      <c r="H792" s="1202"/>
      <c r="I792" s="1225"/>
      <c r="J792" s="1587" t="s">
        <v>602</v>
      </c>
      <c r="K792" s="1226"/>
      <c r="L792" s="1226"/>
      <c r="M792" s="1226"/>
      <c r="N792" s="1226"/>
      <c r="O792" s="1226"/>
      <c r="P792" s="1226"/>
      <c r="Q792" s="1226"/>
      <c r="R792" s="1226"/>
      <c r="S792" s="1226"/>
      <c r="T792" s="1226"/>
      <c r="U792" s="1226"/>
      <c r="V792" s="1226"/>
      <c r="W792" s="1226"/>
      <c r="X792" s="1226"/>
    </row>
    <row r="793" spans="1:24" ht="19.5" hidden="1" customHeight="1" outlineLevel="1">
      <c r="A793" s="1193"/>
      <c r="B793" s="1211" t="s">
        <v>603</v>
      </c>
      <c r="C793" s="1209" t="s">
        <v>548</v>
      </c>
      <c r="D793" s="1209" t="s">
        <v>16</v>
      </c>
      <c r="E793" s="1201">
        <v>115000</v>
      </c>
      <c r="F793" s="1201">
        <v>115000</v>
      </c>
      <c r="G793" s="1202">
        <v>115000</v>
      </c>
      <c r="H793" s="1202">
        <v>145000</v>
      </c>
      <c r="I793" s="1225">
        <f>(H793-G793)/G793</f>
        <v>0.2608695652173913</v>
      </c>
      <c r="J793" s="1588"/>
      <c r="K793" s="1226"/>
      <c r="L793" s="1226"/>
      <c r="M793" s="1226"/>
      <c r="N793" s="1226"/>
      <c r="O793" s="1226"/>
      <c r="P793" s="1226"/>
      <c r="Q793" s="1226"/>
      <c r="R793" s="1226"/>
      <c r="S793" s="1226"/>
      <c r="T793" s="1226"/>
      <c r="U793" s="1226"/>
      <c r="V793" s="1226"/>
      <c r="W793" s="1226"/>
      <c r="X793" s="1226"/>
    </row>
    <row r="794" spans="1:24" ht="19.5" hidden="1" customHeight="1" outlineLevel="1">
      <c r="A794" s="1193"/>
      <c r="B794" s="1211" t="s">
        <v>591</v>
      </c>
      <c r="C794" s="1209" t="s">
        <v>548</v>
      </c>
      <c r="D794" s="1209" t="s">
        <v>16</v>
      </c>
      <c r="E794" s="1201">
        <v>240000</v>
      </c>
      <c r="F794" s="1201">
        <v>240000</v>
      </c>
      <c r="G794" s="1202">
        <v>240000</v>
      </c>
      <c r="H794" s="1202">
        <v>325000</v>
      </c>
      <c r="I794" s="1225">
        <f>(H794-G794)/G794</f>
        <v>0.35416666666666669</v>
      </c>
      <c r="J794" s="1588"/>
      <c r="K794" s="1226"/>
      <c r="L794" s="1226"/>
      <c r="M794" s="1226"/>
      <c r="N794" s="1226"/>
      <c r="O794" s="1226"/>
      <c r="P794" s="1226"/>
      <c r="Q794" s="1226"/>
      <c r="R794" s="1226"/>
      <c r="S794" s="1226"/>
      <c r="T794" s="1226"/>
      <c r="U794" s="1226"/>
      <c r="V794" s="1226"/>
      <c r="W794" s="1226"/>
      <c r="X794" s="1226"/>
    </row>
    <row r="795" spans="1:24" ht="19.5" hidden="1" customHeight="1" outlineLevel="1">
      <c r="A795" s="1193"/>
      <c r="B795" s="1211" t="s">
        <v>582</v>
      </c>
      <c r="C795" s="1209" t="s">
        <v>548</v>
      </c>
      <c r="D795" s="1209" t="s">
        <v>16</v>
      </c>
      <c r="E795" s="1201">
        <v>170000</v>
      </c>
      <c r="F795" s="1201">
        <v>170000</v>
      </c>
      <c r="G795" s="1202">
        <v>170000</v>
      </c>
      <c r="H795" s="1202">
        <v>270000</v>
      </c>
      <c r="I795" s="1225">
        <f>(H795-G795)/G795</f>
        <v>0.58823529411764708</v>
      </c>
      <c r="J795" s="1588"/>
      <c r="K795" s="1226"/>
      <c r="L795" s="1226"/>
      <c r="M795" s="1226"/>
      <c r="N795" s="1226"/>
      <c r="O795" s="1226"/>
      <c r="P795" s="1226"/>
      <c r="Q795" s="1226"/>
      <c r="R795" s="1226"/>
      <c r="S795" s="1226"/>
      <c r="T795" s="1226"/>
      <c r="U795" s="1226"/>
      <c r="V795" s="1226"/>
      <c r="W795" s="1226"/>
      <c r="X795" s="1226"/>
    </row>
    <row r="796" spans="1:24" ht="19.5" hidden="1" customHeight="1" outlineLevel="1">
      <c r="A796" s="1193"/>
      <c r="B796" s="1211" t="s">
        <v>604</v>
      </c>
      <c r="C796" s="1209" t="s">
        <v>548</v>
      </c>
      <c r="D796" s="1209" t="s">
        <v>16</v>
      </c>
      <c r="E796" s="1201"/>
      <c r="F796" s="1201"/>
      <c r="G796" s="1202"/>
      <c r="H796" s="1202">
        <v>290000</v>
      </c>
      <c r="I796" s="1225" t="s">
        <v>27</v>
      </c>
      <c r="J796" s="1588"/>
      <c r="K796" s="1226"/>
      <c r="L796" s="1226"/>
      <c r="M796" s="1226"/>
      <c r="N796" s="1226"/>
      <c r="O796" s="1226"/>
      <c r="P796" s="1226"/>
      <c r="Q796" s="1226"/>
      <c r="R796" s="1226"/>
      <c r="S796" s="1226"/>
      <c r="T796" s="1226"/>
      <c r="U796" s="1226"/>
      <c r="V796" s="1226"/>
      <c r="W796" s="1226"/>
      <c r="X796" s="1226"/>
    </row>
    <row r="797" spans="1:24" ht="19.5" hidden="1" customHeight="1" outlineLevel="1">
      <c r="A797" s="1193"/>
      <c r="B797" s="1211" t="s">
        <v>585</v>
      </c>
      <c r="C797" s="1209" t="s">
        <v>548</v>
      </c>
      <c r="D797" s="1209" t="s">
        <v>16</v>
      </c>
      <c r="E797" s="1201">
        <v>190000</v>
      </c>
      <c r="F797" s="1201">
        <v>190000</v>
      </c>
      <c r="G797" s="1202">
        <v>190000</v>
      </c>
      <c r="H797" s="1202">
        <v>270000</v>
      </c>
      <c r="I797" s="1225">
        <f>(H797-G797)/G797</f>
        <v>0.42105263157894735</v>
      </c>
      <c r="J797" s="1589"/>
      <c r="K797" s="1226"/>
      <c r="L797" s="1226"/>
      <c r="M797" s="1226"/>
      <c r="N797" s="1226"/>
      <c r="O797" s="1226"/>
      <c r="P797" s="1226"/>
      <c r="Q797" s="1226"/>
      <c r="R797" s="1226"/>
      <c r="S797" s="1226"/>
      <c r="T797" s="1226"/>
      <c r="U797" s="1226"/>
      <c r="V797" s="1226"/>
      <c r="W797" s="1226"/>
      <c r="X797" s="1226"/>
    </row>
    <row r="798" spans="1:24" ht="19.5" hidden="1" customHeight="1" outlineLevel="1">
      <c r="A798" s="1193"/>
      <c r="B798" s="1211" t="s">
        <v>605</v>
      </c>
      <c r="C798" s="1209" t="s">
        <v>548</v>
      </c>
      <c r="D798" s="1209"/>
      <c r="E798" s="1201"/>
      <c r="F798" s="1201"/>
      <c r="G798" s="1202"/>
      <c r="H798" s="1202">
        <v>350000</v>
      </c>
      <c r="I798" s="1225" t="s">
        <v>27</v>
      </c>
      <c r="J798" s="1191"/>
      <c r="K798" s="1226"/>
      <c r="L798" s="1226"/>
      <c r="M798" s="1226"/>
      <c r="N798" s="1226"/>
      <c r="O798" s="1226"/>
      <c r="P798" s="1226"/>
      <c r="Q798" s="1226"/>
      <c r="R798" s="1226"/>
      <c r="S798" s="1226"/>
      <c r="T798" s="1226"/>
      <c r="U798" s="1226"/>
      <c r="V798" s="1226"/>
      <c r="W798" s="1226"/>
      <c r="X798" s="1226"/>
    </row>
    <row r="799" spans="1:24" ht="31.5" hidden="1" customHeight="1" outlineLevel="1">
      <c r="A799" s="1212" t="s">
        <v>606</v>
      </c>
      <c r="B799" s="1276" t="s">
        <v>607</v>
      </c>
      <c r="C799" s="1209"/>
      <c r="D799" s="1209" t="s">
        <v>153</v>
      </c>
      <c r="E799" s="1216"/>
      <c r="F799" s="1216"/>
      <c r="G799" s="1230"/>
      <c r="H799" s="1230"/>
      <c r="I799" s="1225"/>
      <c r="J799" s="1191"/>
      <c r="K799" s="1226"/>
      <c r="L799" s="1226"/>
      <c r="M799" s="1226"/>
      <c r="N799" s="1226"/>
      <c r="O799" s="1226"/>
      <c r="P799" s="1226"/>
      <c r="Q799" s="1226"/>
      <c r="R799" s="1226"/>
      <c r="S799" s="1226"/>
      <c r="T799" s="1226"/>
      <c r="U799" s="1226"/>
      <c r="V799" s="1226"/>
      <c r="W799" s="1226"/>
      <c r="X799" s="1226"/>
    </row>
    <row r="800" spans="1:24" ht="19.5" hidden="1" customHeight="1" outlineLevel="1">
      <c r="A800" s="1193"/>
      <c r="B800" s="1211" t="s">
        <v>603</v>
      </c>
      <c r="C800" s="1209" t="s">
        <v>548</v>
      </c>
      <c r="D800" s="1209" t="s">
        <v>16</v>
      </c>
      <c r="E800" s="1237">
        <v>115000</v>
      </c>
      <c r="F800" s="1237">
        <v>115000</v>
      </c>
      <c r="G800" s="1202">
        <v>115000</v>
      </c>
      <c r="H800" s="1202">
        <v>145000</v>
      </c>
      <c r="I800" s="1225">
        <f>(H800-G800)/G800</f>
        <v>0.2608695652173913</v>
      </c>
      <c r="J800" s="1587" t="s">
        <v>602</v>
      </c>
      <c r="K800" s="1226"/>
      <c r="L800" s="1226"/>
      <c r="M800" s="1226"/>
      <c r="N800" s="1226"/>
      <c r="O800" s="1226"/>
      <c r="P800" s="1226"/>
      <c r="Q800" s="1226"/>
      <c r="R800" s="1226"/>
      <c r="S800" s="1226"/>
      <c r="T800" s="1226"/>
      <c r="U800" s="1226"/>
      <c r="V800" s="1226"/>
      <c r="W800" s="1226"/>
      <c r="X800" s="1226"/>
    </row>
    <row r="801" spans="1:24" ht="19.5" hidden="1" customHeight="1" outlineLevel="1">
      <c r="A801" s="1193"/>
      <c r="B801" s="1211" t="s">
        <v>591</v>
      </c>
      <c r="C801" s="1209" t="s">
        <v>548</v>
      </c>
      <c r="D801" s="1209" t="s">
        <v>16</v>
      </c>
      <c r="E801" s="1201">
        <v>240000</v>
      </c>
      <c r="F801" s="1201">
        <v>240000</v>
      </c>
      <c r="G801" s="1202">
        <v>240000</v>
      </c>
      <c r="H801" s="1202">
        <v>305000</v>
      </c>
      <c r="I801" s="1225">
        <f>(H801-G801)/G801</f>
        <v>0.27083333333333331</v>
      </c>
      <c r="J801" s="1588"/>
      <c r="K801" s="1226"/>
      <c r="L801" s="1226"/>
      <c r="M801" s="1226"/>
      <c r="N801" s="1226"/>
      <c r="O801" s="1226"/>
      <c r="P801" s="1226"/>
      <c r="Q801" s="1226"/>
      <c r="R801" s="1226"/>
      <c r="S801" s="1226"/>
      <c r="T801" s="1226"/>
      <c r="U801" s="1226"/>
      <c r="V801" s="1226"/>
      <c r="W801" s="1226"/>
      <c r="X801" s="1226"/>
    </row>
    <row r="802" spans="1:24" ht="19.5" hidden="1" customHeight="1" outlineLevel="1">
      <c r="A802" s="1193"/>
      <c r="B802" s="1211" t="s">
        <v>604</v>
      </c>
      <c r="C802" s="1209" t="s">
        <v>548</v>
      </c>
      <c r="D802" s="1209" t="s">
        <v>16</v>
      </c>
      <c r="E802" s="1201">
        <v>170000</v>
      </c>
      <c r="F802" s="1201">
        <v>170000</v>
      </c>
      <c r="G802" s="1202">
        <v>170000</v>
      </c>
      <c r="H802" s="1202">
        <v>250000</v>
      </c>
      <c r="I802" s="1225">
        <f>(H802-G802)/G802</f>
        <v>0.47058823529411764</v>
      </c>
      <c r="J802" s="1588"/>
      <c r="K802" s="1226"/>
      <c r="L802" s="1226"/>
      <c r="M802" s="1226"/>
      <c r="N802" s="1226"/>
      <c r="O802" s="1226"/>
      <c r="P802" s="1226"/>
      <c r="Q802" s="1226"/>
      <c r="R802" s="1226"/>
      <c r="S802" s="1226"/>
      <c r="T802" s="1226"/>
      <c r="U802" s="1226"/>
      <c r="V802" s="1226"/>
      <c r="W802" s="1226"/>
      <c r="X802" s="1226"/>
    </row>
    <row r="803" spans="1:24" ht="19.5" hidden="1" customHeight="1" outlineLevel="1">
      <c r="A803" s="1193"/>
      <c r="B803" s="1211" t="s">
        <v>608</v>
      </c>
      <c r="C803" s="1209" t="s">
        <v>548</v>
      </c>
      <c r="D803" s="1209" t="s">
        <v>16</v>
      </c>
      <c r="E803" s="1201"/>
      <c r="F803" s="1201"/>
      <c r="G803" s="1202"/>
      <c r="H803" s="1202">
        <v>220000</v>
      </c>
      <c r="I803" s="1225" t="s">
        <v>27</v>
      </c>
      <c r="J803" s="1588"/>
      <c r="K803" s="1226"/>
      <c r="L803" s="1226"/>
      <c r="M803" s="1226"/>
      <c r="N803" s="1226"/>
      <c r="O803" s="1226"/>
      <c r="P803" s="1226"/>
      <c r="Q803" s="1226"/>
      <c r="R803" s="1226"/>
      <c r="S803" s="1226"/>
      <c r="T803" s="1226"/>
      <c r="U803" s="1226"/>
      <c r="V803" s="1226"/>
      <c r="W803" s="1226"/>
      <c r="X803" s="1226"/>
    </row>
    <row r="804" spans="1:24" ht="19.5" hidden="1" customHeight="1" outlineLevel="1">
      <c r="A804" s="1193"/>
      <c r="B804" s="1211" t="s">
        <v>585</v>
      </c>
      <c r="C804" s="1209" t="s">
        <v>548</v>
      </c>
      <c r="D804" s="1209" t="s">
        <v>16</v>
      </c>
      <c r="E804" s="1201">
        <v>190000</v>
      </c>
      <c r="F804" s="1201">
        <v>190000</v>
      </c>
      <c r="G804" s="1202">
        <v>190000</v>
      </c>
      <c r="H804" s="1202">
        <v>250000</v>
      </c>
      <c r="I804" s="1225">
        <f>(H804-G804)/G804</f>
        <v>0.31578947368421051</v>
      </c>
      <c r="J804" s="1589"/>
      <c r="K804" s="1226"/>
      <c r="L804" s="1226"/>
      <c r="M804" s="1226"/>
      <c r="N804" s="1226"/>
      <c r="O804" s="1226"/>
      <c r="P804" s="1226"/>
      <c r="Q804" s="1226"/>
      <c r="R804" s="1226"/>
      <c r="S804" s="1226"/>
      <c r="T804" s="1226"/>
      <c r="U804" s="1226"/>
      <c r="V804" s="1226"/>
      <c r="W804" s="1226"/>
      <c r="X804" s="1226"/>
    </row>
    <row r="805" spans="1:24" ht="40.5" customHeight="1" collapsed="1">
      <c r="A805" s="1212">
        <v>7</v>
      </c>
      <c r="B805" s="1607" t="s">
        <v>609</v>
      </c>
      <c r="C805" s="1578"/>
      <c r="D805" s="1578"/>
      <c r="E805" s="1578"/>
      <c r="F805" s="1578"/>
      <c r="G805" s="1578"/>
      <c r="H805" s="1578"/>
      <c r="I805" s="1578"/>
      <c r="J805" s="1579"/>
      <c r="K805" s="1226"/>
      <c r="L805" s="1226"/>
      <c r="M805" s="1226"/>
      <c r="N805" s="1226"/>
      <c r="O805" s="1226"/>
      <c r="P805" s="1226"/>
      <c r="Q805" s="1226"/>
      <c r="R805" s="1226"/>
      <c r="S805" s="1226"/>
      <c r="T805" s="1226"/>
      <c r="U805" s="1226"/>
      <c r="V805" s="1226"/>
      <c r="W805" s="1226"/>
      <c r="X805" s="1226"/>
    </row>
    <row r="806" spans="1:24" ht="32.25" hidden="1" customHeight="1" outlineLevel="1">
      <c r="A806" s="1193"/>
      <c r="B806" s="1608" t="s">
        <v>610</v>
      </c>
      <c r="C806" s="1579"/>
      <c r="D806" s="1209" t="s">
        <v>179</v>
      </c>
      <c r="E806" s="1216"/>
      <c r="F806" s="1216"/>
      <c r="G806" s="1230"/>
      <c r="H806" s="1230"/>
      <c r="I806" s="1225"/>
      <c r="J806" s="1587" t="s">
        <v>611</v>
      </c>
      <c r="K806" s="1226"/>
      <c r="L806" s="1226"/>
      <c r="M806" s="1226"/>
      <c r="N806" s="1226"/>
      <c r="O806" s="1226"/>
      <c r="P806" s="1226"/>
      <c r="Q806" s="1226"/>
      <c r="R806" s="1226"/>
      <c r="S806" s="1226"/>
      <c r="T806" s="1226"/>
      <c r="U806" s="1226"/>
      <c r="V806" s="1226"/>
      <c r="W806" s="1226"/>
      <c r="X806" s="1226"/>
    </row>
    <row r="807" spans="1:24" ht="19.5" hidden="1" customHeight="1" outlineLevel="1">
      <c r="A807" s="1193"/>
      <c r="B807" s="1211" t="s">
        <v>612</v>
      </c>
      <c r="C807" s="1209" t="s">
        <v>548</v>
      </c>
      <c r="D807" s="1191" t="s">
        <v>16</v>
      </c>
      <c r="E807" s="1201">
        <v>230000</v>
      </c>
      <c r="F807" s="1201">
        <v>335000</v>
      </c>
      <c r="G807" s="1202">
        <f>F807</f>
        <v>335000</v>
      </c>
      <c r="H807" s="1203">
        <v>275000</v>
      </c>
      <c r="I807" s="1225">
        <f>(H807-G807)/G807</f>
        <v>-0.17910447761194029</v>
      </c>
      <c r="J807" s="1588"/>
      <c r="K807" s="1226"/>
      <c r="L807" s="1226"/>
      <c r="M807" s="1226"/>
      <c r="N807" s="1226"/>
      <c r="O807" s="1226"/>
      <c r="P807" s="1226"/>
      <c r="Q807" s="1226"/>
      <c r="R807" s="1226"/>
      <c r="S807" s="1226"/>
      <c r="T807" s="1226"/>
      <c r="U807" s="1226"/>
      <c r="V807" s="1226"/>
      <c r="W807" s="1226"/>
      <c r="X807" s="1226"/>
    </row>
    <row r="808" spans="1:24" ht="19.5" hidden="1" customHeight="1" outlineLevel="1">
      <c r="A808" s="1193"/>
      <c r="B808" s="1211" t="s">
        <v>613</v>
      </c>
      <c r="C808" s="1209" t="s">
        <v>548</v>
      </c>
      <c r="D808" s="1191" t="s">
        <v>16</v>
      </c>
      <c r="E808" s="1201"/>
      <c r="F808" s="1201"/>
      <c r="G808" s="1202"/>
      <c r="H808" s="1203">
        <v>308000</v>
      </c>
      <c r="I808" s="1225" t="s">
        <v>27</v>
      </c>
      <c r="J808" s="1588"/>
      <c r="K808" s="1226"/>
      <c r="L808" s="1226"/>
      <c r="M808" s="1226"/>
      <c r="N808" s="1226"/>
      <c r="O808" s="1226"/>
      <c r="P808" s="1226"/>
      <c r="Q808" s="1226"/>
      <c r="R808" s="1226"/>
      <c r="S808" s="1226"/>
      <c r="T808" s="1226"/>
      <c r="U808" s="1226"/>
      <c r="V808" s="1226"/>
      <c r="W808" s="1226"/>
      <c r="X808" s="1226"/>
    </row>
    <row r="809" spans="1:24" ht="19.5" hidden="1" customHeight="1" outlineLevel="1">
      <c r="A809" s="1193"/>
      <c r="B809" s="1211" t="s">
        <v>582</v>
      </c>
      <c r="C809" s="1209" t="s">
        <v>548</v>
      </c>
      <c r="D809" s="1191" t="s">
        <v>16</v>
      </c>
      <c r="E809" s="1201"/>
      <c r="F809" s="1201"/>
      <c r="G809" s="1202"/>
      <c r="H809" s="1203">
        <v>176000</v>
      </c>
      <c r="I809" s="1225"/>
      <c r="J809" s="1588"/>
      <c r="K809" s="1226"/>
      <c r="L809" s="1226"/>
      <c r="M809" s="1226"/>
      <c r="N809" s="1226"/>
      <c r="O809" s="1226"/>
      <c r="P809" s="1226"/>
      <c r="Q809" s="1226"/>
      <c r="R809" s="1226"/>
      <c r="S809" s="1226"/>
      <c r="T809" s="1226"/>
      <c r="U809" s="1226"/>
      <c r="V809" s="1226"/>
      <c r="W809" s="1226"/>
      <c r="X809" s="1226"/>
    </row>
    <row r="810" spans="1:24" ht="19.5" hidden="1" customHeight="1" outlineLevel="1">
      <c r="A810" s="1193"/>
      <c r="B810" s="1211" t="s">
        <v>614</v>
      </c>
      <c r="C810" s="1209" t="s">
        <v>548</v>
      </c>
      <c r="D810" s="1209" t="s">
        <v>16</v>
      </c>
      <c r="E810" s="1201">
        <v>240000</v>
      </c>
      <c r="F810" s="1201">
        <v>315000</v>
      </c>
      <c r="G810" s="1202">
        <f t="shared" ref="G810:G817" si="61">F810</f>
        <v>315000</v>
      </c>
      <c r="H810" s="1203">
        <v>275000</v>
      </c>
      <c r="I810" s="1225">
        <f t="shared" ref="I810:I817" si="62">(H810-G810)/G810</f>
        <v>-0.12698412698412698</v>
      </c>
      <c r="J810" s="1588"/>
      <c r="K810" s="1226"/>
      <c r="L810" s="1226"/>
      <c r="M810" s="1226"/>
      <c r="N810" s="1226"/>
      <c r="O810" s="1226"/>
      <c r="P810" s="1226"/>
      <c r="Q810" s="1226"/>
      <c r="R810" s="1226"/>
      <c r="S810" s="1226"/>
      <c r="T810" s="1226"/>
      <c r="U810" s="1226"/>
      <c r="V810" s="1226"/>
      <c r="W810" s="1226"/>
      <c r="X810" s="1226"/>
    </row>
    <row r="811" spans="1:24" ht="19.5" hidden="1" customHeight="1" outlineLevel="1">
      <c r="A811" s="1193"/>
      <c r="B811" s="1211" t="s">
        <v>575</v>
      </c>
      <c r="C811" s="1209" t="s">
        <v>548</v>
      </c>
      <c r="D811" s="1209" t="s">
        <v>16</v>
      </c>
      <c r="E811" s="1201">
        <v>160000</v>
      </c>
      <c r="F811" s="1201">
        <v>285000</v>
      </c>
      <c r="G811" s="1202">
        <f t="shared" si="61"/>
        <v>285000</v>
      </c>
      <c r="H811" s="1203">
        <v>182000</v>
      </c>
      <c r="I811" s="1225">
        <f t="shared" si="62"/>
        <v>-0.36140350877192984</v>
      </c>
      <c r="J811" s="1588"/>
      <c r="K811" s="1226"/>
      <c r="L811" s="1226"/>
      <c r="M811" s="1226"/>
      <c r="N811" s="1226"/>
      <c r="O811" s="1226"/>
      <c r="P811" s="1226"/>
      <c r="Q811" s="1226"/>
      <c r="R811" s="1226"/>
      <c r="S811" s="1226"/>
      <c r="T811" s="1226"/>
      <c r="U811" s="1226"/>
      <c r="V811" s="1226"/>
      <c r="W811" s="1226"/>
      <c r="X811" s="1226"/>
    </row>
    <row r="812" spans="1:24" ht="19.5" hidden="1" customHeight="1" outlineLevel="1">
      <c r="A812" s="1193"/>
      <c r="B812" s="1211" t="s">
        <v>615</v>
      </c>
      <c r="C812" s="1209" t="s">
        <v>548</v>
      </c>
      <c r="D812" s="1209" t="s">
        <v>16</v>
      </c>
      <c r="E812" s="1237">
        <v>140000</v>
      </c>
      <c r="F812" s="1237">
        <v>140000</v>
      </c>
      <c r="G812" s="1202">
        <f t="shared" si="61"/>
        <v>140000</v>
      </c>
      <c r="H812" s="1203">
        <v>154000</v>
      </c>
      <c r="I812" s="1225">
        <f t="shared" si="62"/>
        <v>0.1</v>
      </c>
      <c r="J812" s="1588"/>
      <c r="K812" s="1226"/>
      <c r="L812" s="1226"/>
      <c r="M812" s="1226"/>
      <c r="N812" s="1226"/>
      <c r="O812" s="1226"/>
      <c r="P812" s="1226"/>
      <c r="Q812" s="1226"/>
      <c r="R812" s="1226"/>
      <c r="S812" s="1226"/>
      <c r="T812" s="1226"/>
      <c r="U812" s="1226"/>
      <c r="V812" s="1226"/>
      <c r="W812" s="1226"/>
      <c r="X812" s="1226"/>
    </row>
    <row r="813" spans="1:24" ht="19.5" hidden="1" customHeight="1" outlineLevel="1">
      <c r="A813" s="1193"/>
      <c r="B813" s="1211" t="s">
        <v>585</v>
      </c>
      <c r="C813" s="1209" t="s">
        <v>548</v>
      </c>
      <c r="D813" s="1209" t="s">
        <v>16</v>
      </c>
      <c r="E813" s="1201">
        <v>160000</v>
      </c>
      <c r="F813" s="1201">
        <v>160000</v>
      </c>
      <c r="G813" s="1202">
        <f t="shared" si="61"/>
        <v>160000</v>
      </c>
      <c r="H813" s="1203">
        <v>176000</v>
      </c>
      <c r="I813" s="1225">
        <f t="shared" si="62"/>
        <v>0.1</v>
      </c>
      <c r="J813" s="1588"/>
      <c r="K813" s="1226"/>
      <c r="L813" s="1226"/>
      <c r="M813" s="1226"/>
      <c r="N813" s="1226"/>
      <c r="O813" s="1226"/>
      <c r="P813" s="1226"/>
      <c r="Q813" s="1226"/>
      <c r="R813" s="1226"/>
      <c r="S813" s="1226"/>
      <c r="T813" s="1226"/>
      <c r="U813" s="1226"/>
      <c r="V813" s="1226"/>
      <c r="W813" s="1226"/>
      <c r="X813" s="1226"/>
    </row>
    <row r="814" spans="1:24" ht="19.5" hidden="1" customHeight="1" outlineLevel="1">
      <c r="A814" s="1193"/>
      <c r="B814" s="1211" t="s">
        <v>616</v>
      </c>
      <c r="C814" s="1209" t="s">
        <v>548</v>
      </c>
      <c r="D814" s="1209" t="s">
        <v>16</v>
      </c>
      <c r="E814" s="1201">
        <v>140000</v>
      </c>
      <c r="F814" s="1201">
        <v>140000</v>
      </c>
      <c r="G814" s="1202">
        <f t="shared" si="61"/>
        <v>140000</v>
      </c>
      <c r="H814" s="1203">
        <v>154000</v>
      </c>
      <c r="I814" s="1225">
        <f t="shared" si="62"/>
        <v>0.1</v>
      </c>
      <c r="J814" s="1588"/>
      <c r="K814" s="1226"/>
      <c r="L814" s="1226"/>
      <c r="M814" s="1226"/>
      <c r="N814" s="1226"/>
      <c r="O814" s="1226"/>
      <c r="P814" s="1226"/>
      <c r="Q814" s="1226"/>
      <c r="R814" s="1226"/>
      <c r="S814" s="1226"/>
      <c r="T814" s="1226"/>
      <c r="U814" s="1226"/>
      <c r="V814" s="1226"/>
      <c r="W814" s="1226"/>
      <c r="X814" s="1226"/>
    </row>
    <row r="815" spans="1:24" ht="19.5" hidden="1" customHeight="1" outlineLevel="1">
      <c r="A815" s="1193"/>
      <c r="B815" s="1211" t="s">
        <v>617</v>
      </c>
      <c r="C815" s="1209" t="s">
        <v>548</v>
      </c>
      <c r="D815" s="1209" t="s">
        <v>16</v>
      </c>
      <c r="E815" s="1201">
        <v>110000</v>
      </c>
      <c r="F815" s="1201">
        <v>110000</v>
      </c>
      <c r="G815" s="1202">
        <f t="shared" si="61"/>
        <v>110000</v>
      </c>
      <c r="H815" s="1203">
        <v>121000</v>
      </c>
      <c r="I815" s="1225">
        <f t="shared" si="62"/>
        <v>0.1</v>
      </c>
      <c r="J815" s="1588"/>
      <c r="K815" s="1226"/>
      <c r="L815" s="1226"/>
      <c r="M815" s="1226"/>
      <c r="N815" s="1226"/>
      <c r="O815" s="1226"/>
      <c r="P815" s="1226"/>
      <c r="Q815" s="1226"/>
      <c r="R815" s="1226"/>
      <c r="S815" s="1226"/>
      <c r="T815" s="1226"/>
      <c r="U815" s="1226"/>
      <c r="V815" s="1226"/>
      <c r="W815" s="1226"/>
      <c r="X815" s="1226"/>
    </row>
    <row r="816" spans="1:24" ht="19.5" hidden="1" customHeight="1" outlineLevel="1">
      <c r="A816" s="1193"/>
      <c r="B816" s="1211" t="s">
        <v>618</v>
      </c>
      <c r="C816" s="1209" t="s">
        <v>548</v>
      </c>
      <c r="D816" s="1209" t="s">
        <v>16</v>
      </c>
      <c r="E816" s="1201">
        <v>150000</v>
      </c>
      <c r="F816" s="1201">
        <v>220000</v>
      </c>
      <c r="G816" s="1202">
        <f t="shared" si="61"/>
        <v>220000</v>
      </c>
      <c r="H816" s="1203">
        <v>176000</v>
      </c>
      <c r="I816" s="1225">
        <f t="shared" si="62"/>
        <v>-0.2</v>
      </c>
      <c r="J816" s="1588"/>
      <c r="K816" s="1226"/>
      <c r="L816" s="1226"/>
      <c r="M816" s="1226"/>
      <c r="N816" s="1226"/>
      <c r="O816" s="1226"/>
      <c r="P816" s="1226"/>
      <c r="Q816" s="1226"/>
      <c r="R816" s="1226"/>
      <c r="S816" s="1226"/>
      <c r="T816" s="1226"/>
      <c r="U816" s="1226"/>
      <c r="V816" s="1226"/>
      <c r="W816" s="1226"/>
      <c r="X816" s="1226"/>
    </row>
    <row r="817" spans="1:24" ht="19.5" hidden="1" customHeight="1" outlineLevel="1">
      <c r="A817" s="1193"/>
      <c r="B817" s="1211" t="s">
        <v>619</v>
      </c>
      <c r="C817" s="1209" t="s">
        <v>548</v>
      </c>
      <c r="D817" s="1209" t="s">
        <v>16</v>
      </c>
      <c r="E817" s="1201">
        <v>160000</v>
      </c>
      <c r="F817" s="1201">
        <v>235000</v>
      </c>
      <c r="G817" s="1202">
        <f t="shared" si="61"/>
        <v>235000</v>
      </c>
      <c r="H817" s="1203">
        <v>187000</v>
      </c>
      <c r="I817" s="1225">
        <f t="shared" si="62"/>
        <v>-0.20425531914893616</v>
      </c>
      <c r="J817" s="1589"/>
      <c r="K817" s="1226"/>
      <c r="L817" s="1226"/>
      <c r="M817" s="1226"/>
      <c r="N817" s="1226"/>
      <c r="O817" s="1226"/>
      <c r="P817" s="1226"/>
      <c r="Q817" s="1226"/>
      <c r="R817" s="1226"/>
      <c r="S817" s="1226"/>
      <c r="T817" s="1226"/>
      <c r="U817" s="1226"/>
      <c r="V817" s="1226"/>
      <c r="W817" s="1226"/>
      <c r="X817" s="1226"/>
    </row>
    <row r="818" spans="1:24" ht="25.5" customHeight="1" collapsed="1">
      <c r="A818" s="1186">
        <v>8</v>
      </c>
      <c r="B818" s="1583" t="s">
        <v>620</v>
      </c>
      <c r="C818" s="1578"/>
      <c r="D818" s="1578"/>
      <c r="E818" s="1578"/>
      <c r="F818" s="1578"/>
      <c r="G818" s="1578"/>
      <c r="H818" s="1578"/>
      <c r="I818" s="1578"/>
      <c r="J818" s="1579"/>
      <c r="K818" s="1224"/>
      <c r="L818" s="1224"/>
      <c r="M818" s="1224"/>
      <c r="N818" s="1224"/>
      <c r="O818" s="1224"/>
      <c r="P818" s="1224"/>
      <c r="Q818" s="1224"/>
      <c r="R818" s="1224"/>
      <c r="S818" s="1224"/>
      <c r="T818" s="1224"/>
      <c r="U818" s="1224"/>
      <c r="V818" s="1224"/>
      <c r="W818" s="1224"/>
      <c r="X818" s="1224"/>
    </row>
    <row r="819" spans="1:24" ht="31.5" hidden="1" customHeight="1" outlineLevel="1">
      <c r="A819" s="1193"/>
      <c r="B819" s="1211" t="s">
        <v>621</v>
      </c>
      <c r="C819" s="1209" t="s">
        <v>548</v>
      </c>
      <c r="D819" s="1209" t="s">
        <v>622</v>
      </c>
      <c r="E819" s="1201"/>
      <c r="F819" s="1201">
        <v>272727</v>
      </c>
      <c r="G819" s="1202">
        <f t="shared" ref="G819:G824" si="63">F819</f>
        <v>272727</v>
      </c>
      <c r="H819" s="1203">
        <v>272727</v>
      </c>
      <c r="I819" s="1225">
        <f t="shared" ref="I819:I824" si="64">(G819-F819)/F819</f>
        <v>0</v>
      </c>
      <c r="J819" s="1587" t="s">
        <v>623</v>
      </c>
      <c r="K819" s="1226"/>
      <c r="L819" s="1226"/>
      <c r="M819" s="1226"/>
      <c r="N819" s="1226"/>
      <c r="O819" s="1226"/>
      <c r="P819" s="1226"/>
      <c r="Q819" s="1226"/>
      <c r="R819" s="1226"/>
      <c r="S819" s="1226"/>
      <c r="T819" s="1226"/>
      <c r="U819" s="1226"/>
      <c r="V819" s="1226"/>
      <c r="W819" s="1226"/>
      <c r="X819" s="1226"/>
    </row>
    <row r="820" spans="1:24" ht="19.5" hidden="1" customHeight="1" outlineLevel="1">
      <c r="A820" s="1193"/>
      <c r="B820" s="1211" t="s">
        <v>624</v>
      </c>
      <c r="C820" s="1209" t="s">
        <v>548</v>
      </c>
      <c r="D820" s="1209" t="s">
        <v>16</v>
      </c>
      <c r="E820" s="1201"/>
      <c r="F820" s="1201">
        <v>245455</v>
      </c>
      <c r="G820" s="1202">
        <f t="shared" si="63"/>
        <v>245455</v>
      </c>
      <c r="H820" s="1203">
        <v>245455</v>
      </c>
      <c r="I820" s="1225">
        <f t="shared" si="64"/>
        <v>0</v>
      </c>
      <c r="J820" s="1588"/>
      <c r="K820" s="1226"/>
      <c r="L820" s="1226"/>
      <c r="M820" s="1226"/>
      <c r="N820" s="1226"/>
      <c r="O820" s="1226"/>
      <c r="P820" s="1226"/>
      <c r="Q820" s="1226"/>
      <c r="R820" s="1226"/>
      <c r="S820" s="1226"/>
      <c r="T820" s="1226"/>
      <c r="U820" s="1226"/>
      <c r="V820" s="1226"/>
      <c r="W820" s="1226"/>
      <c r="X820" s="1226"/>
    </row>
    <row r="821" spans="1:24" ht="19.5" hidden="1" customHeight="1" outlineLevel="1">
      <c r="A821" s="1193"/>
      <c r="B821" s="1211" t="s">
        <v>625</v>
      </c>
      <c r="C821" s="1209" t="s">
        <v>548</v>
      </c>
      <c r="D821" s="1209" t="s">
        <v>16</v>
      </c>
      <c r="E821" s="1201"/>
      <c r="F821" s="1201">
        <v>170000</v>
      </c>
      <c r="G821" s="1202">
        <f t="shared" si="63"/>
        <v>170000</v>
      </c>
      <c r="H821" s="1203">
        <v>170000</v>
      </c>
      <c r="I821" s="1225">
        <f t="shared" si="64"/>
        <v>0</v>
      </c>
      <c r="J821" s="1588"/>
      <c r="K821" s="1226"/>
      <c r="L821" s="1226"/>
      <c r="M821" s="1226"/>
      <c r="N821" s="1226"/>
      <c r="O821" s="1226"/>
      <c r="P821" s="1226"/>
      <c r="Q821" s="1226"/>
      <c r="R821" s="1226"/>
      <c r="S821" s="1226"/>
      <c r="T821" s="1226"/>
      <c r="U821" s="1226"/>
      <c r="V821" s="1226"/>
      <c r="W821" s="1226"/>
      <c r="X821" s="1226"/>
    </row>
    <row r="822" spans="1:24" ht="19.5" hidden="1" customHeight="1" outlineLevel="1">
      <c r="A822" s="1193"/>
      <c r="B822" s="1211" t="s">
        <v>626</v>
      </c>
      <c r="C822" s="1209" t="s">
        <v>548</v>
      </c>
      <c r="D822" s="1209" t="s">
        <v>16</v>
      </c>
      <c r="E822" s="1201"/>
      <c r="F822" s="1201">
        <v>230000</v>
      </c>
      <c r="G822" s="1202">
        <f t="shared" si="63"/>
        <v>230000</v>
      </c>
      <c r="H822" s="1203">
        <v>230000</v>
      </c>
      <c r="I822" s="1225">
        <f t="shared" si="64"/>
        <v>0</v>
      </c>
      <c r="J822" s="1588"/>
      <c r="K822" s="1226"/>
      <c r="L822" s="1226"/>
      <c r="M822" s="1226"/>
      <c r="N822" s="1226"/>
      <c r="O822" s="1226"/>
      <c r="P822" s="1226"/>
      <c r="Q822" s="1226"/>
      <c r="R822" s="1226"/>
      <c r="S822" s="1226"/>
      <c r="T822" s="1226"/>
      <c r="U822" s="1226"/>
      <c r="V822" s="1226"/>
      <c r="W822" s="1226"/>
      <c r="X822" s="1226"/>
    </row>
    <row r="823" spans="1:24" ht="19.5" hidden="1" customHeight="1" outlineLevel="1">
      <c r="A823" s="1193"/>
      <c r="B823" s="1211" t="s">
        <v>627</v>
      </c>
      <c r="C823" s="1209" t="s">
        <v>548</v>
      </c>
      <c r="D823" s="1209" t="s">
        <v>16</v>
      </c>
      <c r="E823" s="1201"/>
      <c r="F823" s="1201">
        <v>172727</v>
      </c>
      <c r="G823" s="1202">
        <f t="shared" si="63"/>
        <v>172727</v>
      </c>
      <c r="H823" s="1203">
        <v>172727</v>
      </c>
      <c r="I823" s="1225">
        <f t="shared" si="64"/>
        <v>0</v>
      </c>
      <c r="J823" s="1589"/>
      <c r="K823" s="1226"/>
      <c r="L823" s="1226"/>
      <c r="M823" s="1226"/>
      <c r="N823" s="1226"/>
      <c r="O823" s="1226"/>
      <c r="P823" s="1226"/>
      <c r="Q823" s="1226"/>
      <c r="R823" s="1226"/>
      <c r="S823" s="1226"/>
      <c r="T823" s="1226"/>
      <c r="U823" s="1226"/>
      <c r="V823" s="1226"/>
      <c r="W823" s="1226"/>
      <c r="X823" s="1226"/>
    </row>
    <row r="824" spans="1:24" ht="19.5" hidden="1" customHeight="1" outlineLevel="1">
      <c r="A824" s="1193"/>
      <c r="B824" s="1247" t="s">
        <v>628</v>
      </c>
      <c r="C824" s="1209" t="s">
        <v>548</v>
      </c>
      <c r="D824" s="1191" t="s">
        <v>16</v>
      </c>
      <c r="E824" s="1193"/>
      <c r="F824" s="1204">
        <v>145455</v>
      </c>
      <c r="G824" s="1202">
        <f t="shared" si="63"/>
        <v>145455</v>
      </c>
      <c r="H824" s="1203">
        <v>145455</v>
      </c>
      <c r="I824" s="1225">
        <f t="shared" si="64"/>
        <v>0</v>
      </c>
      <c r="J824" s="1267"/>
      <c r="K824" s="1226"/>
      <c r="L824" s="1226"/>
      <c r="M824" s="1226"/>
      <c r="N824" s="1226"/>
      <c r="O824" s="1226"/>
      <c r="P824" s="1226"/>
      <c r="Q824" s="1226"/>
      <c r="R824" s="1226"/>
      <c r="S824" s="1226"/>
      <c r="T824" s="1226"/>
      <c r="U824" s="1226"/>
      <c r="V824" s="1226"/>
      <c r="W824" s="1226"/>
      <c r="X824" s="1226"/>
    </row>
    <row r="825" spans="1:24" ht="16.5" customHeight="1" collapsed="1">
      <c r="A825" s="1186">
        <v>9</v>
      </c>
      <c r="B825" s="1601" t="s">
        <v>629</v>
      </c>
      <c r="C825" s="1578"/>
      <c r="D825" s="1578"/>
      <c r="E825" s="1578"/>
      <c r="F825" s="1578"/>
      <c r="G825" s="1578"/>
      <c r="H825" s="1578"/>
      <c r="I825" s="1578"/>
      <c r="J825" s="1579"/>
      <c r="K825" s="1226"/>
      <c r="L825" s="1226"/>
      <c r="M825" s="1226"/>
      <c r="N825" s="1226"/>
      <c r="O825" s="1226"/>
      <c r="P825" s="1226"/>
      <c r="Q825" s="1226"/>
      <c r="R825" s="1226"/>
      <c r="S825" s="1226"/>
      <c r="T825" s="1226"/>
      <c r="U825" s="1226"/>
      <c r="V825" s="1226"/>
      <c r="W825" s="1226"/>
      <c r="X825" s="1226"/>
    </row>
    <row r="826" spans="1:24" ht="19.5" hidden="1" customHeight="1" outlineLevel="1">
      <c r="A826" s="1193"/>
      <c r="B826" s="1247" t="s">
        <v>624</v>
      </c>
      <c r="C826" s="1209"/>
      <c r="D826" s="1191"/>
      <c r="E826" s="1193"/>
      <c r="F826" s="1204"/>
      <c r="G826" s="1202"/>
      <c r="H826" s="1202">
        <f>330000/1.1</f>
        <v>300000</v>
      </c>
      <c r="I826" s="1225">
        <v>0</v>
      </c>
      <c r="J826" s="1267"/>
      <c r="K826" s="1226"/>
      <c r="L826" s="1226"/>
      <c r="M826" s="1226"/>
      <c r="N826" s="1226"/>
      <c r="O826" s="1226"/>
      <c r="P826" s="1226"/>
      <c r="Q826" s="1226"/>
      <c r="R826" s="1226"/>
      <c r="S826" s="1226"/>
      <c r="T826" s="1226"/>
      <c r="U826" s="1226"/>
      <c r="V826" s="1226"/>
      <c r="W826" s="1226"/>
      <c r="X826" s="1226"/>
    </row>
    <row r="827" spans="1:24" ht="19.5" hidden="1" customHeight="1" outlineLevel="1">
      <c r="A827" s="1193"/>
      <c r="B827" s="1247" t="s">
        <v>625</v>
      </c>
      <c r="C827" s="1209"/>
      <c r="D827" s="1191"/>
      <c r="E827" s="1193"/>
      <c r="F827" s="1204"/>
      <c r="G827" s="1202"/>
      <c r="H827" s="1202">
        <f>257000/1.1</f>
        <v>233636.36363636362</v>
      </c>
      <c r="I827" s="1225">
        <v>0</v>
      </c>
      <c r="J827" s="1267"/>
      <c r="K827" s="1226"/>
      <c r="L827" s="1226"/>
      <c r="M827" s="1226"/>
      <c r="N827" s="1226"/>
      <c r="O827" s="1226"/>
      <c r="P827" s="1226"/>
      <c r="Q827" s="1226"/>
      <c r="R827" s="1226"/>
      <c r="S827" s="1226"/>
      <c r="T827" s="1226"/>
      <c r="U827" s="1226"/>
      <c r="V827" s="1226"/>
      <c r="W827" s="1226"/>
      <c r="X827" s="1226"/>
    </row>
    <row r="828" spans="1:24" ht="19.5" hidden="1" customHeight="1" outlineLevel="1">
      <c r="A828" s="1193"/>
      <c r="B828" s="1247" t="s">
        <v>630</v>
      </c>
      <c r="C828" s="1209"/>
      <c r="D828" s="1191"/>
      <c r="E828" s="1193"/>
      <c r="F828" s="1204"/>
      <c r="G828" s="1202"/>
      <c r="H828" s="1202">
        <f>261000/1.1</f>
        <v>237272.72727272726</v>
      </c>
      <c r="I828" s="1225">
        <v>0</v>
      </c>
      <c r="J828" s="1267"/>
      <c r="K828" s="1226"/>
      <c r="L828" s="1226"/>
      <c r="M828" s="1226"/>
      <c r="N828" s="1226"/>
      <c r="O828" s="1226"/>
      <c r="P828" s="1226"/>
      <c r="Q828" s="1226"/>
      <c r="R828" s="1226"/>
      <c r="S828" s="1226"/>
      <c r="T828" s="1226"/>
      <c r="U828" s="1226"/>
      <c r="V828" s="1226"/>
      <c r="W828" s="1226"/>
      <c r="X828" s="1226"/>
    </row>
    <row r="829" spans="1:24" ht="19.5" hidden="1" customHeight="1" outlineLevel="1">
      <c r="A829" s="1193"/>
      <c r="B829" s="1247" t="s">
        <v>575</v>
      </c>
      <c r="C829" s="1209"/>
      <c r="D829" s="1191"/>
      <c r="E829" s="1193"/>
      <c r="F829" s="1204"/>
      <c r="G829" s="1202"/>
      <c r="H829" s="1202">
        <f>187000/1.1</f>
        <v>170000</v>
      </c>
      <c r="I829" s="1225">
        <v>0</v>
      </c>
      <c r="J829" s="1267"/>
      <c r="K829" s="1226"/>
      <c r="L829" s="1226"/>
      <c r="M829" s="1226"/>
      <c r="N829" s="1226"/>
      <c r="O829" s="1226"/>
      <c r="P829" s="1226"/>
      <c r="Q829" s="1226"/>
      <c r="R829" s="1226"/>
      <c r="S829" s="1226"/>
      <c r="T829" s="1226"/>
      <c r="U829" s="1226"/>
      <c r="V829" s="1226"/>
      <c r="W829" s="1226"/>
      <c r="X829" s="1226"/>
    </row>
    <row r="830" spans="1:24" ht="19.5" hidden="1" customHeight="1" outlineLevel="1">
      <c r="A830" s="1193"/>
      <c r="B830" s="1247" t="s">
        <v>631</v>
      </c>
      <c r="C830" s="1209"/>
      <c r="D830" s="1191"/>
      <c r="E830" s="1193"/>
      <c r="F830" s="1204"/>
      <c r="G830" s="1202"/>
      <c r="H830" s="1202">
        <f>88000/1.1</f>
        <v>80000</v>
      </c>
      <c r="I830" s="1225">
        <v>0</v>
      </c>
      <c r="J830" s="1267"/>
      <c r="K830" s="1226"/>
      <c r="L830" s="1226"/>
      <c r="M830" s="1226"/>
      <c r="N830" s="1226"/>
      <c r="O830" s="1226"/>
      <c r="P830" s="1226"/>
      <c r="Q830" s="1226"/>
      <c r="R830" s="1226"/>
      <c r="S830" s="1226"/>
      <c r="T830" s="1226"/>
      <c r="U830" s="1226"/>
      <c r="V830" s="1226"/>
      <c r="W830" s="1226"/>
      <c r="X830" s="1226"/>
    </row>
    <row r="831" spans="1:24" ht="19.5" hidden="1" customHeight="1" outlineLevel="1">
      <c r="A831" s="1193"/>
      <c r="B831" s="1247" t="s">
        <v>632</v>
      </c>
      <c r="C831" s="1209"/>
      <c r="D831" s="1191"/>
      <c r="E831" s="1193"/>
      <c r="F831" s="1204"/>
      <c r="G831" s="1202"/>
      <c r="H831" s="1202">
        <f>191400/1.1</f>
        <v>174000</v>
      </c>
      <c r="I831" s="1225">
        <v>0</v>
      </c>
      <c r="J831" s="1267"/>
      <c r="K831" s="1226"/>
      <c r="L831" s="1226"/>
      <c r="M831" s="1226"/>
      <c r="N831" s="1226"/>
      <c r="O831" s="1226"/>
      <c r="P831" s="1226"/>
      <c r="Q831" s="1226"/>
      <c r="R831" s="1226"/>
      <c r="S831" s="1226"/>
      <c r="T831" s="1226"/>
      <c r="U831" s="1226"/>
      <c r="V831" s="1226"/>
      <c r="W831" s="1226"/>
      <c r="X831" s="1226"/>
    </row>
    <row r="832" spans="1:24" ht="19.5" customHeight="1" collapsed="1">
      <c r="A832" s="1212">
        <v>10</v>
      </c>
      <c r="B832" s="1213" t="s">
        <v>633</v>
      </c>
      <c r="C832" s="1209"/>
      <c r="D832" s="1191"/>
      <c r="E832" s="1193"/>
      <c r="F832" s="1204"/>
      <c r="G832" s="1202"/>
      <c r="H832" s="1202"/>
      <c r="I832" s="1225"/>
      <c r="J832" s="1267"/>
      <c r="K832" s="1226"/>
      <c r="L832" s="1226"/>
      <c r="M832" s="1226"/>
      <c r="N832" s="1226"/>
      <c r="O832" s="1226"/>
      <c r="P832" s="1226"/>
      <c r="Q832" s="1226"/>
      <c r="R832" s="1226"/>
      <c r="S832" s="1226"/>
      <c r="T832" s="1226"/>
      <c r="U832" s="1226"/>
      <c r="V832" s="1226"/>
      <c r="W832" s="1226"/>
      <c r="X832" s="1226"/>
    </row>
    <row r="833" spans="1:24" ht="21.75" hidden="1" customHeight="1" outlineLevel="1">
      <c r="A833" s="1193"/>
      <c r="B833" s="1231" t="s">
        <v>634</v>
      </c>
      <c r="C833" s="1209"/>
      <c r="D833" s="1191"/>
      <c r="E833" s="1193"/>
      <c r="F833" s="1204"/>
      <c r="G833" s="1202"/>
      <c r="H833" s="1202"/>
      <c r="I833" s="1225"/>
      <c r="J833" s="1587" t="s">
        <v>635</v>
      </c>
      <c r="K833" s="1226"/>
      <c r="L833" s="1226"/>
      <c r="M833" s="1226"/>
      <c r="N833" s="1226"/>
      <c r="O833" s="1226"/>
      <c r="P833" s="1226"/>
      <c r="Q833" s="1226"/>
      <c r="R833" s="1226"/>
      <c r="S833" s="1226"/>
      <c r="T833" s="1226"/>
      <c r="U833" s="1226"/>
      <c r="V833" s="1226"/>
      <c r="W833" s="1226"/>
      <c r="X833" s="1226"/>
    </row>
    <row r="834" spans="1:24" ht="19.5" hidden="1" customHeight="1" outlineLevel="1">
      <c r="A834" s="1193"/>
      <c r="B834" s="1214" t="s">
        <v>556</v>
      </c>
      <c r="C834" s="1209" t="s">
        <v>249</v>
      </c>
      <c r="D834" s="1191"/>
      <c r="E834" s="1193"/>
      <c r="F834" s="1204"/>
      <c r="G834" s="1226"/>
      <c r="H834" s="1202">
        <v>227272.727272727</v>
      </c>
      <c r="I834" s="1225"/>
      <c r="J834" s="1588"/>
      <c r="K834" s="1226"/>
      <c r="L834" s="1226"/>
      <c r="M834" s="1226"/>
      <c r="N834" s="1226"/>
      <c r="O834" s="1226"/>
      <c r="P834" s="1226"/>
      <c r="Q834" s="1226"/>
      <c r="R834" s="1226"/>
      <c r="S834" s="1226"/>
      <c r="T834" s="1226"/>
      <c r="U834" s="1226"/>
      <c r="V834" s="1226"/>
      <c r="W834" s="1226"/>
      <c r="X834" s="1226"/>
    </row>
    <row r="835" spans="1:24" ht="19.5" hidden="1" customHeight="1" outlineLevel="1">
      <c r="A835" s="1193"/>
      <c r="B835" s="1214" t="s">
        <v>573</v>
      </c>
      <c r="C835" s="1209" t="s">
        <v>249</v>
      </c>
      <c r="D835" s="1191"/>
      <c r="E835" s="1193"/>
      <c r="F835" s="1204"/>
      <c r="G835" s="1202"/>
      <c r="H835" s="1202">
        <v>218181.818181818</v>
      </c>
      <c r="I835" s="1225"/>
      <c r="J835" s="1588"/>
      <c r="K835" s="1226"/>
      <c r="L835" s="1226"/>
      <c r="M835" s="1226"/>
      <c r="N835" s="1226"/>
      <c r="O835" s="1226"/>
      <c r="P835" s="1226"/>
      <c r="Q835" s="1226"/>
      <c r="R835" s="1226"/>
      <c r="S835" s="1226"/>
      <c r="T835" s="1226"/>
      <c r="U835" s="1226"/>
      <c r="V835" s="1226"/>
      <c r="W835" s="1226"/>
      <c r="X835" s="1226"/>
    </row>
    <row r="836" spans="1:24" ht="19.5" hidden="1" customHeight="1" outlineLevel="1">
      <c r="A836" s="1193"/>
      <c r="B836" s="1214" t="s">
        <v>636</v>
      </c>
      <c r="C836" s="1209" t="s">
        <v>249</v>
      </c>
      <c r="D836" s="1191"/>
      <c r="E836" s="1193"/>
      <c r="F836" s="1204"/>
      <c r="G836" s="1202"/>
      <c r="H836" s="1202">
        <v>209090.909090909</v>
      </c>
      <c r="I836" s="1225"/>
      <c r="J836" s="1588"/>
      <c r="K836" s="1226"/>
      <c r="L836" s="1226"/>
      <c r="M836" s="1226"/>
      <c r="N836" s="1226"/>
      <c r="O836" s="1226"/>
      <c r="P836" s="1226"/>
      <c r="Q836" s="1226"/>
      <c r="R836" s="1226"/>
      <c r="S836" s="1226"/>
      <c r="T836" s="1226"/>
      <c r="U836" s="1226"/>
      <c r="V836" s="1226"/>
      <c r="W836" s="1226"/>
      <c r="X836" s="1226"/>
    </row>
    <row r="837" spans="1:24" ht="19.5" hidden="1" customHeight="1" outlineLevel="1">
      <c r="A837" s="1193"/>
      <c r="B837" s="1214" t="s">
        <v>637</v>
      </c>
      <c r="C837" s="1209" t="s">
        <v>249</v>
      </c>
      <c r="D837" s="1191"/>
      <c r="E837" s="1193"/>
      <c r="F837" s="1204"/>
      <c r="G837" s="1202"/>
      <c r="H837" s="1202">
        <v>172727.272727273</v>
      </c>
      <c r="I837" s="1225"/>
      <c r="J837" s="1588"/>
      <c r="K837" s="1226"/>
      <c r="L837" s="1226"/>
      <c r="M837" s="1226"/>
      <c r="N837" s="1226"/>
      <c r="O837" s="1226"/>
      <c r="P837" s="1226"/>
      <c r="Q837" s="1226"/>
      <c r="R837" s="1226"/>
      <c r="S837" s="1226"/>
      <c r="T837" s="1226"/>
      <c r="U837" s="1226"/>
      <c r="V837" s="1226"/>
      <c r="W837" s="1226"/>
      <c r="X837" s="1226"/>
    </row>
    <row r="838" spans="1:24" ht="19.5" hidden="1" customHeight="1" outlineLevel="1">
      <c r="A838" s="1193"/>
      <c r="B838" s="1214" t="s">
        <v>638</v>
      </c>
      <c r="C838" s="1209" t="s">
        <v>249</v>
      </c>
      <c r="D838" s="1191"/>
      <c r="E838" s="1193"/>
      <c r="F838" s="1204"/>
      <c r="G838" s="1202"/>
      <c r="H838" s="1202">
        <v>163636.363636364</v>
      </c>
      <c r="I838" s="1225"/>
      <c r="J838" s="1588"/>
      <c r="K838" s="1226"/>
      <c r="L838" s="1226"/>
      <c r="M838" s="1226"/>
      <c r="N838" s="1226"/>
      <c r="O838" s="1226"/>
      <c r="P838" s="1226"/>
      <c r="Q838" s="1226"/>
      <c r="R838" s="1226"/>
      <c r="S838" s="1226"/>
      <c r="T838" s="1226"/>
      <c r="U838" s="1226"/>
      <c r="V838" s="1226"/>
      <c r="W838" s="1226"/>
      <c r="X838" s="1226"/>
    </row>
    <row r="839" spans="1:24" ht="19.5" hidden="1" customHeight="1" outlineLevel="1">
      <c r="A839" s="1193"/>
      <c r="B839" s="1214" t="s">
        <v>639</v>
      </c>
      <c r="C839" s="1209" t="s">
        <v>249</v>
      </c>
      <c r="D839" s="1191"/>
      <c r="E839" s="1193"/>
      <c r="F839" s="1204"/>
      <c r="G839" s="1202"/>
      <c r="H839" s="1202">
        <v>154545.454545455</v>
      </c>
      <c r="I839" s="1225"/>
      <c r="J839" s="1588"/>
      <c r="K839" s="1226"/>
      <c r="L839" s="1226"/>
      <c r="M839" s="1226"/>
      <c r="N839" s="1226"/>
      <c r="O839" s="1226"/>
      <c r="P839" s="1226"/>
      <c r="Q839" s="1226"/>
      <c r="R839" s="1226"/>
      <c r="S839" s="1226"/>
      <c r="T839" s="1226"/>
      <c r="U839" s="1226"/>
      <c r="V839" s="1226"/>
      <c r="W839" s="1226"/>
      <c r="X839" s="1226"/>
    </row>
    <row r="840" spans="1:24" ht="19.5" hidden="1" customHeight="1" outlineLevel="1">
      <c r="A840" s="1193"/>
      <c r="B840" s="1214" t="s">
        <v>640</v>
      </c>
      <c r="C840" s="1209" t="s">
        <v>249</v>
      </c>
      <c r="D840" s="1191"/>
      <c r="E840" s="1193"/>
      <c r="F840" s="1204"/>
      <c r="G840" s="1202"/>
      <c r="H840" s="1202">
        <v>145454.545454545</v>
      </c>
      <c r="I840" s="1225"/>
      <c r="J840" s="1588"/>
      <c r="K840" s="1226"/>
      <c r="L840" s="1226"/>
      <c r="M840" s="1226"/>
      <c r="N840" s="1226"/>
      <c r="O840" s="1226"/>
      <c r="P840" s="1226"/>
      <c r="Q840" s="1226"/>
      <c r="R840" s="1226"/>
      <c r="S840" s="1226"/>
      <c r="T840" s="1226"/>
      <c r="U840" s="1226"/>
      <c r="V840" s="1226"/>
      <c r="W840" s="1226"/>
      <c r="X840" s="1226"/>
    </row>
    <row r="841" spans="1:24" ht="19.5" hidden="1" customHeight="1" outlineLevel="1">
      <c r="A841" s="1193"/>
      <c r="B841" s="1214" t="s">
        <v>641</v>
      </c>
      <c r="C841" s="1209" t="s">
        <v>249</v>
      </c>
      <c r="D841" s="1191"/>
      <c r="E841" s="1193"/>
      <c r="F841" s="1204"/>
      <c r="G841" s="1202"/>
      <c r="H841" s="1202">
        <v>136363.636363636</v>
      </c>
      <c r="I841" s="1225"/>
      <c r="J841" s="1588"/>
      <c r="K841" s="1226"/>
      <c r="L841" s="1226"/>
      <c r="M841" s="1226"/>
      <c r="N841" s="1226"/>
      <c r="O841" s="1226"/>
      <c r="P841" s="1226"/>
      <c r="Q841" s="1226"/>
      <c r="R841" s="1226"/>
      <c r="S841" s="1226"/>
      <c r="T841" s="1226"/>
      <c r="U841" s="1226"/>
      <c r="V841" s="1226"/>
      <c r="W841" s="1226"/>
      <c r="X841" s="1226"/>
    </row>
    <row r="842" spans="1:24" ht="19.5" hidden="1" customHeight="1" outlineLevel="1">
      <c r="A842" s="1193"/>
      <c r="B842" s="1214" t="s">
        <v>642</v>
      </c>
      <c r="C842" s="1209" t="s">
        <v>249</v>
      </c>
      <c r="D842" s="1191"/>
      <c r="E842" s="1193"/>
      <c r="F842" s="1204"/>
      <c r="G842" s="1202"/>
      <c r="H842" s="1202">
        <v>127272.727272727</v>
      </c>
      <c r="I842" s="1225"/>
      <c r="J842" s="1588"/>
      <c r="K842" s="1226"/>
      <c r="L842" s="1226"/>
      <c r="M842" s="1226"/>
      <c r="N842" s="1226"/>
      <c r="O842" s="1226"/>
      <c r="P842" s="1226"/>
      <c r="Q842" s="1226"/>
      <c r="R842" s="1226"/>
      <c r="S842" s="1226"/>
      <c r="T842" s="1226"/>
      <c r="U842" s="1226"/>
      <c r="V842" s="1226"/>
      <c r="W842" s="1226"/>
      <c r="X842" s="1226"/>
    </row>
    <row r="843" spans="1:24" ht="19.5" hidden="1" customHeight="1" outlineLevel="1">
      <c r="A843" s="1193"/>
      <c r="B843" s="1214" t="s">
        <v>575</v>
      </c>
      <c r="C843" s="1209" t="s">
        <v>249</v>
      </c>
      <c r="D843" s="1191"/>
      <c r="E843" s="1193"/>
      <c r="F843" s="1204"/>
      <c r="G843" s="1202"/>
      <c r="H843" s="1202">
        <v>163636.363636364</v>
      </c>
      <c r="I843" s="1225"/>
      <c r="J843" s="1588"/>
      <c r="K843" s="1226"/>
      <c r="L843" s="1226"/>
      <c r="M843" s="1226"/>
      <c r="N843" s="1226"/>
      <c r="O843" s="1226"/>
      <c r="P843" s="1226"/>
      <c r="Q843" s="1226"/>
      <c r="R843" s="1226"/>
      <c r="S843" s="1226"/>
      <c r="T843" s="1226"/>
      <c r="U843" s="1226"/>
      <c r="V843" s="1226"/>
      <c r="W843" s="1226"/>
      <c r="X843" s="1226"/>
    </row>
    <row r="844" spans="1:24" ht="19.5" hidden="1" customHeight="1" outlineLevel="1">
      <c r="A844" s="1193"/>
      <c r="B844" s="1214" t="s">
        <v>643</v>
      </c>
      <c r="C844" s="1209" t="s">
        <v>249</v>
      </c>
      <c r="D844" s="1191"/>
      <c r="E844" s="1193"/>
      <c r="F844" s="1204"/>
      <c r="G844" s="1202"/>
      <c r="H844" s="1202">
        <v>118181.818181818</v>
      </c>
      <c r="I844" s="1225"/>
      <c r="J844" s="1588"/>
      <c r="K844" s="1226"/>
      <c r="L844" s="1226"/>
      <c r="M844" s="1226"/>
      <c r="N844" s="1226"/>
      <c r="O844" s="1226"/>
      <c r="P844" s="1226"/>
      <c r="Q844" s="1226"/>
      <c r="R844" s="1226"/>
      <c r="S844" s="1226"/>
      <c r="T844" s="1226"/>
      <c r="U844" s="1226"/>
      <c r="V844" s="1226"/>
      <c r="W844" s="1226"/>
      <c r="X844" s="1226"/>
    </row>
    <row r="845" spans="1:24" ht="19.5" hidden="1" customHeight="1" outlineLevel="1">
      <c r="A845" s="1193"/>
      <c r="B845" s="1214" t="s">
        <v>570</v>
      </c>
      <c r="C845" s="1209" t="s">
        <v>249</v>
      </c>
      <c r="D845" s="1191"/>
      <c r="E845" s="1193"/>
      <c r="F845" s="1204"/>
      <c r="G845" s="1202"/>
      <c r="H845" s="1202">
        <v>127272.727272727</v>
      </c>
      <c r="I845" s="1225"/>
      <c r="J845" s="1588"/>
      <c r="K845" s="1226"/>
      <c r="L845" s="1226"/>
      <c r="M845" s="1226"/>
      <c r="N845" s="1226"/>
      <c r="O845" s="1226"/>
      <c r="P845" s="1226"/>
      <c r="Q845" s="1226"/>
      <c r="R845" s="1226"/>
      <c r="S845" s="1226"/>
      <c r="T845" s="1226"/>
      <c r="U845" s="1226"/>
      <c r="V845" s="1226"/>
      <c r="W845" s="1226"/>
      <c r="X845" s="1226"/>
    </row>
    <row r="846" spans="1:24" ht="19.5" hidden="1" customHeight="1" outlineLevel="1">
      <c r="A846" s="1193"/>
      <c r="B846" s="1214" t="s">
        <v>571</v>
      </c>
      <c r="C846" s="1209" t="s">
        <v>249</v>
      </c>
      <c r="D846" s="1191"/>
      <c r="E846" s="1193"/>
      <c r="F846" s="1204"/>
      <c r="G846" s="1202"/>
      <c r="H846" s="1202">
        <v>109090.909090909</v>
      </c>
      <c r="I846" s="1225"/>
      <c r="J846" s="1588"/>
      <c r="K846" s="1226"/>
      <c r="L846" s="1226"/>
      <c r="M846" s="1226"/>
      <c r="N846" s="1226"/>
      <c r="O846" s="1226"/>
      <c r="P846" s="1226"/>
      <c r="Q846" s="1226"/>
      <c r="R846" s="1226"/>
      <c r="S846" s="1226"/>
      <c r="T846" s="1226"/>
      <c r="U846" s="1226"/>
      <c r="V846" s="1226"/>
      <c r="W846" s="1226"/>
      <c r="X846" s="1226"/>
    </row>
    <row r="847" spans="1:24" ht="19.5" hidden="1" customHeight="1" outlineLevel="1">
      <c r="A847" s="1193"/>
      <c r="B847" s="1231" t="s">
        <v>572</v>
      </c>
      <c r="C847" s="1209"/>
      <c r="D847" s="1191"/>
      <c r="E847" s="1193"/>
      <c r="F847" s="1204"/>
      <c r="G847" s="1202"/>
      <c r="H847" s="1202"/>
      <c r="I847" s="1225"/>
      <c r="J847" s="1588"/>
      <c r="K847" s="1226"/>
      <c r="L847" s="1226"/>
      <c r="M847" s="1226"/>
      <c r="N847" s="1226"/>
      <c r="O847" s="1226"/>
      <c r="P847" s="1226"/>
      <c r="Q847" s="1226"/>
      <c r="R847" s="1226"/>
      <c r="S847" s="1226"/>
      <c r="T847" s="1226"/>
      <c r="U847" s="1226"/>
      <c r="V847" s="1226"/>
      <c r="W847" s="1226"/>
      <c r="X847" s="1226"/>
    </row>
    <row r="848" spans="1:24" ht="19.5" hidden="1" customHeight="1" outlineLevel="1">
      <c r="A848" s="1193"/>
      <c r="B848" s="1214" t="s">
        <v>556</v>
      </c>
      <c r="C848" s="1209" t="s">
        <v>249</v>
      </c>
      <c r="D848" s="1191"/>
      <c r="E848" s="1193"/>
      <c r="F848" s="1204"/>
      <c r="G848" s="1202"/>
      <c r="H848" s="1202">
        <v>254545.454545455</v>
      </c>
      <c r="I848" s="1225"/>
      <c r="J848" s="1588"/>
      <c r="K848" s="1226"/>
      <c r="L848" s="1226"/>
      <c r="M848" s="1226"/>
      <c r="N848" s="1226"/>
      <c r="O848" s="1226"/>
      <c r="P848" s="1226"/>
      <c r="Q848" s="1226"/>
      <c r="R848" s="1226"/>
      <c r="S848" s="1226"/>
      <c r="T848" s="1226"/>
      <c r="U848" s="1226"/>
      <c r="V848" s="1226"/>
      <c r="W848" s="1226"/>
      <c r="X848" s="1226"/>
    </row>
    <row r="849" spans="1:24" ht="19.5" hidden="1" customHeight="1" outlineLevel="1">
      <c r="A849" s="1193"/>
      <c r="B849" s="1214" t="s">
        <v>573</v>
      </c>
      <c r="C849" s="1209" t="s">
        <v>249</v>
      </c>
      <c r="D849" s="1191"/>
      <c r="E849" s="1193"/>
      <c r="F849" s="1204"/>
      <c r="G849" s="1202"/>
      <c r="H849" s="1202">
        <v>245454.545454545</v>
      </c>
      <c r="I849" s="1225"/>
      <c r="J849" s="1588"/>
      <c r="K849" s="1226"/>
      <c r="L849" s="1226"/>
      <c r="M849" s="1226"/>
      <c r="N849" s="1226"/>
      <c r="O849" s="1226"/>
      <c r="P849" s="1226"/>
      <c r="Q849" s="1226"/>
      <c r="R849" s="1226"/>
      <c r="S849" s="1226"/>
      <c r="T849" s="1226"/>
      <c r="U849" s="1226"/>
      <c r="V849" s="1226"/>
      <c r="W849" s="1226"/>
      <c r="X849" s="1226"/>
    </row>
    <row r="850" spans="1:24" ht="19.5" hidden="1" customHeight="1" outlineLevel="1">
      <c r="A850" s="1193"/>
      <c r="B850" s="1214" t="s">
        <v>644</v>
      </c>
      <c r="C850" s="1209" t="s">
        <v>249</v>
      </c>
      <c r="D850" s="1191"/>
      <c r="E850" s="1193"/>
      <c r="F850" s="1204"/>
      <c r="G850" s="1202"/>
      <c r="H850" s="1202">
        <v>236363.636363636</v>
      </c>
      <c r="I850" s="1225"/>
      <c r="J850" s="1588"/>
      <c r="K850" s="1226"/>
      <c r="L850" s="1226"/>
      <c r="M850" s="1226"/>
      <c r="N850" s="1226"/>
      <c r="O850" s="1226"/>
      <c r="P850" s="1226"/>
      <c r="Q850" s="1226"/>
      <c r="R850" s="1226"/>
      <c r="S850" s="1226"/>
      <c r="T850" s="1226"/>
      <c r="U850" s="1226"/>
      <c r="V850" s="1226"/>
      <c r="W850" s="1226"/>
      <c r="X850" s="1226"/>
    </row>
    <row r="851" spans="1:24" ht="19.5" hidden="1" customHeight="1" outlineLevel="1">
      <c r="A851" s="1193"/>
      <c r="B851" s="1214" t="s">
        <v>575</v>
      </c>
      <c r="C851" s="1209" t="s">
        <v>249</v>
      </c>
      <c r="D851" s="1191"/>
      <c r="E851" s="1193"/>
      <c r="F851" s="1204"/>
      <c r="G851" s="1202"/>
      <c r="H851" s="1202">
        <v>263636.363636364</v>
      </c>
      <c r="I851" s="1225"/>
      <c r="J851" s="1589"/>
      <c r="K851" s="1226"/>
      <c r="L851" s="1226"/>
      <c r="M851" s="1226"/>
      <c r="N851" s="1226"/>
      <c r="O851" s="1226"/>
      <c r="P851" s="1226"/>
      <c r="Q851" s="1226"/>
      <c r="R851" s="1226"/>
      <c r="S851" s="1226"/>
      <c r="T851" s="1226"/>
      <c r="U851" s="1226"/>
      <c r="V851" s="1226"/>
      <c r="W851" s="1226"/>
      <c r="X851" s="1226"/>
    </row>
    <row r="852" spans="1:24" ht="18.75" customHeight="1">
      <c r="A852" s="1577" t="s">
        <v>645</v>
      </c>
      <c r="B852" s="1578"/>
      <c r="C852" s="1578"/>
      <c r="D852" s="1578"/>
      <c r="E852" s="1578"/>
      <c r="F852" s="1578"/>
      <c r="G852" s="1578"/>
      <c r="H852" s="1578"/>
      <c r="I852" s="1578"/>
      <c r="J852" s="1579"/>
      <c r="K852" s="1226"/>
      <c r="L852" s="1226"/>
      <c r="M852" s="1226"/>
      <c r="N852" s="1226"/>
      <c r="O852" s="1226"/>
      <c r="P852" s="1226"/>
      <c r="Q852" s="1226"/>
      <c r="R852" s="1226"/>
      <c r="S852" s="1226"/>
      <c r="T852" s="1226"/>
      <c r="U852" s="1226"/>
      <c r="V852" s="1226"/>
      <c r="W852" s="1226"/>
      <c r="X852" s="1226"/>
    </row>
    <row r="853" spans="1:24" ht="26.25" customHeight="1">
      <c r="A853" s="1187">
        <v>1</v>
      </c>
      <c r="B853" s="1603" t="s">
        <v>646</v>
      </c>
      <c r="C853" s="1578"/>
      <c r="D853" s="1578"/>
      <c r="E853" s="1578"/>
      <c r="F853" s="1578"/>
      <c r="G853" s="1578"/>
      <c r="H853" s="1578"/>
      <c r="I853" s="1578"/>
      <c r="J853" s="1579"/>
      <c r="K853" s="1224"/>
      <c r="L853" s="1224"/>
      <c r="M853" s="1224"/>
      <c r="N853" s="1224"/>
      <c r="O853" s="1224"/>
      <c r="P853" s="1224"/>
      <c r="Q853" s="1224"/>
      <c r="R853" s="1224"/>
      <c r="S853" s="1224"/>
      <c r="T853" s="1224"/>
      <c r="U853" s="1224"/>
      <c r="V853" s="1224"/>
      <c r="W853" s="1224"/>
      <c r="X853" s="1224"/>
    </row>
    <row r="854" spans="1:24" ht="19.5" hidden="1" customHeight="1" outlineLevel="1">
      <c r="A854" s="1193"/>
      <c r="B854" s="1277" t="s">
        <v>647</v>
      </c>
      <c r="C854" s="1209"/>
      <c r="D854" s="1209" t="s">
        <v>648</v>
      </c>
      <c r="E854" s="1216"/>
      <c r="F854" s="1216"/>
      <c r="G854" s="1230"/>
      <c r="H854" s="1230"/>
      <c r="I854" s="1225"/>
      <c r="J854" s="1587" t="s">
        <v>649</v>
      </c>
      <c r="K854" s="1226"/>
      <c r="L854" s="1226"/>
      <c r="M854" s="1226"/>
      <c r="N854" s="1226"/>
      <c r="O854" s="1226"/>
      <c r="P854" s="1226"/>
      <c r="Q854" s="1226"/>
      <c r="R854" s="1226"/>
      <c r="S854" s="1226"/>
      <c r="T854" s="1226"/>
      <c r="U854" s="1226"/>
      <c r="V854" s="1226"/>
      <c r="W854" s="1226"/>
      <c r="X854" s="1226"/>
    </row>
    <row r="855" spans="1:24" ht="19.5" hidden="1" customHeight="1" outlineLevel="1">
      <c r="A855" s="1193"/>
      <c r="B855" s="1211" t="s">
        <v>650</v>
      </c>
      <c r="C855" s="1209" t="s">
        <v>651</v>
      </c>
      <c r="D855" s="1209" t="s">
        <v>16</v>
      </c>
      <c r="E855" s="1201">
        <v>1630</v>
      </c>
      <c r="F855" s="1201">
        <v>1630</v>
      </c>
      <c r="G855" s="1202">
        <f>F855</f>
        <v>1630</v>
      </c>
      <c r="H855" s="1202">
        <f>G855</f>
        <v>1630</v>
      </c>
      <c r="I855" s="1225">
        <f>(H855-G855)/G855</f>
        <v>0</v>
      </c>
      <c r="J855" s="1588"/>
      <c r="K855" s="1226"/>
      <c r="L855" s="1226"/>
      <c r="M855" s="1226"/>
      <c r="N855" s="1226"/>
      <c r="O855" s="1226"/>
      <c r="P855" s="1226"/>
      <c r="Q855" s="1226"/>
      <c r="R855" s="1226"/>
      <c r="S855" s="1226"/>
      <c r="T855" s="1226"/>
      <c r="U855" s="1226"/>
      <c r="V855" s="1226"/>
      <c r="W855" s="1226"/>
      <c r="X855" s="1226"/>
    </row>
    <row r="856" spans="1:24" ht="19.5" hidden="1" customHeight="1" outlineLevel="1">
      <c r="A856" s="1193"/>
      <c r="B856" s="1211" t="s">
        <v>652</v>
      </c>
      <c r="C856" s="1209" t="s">
        <v>651</v>
      </c>
      <c r="D856" s="1209" t="s">
        <v>16</v>
      </c>
      <c r="E856" s="1201">
        <v>2710</v>
      </c>
      <c r="F856" s="1201">
        <v>2710</v>
      </c>
      <c r="G856" s="1202">
        <f>F856</f>
        <v>2710</v>
      </c>
      <c r="H856" s="1202">
        <f>G856</f>
        <v>2710</v>
      </c>
      <c r="I856" s="1225">
        <f>(H856-G856)/G856</f>
        <v>0</v>
      </c>
      <c r="J856" s="1588"/>
      <c r="K856" s="1226"/>
      <c r="L856" s="1226"/>
      <c r="M856" s="1226"/>
      <c r="N856" s="1226"/>
      <c r="O856" s="1226"/>
      <c r="P856" s="1226"/>
      <c r="Q856" s="1226"/>
      <c r="R856" s="1226"/>
      <c r="S856" s="1226"/>
      <c r="T856" s="1226"/>
      <c r="U856" s="1226"/>
      <c r="V856" s="1226"/>
      <c r="W856" s="1226"/>
      <c r="X856" s="1226"/>
    </row>
    <row r="857" spans="1:24" ht="19.5" hidden="1" customHeight="1" outlineLevel="1">
      <c r="A857" s="1193"/>
      <c r="B857" s="1277" t="s">
        <v>653</v>
      </c>
      <c r="C857" s="1209"/>
      <c r="D857" s="1209" t="s">
        <v>654</v>
      </c>
      <c r="E857" s="1216"/>
      <c r="F857" s="1216"/>
      <c r="G857" s="1202"/>
      <c r="H857" s="1202"/>
      <c r="I857" s="1225"/>
      <c r="J857" s="1588"/>
      <c r="K857" s="1226"/>
      <c r="L857" s="1226"/>
      <c r="M857" s="1226"/>
      <c r="N857" s="1226"/>
      <c r="O857" s="1226"/>
      <c r="P857" s="1226"/>
      <c r="Q857" s="1226"/>
      <c r="R857" s="1226"/>
      <c r="S857" s="1226"/>
      <c r="T857" s="1226"/>
      <c r="U857" s="1226"/>
      <c r="V857" s="1226"/>
      <c r="W857" s="1226"/>
      <c r="X857" s="1226"/>
    </row>
    <row r="858" spans="1:24" ht="19.5" hidden="1" customHeight="1" outlineLevel="1">
      <c r="A858" s="1193"/>
      <c r="B858" s="1211" t="s">
        <v>655</v>
      </c>
      <c r="C858" s="1209" t="s">
        <v>651</v>
      </c>
      <c r="D858" s="1209" t="s">
        <v>16</v>
      </c>
      <c r="E858" s="1201">
        <v>5550</v>
      </c>
      <c r="F858" s="1201">
        <v>5550</v>
      </c>
      <c r="G858" s="1202">
        <f>F858</f>
        <v>5550</v>
      </c>
      <c r="H858" s="1202">
        <f>G858</f>
        <v>5550</v>
      </c>
      <c r="I858" s="1225">
        <f>(H858-G858)/G858</f>
        <v>0</v>
      </c>
      <c r="J858" s="1588"/>
      <c r="K858" s="1226"/>
      <c r="L858" s="1226"/>
      <c r="M858" s="1226"/>
      <c r="N858" s="1226"/>
      <c r="O858" s="1226"/>
      <c r="P858" s="1226"/>
      <c r="Q858" s="1226"/>
      <c r="R858" s="1226"/>
      <c r="S858" s="1226"/>
      <c r="T858" s="1226"/>
      <c r="U858" s="1226"/>
      <c r="V858" s="1226"/>
      <c r="W858" s="1226"/>
      <c r="X858" s="1226"/>
    </row>
    <row r="859" spans="1:24" ht="19.5" hidden="1" customHeight="1" outlineLevel="1">
      <c r="A859" s="1193"/>
      <c r="B859" s="1211" t="s">
        <v>656</v>
      </c>
      <c r="C859" s="1209" t="s">
        <v>651</v>
      </c>
      <c r="D859" s="1209" t="s">
        <v>16</v>
      </c>
      <c r="E859" s="1201">
        <v>7920</v>
      </c>
      <c r="F859" s="1201">
        <v>7920</v>
      </c>
      <c r="G859" s="1202">
        <f>F859</f>
        <v>7920</v>
      </c>
      <c r="H859" s="1202">
        <f>G859</f>
        <v>7920</v>
      </c>
      <c r="I859" s="1225">
        <f>(H859-G859)/G859</f>
        <v>0</v>
      </c>
      <c r="J859" s="1588"/>
      <c r="K859" s="1226"/>
      <c r="L859" s="1226"/>
      <c r="M859" s="1226"/>
      <c r="N859" s="1226"/>
      <c r="O859" s="1226"/>
      <c r="P859" s="1226"/>
      <c r="Q859" s="1226"/>
      <c r="R859" s="1226"/>
      <c r="S859" s="1226"/>
      <c r="T859" s="1226"/>
      <c r="U859" s="1226"/>
      <c r="V859" s="1226"/>
      <c r="W859" s="1226"/>
      <c r="X859" s="1226"/>
    </row>
    <row r="860" spans="1:24" ht="19.5" hidden="1" customHeight="1" outlineLevel="1">
      <c r="A860" s="1193"/>
      <c r="B860" s="1277" t="s">
        <v>657</v>
      </c>
      <c r="C860" s="1209"/>
      <c r="D860" s="1209" t="s">
        <v>658</v>
      </c>
      <c r="E860" s="1216"/>
      <c r="F860" s="1216"/>
      <c r="G860" s="1202"/>
      <c r="H860" s="1202"/>
      <c r="I860" s="1225"/>
      <c r="J860" s="1589"/>
      <c r="K860" s="1226"/>
      <c r="L860" s="1226"/>
      <c r="M860" s="1226"/>
      <c r="N860" s="1226"/>
      <c r="O860" s="1226"/>
      <c r="P860" s="1226"/>
      <c r="Q860" s="1226"/>
      <c r="R860" s="1226"/>
      <c r="S860" s="1226"/>
      <c r="T860" s="1226"/>
      <c r="U860" s="1226"/>
      <c r="V860" s="1226"/>
      <c r="W860" s="1226"/>
      <c r="X860" s="1226"/>
    </row>
    <row r="861" spans="1:24" ht="19.5" hidden="1" customHeight="1" outlineLevel="1">
      <c r="A861" s="1193"/>
      <c r="B861" s="1211" t="s">
        <v>659</v>
      </c>
      <c r="C861" s="1209" t="s">
        <v>651</v>
      </c>
      <c r="D861" s="1209" t="s">
        <v>16</v>
      </c>
      <c r="E861" s="1201">
        <v>6450</v>
      </c>
      <c r="F861" s="1201">
        <v>6450</v>
      </c>
      <c r="G861" s="1202">
        <f t="shared" ref="G861:H863" si="65">F861</f>
        <v>6450</v>
      </c>
      <c r="H861" s="1202">
        <f t="shared" si="65"/>
        <v>6450</v>
      </c>
      <c r="I861" s="1225">
        <f>(H861-G861)/G861</f>
        <v>0</v>
      </c>
      <c r="J861" s="1587" t="s">
        <v>660</v>
      </c>
      <c r="K861" s="1226"/>
      <c r="L861" s="1226"/>
      <c r="M861" s="1226"/>
      <c r="N861" s="1226"/>
      <c r="O861" s="1226"/>
      <c r="P861" s="1226"/>
      <c r="Q861" s="1226"/>
      <c r="R861" s="1226"/>
      <c r="S861" s="1226"/>
      <c r="T861" s="1226"/>
      <c r="U861" s="1226"/>
      <c r="V861" s="1226"/>
      <c r="W861" s="1226"/>
      <c r="X861" s="1226"/>
    </row>
    <row r="862" spans="1:24" ht="19.5" hidden="1" customHeight="1" outlineLevel="1">
      <c r="A862" s="1193"/>
      <c r="B862" s="1211" t="s">
        <v>661</v>
      </c>
      <c r="C862" s="1209" t="s">
        <v>651</v>
      </c>
      <c r="D862" s="1209" t="s">
        <v>16</v>
      </c>
      <c r="E862" s="1201">
        <v>9090</v>
      </c>
      <c r="F862" s="1201">
        <v>9090</v>
      </c>
      <c r="G862" s="1202">
        <f t="shared" si="65"/>
        <v>9090</v>
      </c>
      <c r="H862" s="1202">
        <f t="shared" si="65"/>
        <v>9090</v>
      </c>
      <c r="I862" s="1225">
        <f>(H862-G862)/G862</f>
        <v>0</v>
      </c>
      <c r="J862" s="1588"/>
      <c r="K862" s="1226"/>
      <c r="L862" s="1226"/>
      <c r="M862" s="1226"/>
      <c r="N862" s="1226"/>
      <c r="O862" s="1226"/>
      <c r="P862" s="1226"/>
      <c r="Q862" s="1226"/>
      <c r="R862" s="1226"/>
      <c r="S862" s="1226"/>
      <c r="T862" s="1226"/>
      <c r="U862" s="1226"/>
      <c r="V862" s="1226"/>
      <c r="W862" s="1226"/>
      <c r="X862" s="1226"/>
    </row>
    <row r="863" spans="1:24" ht="19.5" hidden="1" customHeight="1" outlineLevel="1">
      <c r="A863" s="1193"/>
      <c r="B863" s="1211" t="s">
        <v>662</v>
      </c>
      <c r="C863" s="1209" t="s">
        <v>651</v>
      </c>
      <c r="D863" s="1209" t="s">
        <v>16</v>
      </c>
      <c r="E863" s="1201">
        <v>33100</v>
      </c>
      <c r="F863" s="1201">
        <v>33100</v>
      </c>
      <c r="G863" s="1202">
        <f t="shared" si="65"/>
        <v>33100</v>
      </c>
      <c r="H863" s="1202">
        <f t="shared" si="65"/>
        <v>33100</v>
      </c>
      <c r="I863" s="1225">
        <f>(H863-G863)/G863</f>
        <v>0</v>
      </c>
      <c r="J863" s="1588"/>
      <c r="K863" s="1226"/>
      <c r="L863" s="1226"/>
      <c r="M863" s="1226"/>
      <c r="N863" s="1226"/>
      <c r="O863" s="1226"/>
      <c r="P863" s="1226"/>
      <c r="Q863" s="1226"/>
      <c r="R863" s="1226"/>
      <c r="S863" s="1226"/>
      <c r="T863" s="1226"/>
      <c r="U863" s="1226"/>
      <c r="V863" s="1226"/>
      <c r="W863" s="1226"/>
      <c r="X863" s="1226"/>
    </row>
    <row r="864" spans="1:24" ht="19.5" hidden="1" customHeight="1" outlineLevel="1">
      <c r="A864" s="1193"/>
      <c r="B864" s="1277" t="s">
        <v>663</v>
      </c>
      <c r="C864" s="1209"/>
      <c r="D864" s="1209"/>
      <c r="E864" s="1216"/>
      <c r="F864" s="1216"/>
      <c r="G864" s="1202"/>
      <c r="H864" s="1202"/>
      <c r="I864" s="1225"/>
      <c r="J864" s="1588"/>
      <c r="K864" s="1226"/>
      <c r="L864" s="1226"/>
      <c r="M864" s="1226"/>
      <c r="N864" s="1226"/>
      <c r="O864" s="1226"/>
      <c r="P864" s="1226"/>
      <c r="Q864" s="1226"/>
      <c r="R864" s="1226"/>
      <c r="S864" s="1226"/>
      <c r="T864" s="1226"/>
      <c r="U864" s="1226"/>
      <c r="V864" s="1226"/>
      <c r="W864" s="1226"/>
      <c r="X864" s="1226"/>
    </row>
    <row r="865" spans="1:24" ht="19.5" hidden="1" customHeight="1" outlineLevel="1">
      <c r="A865" s="1193"/>
      <c r="B865" s="1211" t="s">
        <v>664</v>
      </c>
      <c r="C865" s="1209" t="s">
        <v>500</v>
      </c>
      <c r="D865" s="1209" t="s">
        <v>16</v>
      </c>
      <c r="E865" s="1201">
        <v>33100</v>
      </c>
      <c r="F865" s="1201">
        <v>33100</v>
      </c>
      <c r="G865" s="1202">
        <f>F865</f>
        <v>33100</v>
      </c>
      <c r="H865" s="1202">
        <f>G865</f>
        <v>33100</v>
      </c>
      <c r="I865" s="1225">
        <f>(H865-G865)/G865</f>
        <v>0</v>
      </c>
      <c r="J865" s="1588"/>
      <c r="K865" s="1226"/>
      <c r="L865" s="1226"/>
      <c r="M865" s="1226"/>
      <c r="N865" s="1226"/>
      <c r="O865" s="1226"/>
      <c r="P865" s="1226"/>
      <c r="Q865" s="1226"/>
      <c r="R865" s="1226"/>
      <c r="S865" s="1226"/>
      <c r="T865" s="1226"/>
      <c r="U865" s="1226"/>
      <c r="V865" s="1226"/>
      <c r="W865" s="1226"/>
      <c r="X865" s="1226"/>
    </row>
    <row r="866" spans="1:24" ht="19.5" hidden="1" customHeight="1" outlineLevel="1">
      <c r="A866" s="1193"/>
      <c r="B866" s="1211" t="s">
        <v>665</v>
      </c>
      <c r="C866" s="1209" t="s">
        <v>500</v>
      </c>
      <c r="D866" s="1209" t="s">
        <v>16</v>
      </c>
      <c r="E866" s="1201">
        <v>42300</v>
      </c>
      <c r="F866" s="1201">
        <v>42300</v>
      </c>
      <c r="G866" s="1202">
        <f>F866</f>
        <v>42300</v>
      </c>
      <c r="H866" s="1202">
        <f>G866</f>
        <v>42300</v>
      </c>
      <c r="I866" s="1225">
        <f>(H866-G866)/G866</f>
        <v>0</v>
      </c>
      <c r="J866" s="1588"/>
      <c r="K866" s="1226"/>
      <c r="L866" s="1226"/>
      <c r="M866" s="1226"/>
      <c r="N866" s="1226"/>
      <c r="O866" s="1226"/>
      <c r="P866" s="1226"/>
      <c r="Q866" s="1226"/>
      <c r="R866" s="1226"/>
      <c r="S866" s="1226"/>
      <c r="T866" s="1226"/>
      <c r="U866" s="1226"/>
      <c r="V866" s="1226"/>
      <c r="W866" s="1226"/>
      <c r="X866" s="1226"/>
    </row>
    <row r="867" spans="1:24" ht="19.5" hidden="1" customHeight="1" outlineLevel="1">
      <c r="A867" s="1193"/>
      <c r="B867" s="1277" t="s">
        <v>666</v>
      </c>
      <c r="C867" s="1209"/>
      <c r="D867" s="1209"/>
      <c r="E867" s="1216"/>
      <c r="F867" s="1216"/>
      <c r="G867" s="1202"/>
      <c r="H867" s="1202"/>
      <c r="I867" s="1225"/>
      <c r="J867" s="1588"/>
      <c r="K867" s="1226"/>
      <c r="L867" s="1226"/>
      <c r="M867" s="1226"/>
      <c r="N867" s="1226"/>
      <c r="O867" s="1226"/>
      <c r="P867" s="1226"/>
      <c r="Q867" s="1226"/>
      <c r="R867" s="1226"/>
      <c r="S867" s="1226"/>
      <c r="T867" s="1226"/>
      <c r="U867" s="1226"/>
      <c r="V867" s="1226"/>
      <c r="W867" s="1226"/>
      <c r="X867" s="1226"/>
    </row>
    <row r="868" spans="1:24" ht="19.5" hidden="1" customHeight="1" outlineLevel="1">
      <c r="A868" s="1193"/>
      <c r="B868" s="1211" t="s">
        <v>667</v>
      </c>
      <c r="C868" s="1209" t="s">
        <v>668</v>
      </c>
      <c r="D868" s="1209" t="s">
        <v>16</v>
      </c>
      <c r="E868" s="1201">
        <v>18600</v>
      </c>
      <c r="F868" s="1201">
        <v>18600</v>
      </c>
      <c r="G868" s="1202">
        <f>F868</f>
        <v>18600</v>
      </c>
      <c r="H868" s="1202">
        <f>G868</f>
        <v>18600</v>
      </c>
      <c r="I868" s="1225">
        <f>(H868-G868)/G868</f>
        <v>0</v>
      </c>
      <c r="J868" s="1588"/>
      <c r="K868" s="1226"/>
      <c r="L868" s="1226"/>
      <c r="M868" s="1226"/>
      <c r="N868" s="1226"/>
      <c r="O868" s="1226"/>
      <c r="P868" s="1226"/>
      <c r="Q868" s="1226"/>
      <c r="R868" s="1226"/>
      <c r="S868" s="1226"/>
      <c r="T868" s="1226"/>
      <c r="U868" s="1226"/>
      <c r="V868" s="1226"/>
      <c r="W868" s="1226"/>
      <c r="X868" s="1226"/>
    </row>
    <row r="869" spans="1:24" ht="19.5" hidden="1" customHeight="1" outlineLevel="1">
      <c r="A869" s="1193"/>
      <c r="B869" s="1211" t="s">
        <v>669</v>
      </c>
      <c r="C869" s="1209" t="s">
        <v>668</v>
      </c>
      <c r="D869" s="1209" t="s">
        <v>16</v>
      </c>
      <c r="E869" s="1201">
        <v>23700</v>
      </c>
      <c r="F869" s="1201">
        <v>23700</v>
      </c>
      <c r="G869" s="1202">
        <f>F869</f>
        <v>23700</v>
      </c>
      <c r="H869" s="1202">
        <f>G869</f>
        <v>23700</v>
      </c>
      <c r="I869" s="1225">
        <f>(H869-G869)/G869</f>
        <v>0</v>
      </c>
      <c r="J869" s="1589"/>
      <c r="K869" s="1226"/>
      <c r="L869" s="1226"/>
      <c r="M869" s="1226"/>
      <c r="N869" s="1226"/>
      <c r="O869" s="1226"/>
      <c r="P869" s="1226"/>
      <c r="Q869" s="1226"/>
      <c r="R869" s="1226"/>
      <c r="S869" s="1226"/>
      <c r="T869" s="1226"/>
      <c r="U869" s="1226"/>
      <c r="V869" s="1226"/>
      <c r="W869" s="1226"/>
      <c r="X869" s="1226"/>
    </row>
    <row r="870" spans="1:24" ht="15" hidden="1" customHeight="1">
      <c r="A870" s="1212">
        <v>2</v>
      </c>
      <c r="B870" s="1596" t="s">
        <v>670</v>
      </c>
      <c r="C870" s="1578"/>
      <c r="D870" s="1578"/>
      <c r="E870" s="1578"/>
      <c r="F870" s="1578"/>
      <c r="G870" s="1578"/>
      <c r="H870" s="1578"/>
      <c r="I870" s="1578"/>
      <c r="J870" s="1579"/>
      <c r="K870" s="1226"/>
      <c r="L870" s="1226"/>
      <c r="M870" s="1226"/>
      <c r="N870" s="1226"/>
      <c r="O870" s="1226"/>
      <c r="P870" s="1226"/>
      <c r="Q870" s="1226"/>
      <c r="R870" s="1226"/>
      <c r="S870" s="1226"/>
      <c r="T870" s="1226"/>
      <c r="U870" s="1226"/>
      <c r="V870" s="1226"/>
      <c r="W870" s="1226"/>
      <c r="X870" s="1226"/>
    </row>
    <row r="871" spans="1:24" ht="20.25" hidden="1" customHeight="1">
      <c r="A871" s="1193"/>
      <c r="B871" s="1265" t="s">
        <v>671</v>
      </c>
      <c r="C871" s="1191"/>
      <c r="D871" s="1191" t="s">
        <v>672</v>
      </c>
      <c r="E871" s="1192"/>
      <c r="F871" s="1192"/>
      <c r="G871" s="1202"/>
      <c r="H871" s="1202"/>
      <c r="I871" s="1225"/>
      <c r="J871" s="1191"/>
      <c r="K871" s="1226"/>
      <c r="L871" s="1226"/>
      <c r="M871" s="1226"/>
      <c r="N871" s="1226"/>
      <c r="O871" s="1226"/>
      <c r="P871" s="1226"/>
      <c r="Q871" s="1226"/>
      <c r="R871" s="1226"/>
      <c r="S871" s="1226"/>
      <c r="T871" s="1226"/>
      <c r="U871" s="1226"/>
      <c r="V871" s="1226"/>
      <c r="W871" s="1226"/>
      <c r="X871" s="1226"/>
    </row>
    <row r="872" spans="1:24" ht="19.5" hidden="1" customHeight="1">
      <c r="A872" s="1193"/>
      <c r="B872" s="1247" t="s">
        <v>673</v>
      </c>
      <c r="C872" s="1191" t="s">
        <v>674</v>
      </c>
      <c r="D872" s="1191" t="s">
        <v>16</v>
      </c>
      <c r="E872" s="1192">
        <v>2010</v>
      </c>
      <c r="F872" s="1192">
        <v>2010</v>
      </c>
      <c r="G872" s="1202">
        <f>F872</f>
        <v>2010</v>
      </c>
      <c r="H872" s="1202"/>
      <c r="I872" s="1225">
        <f>(F872-E872)/E872</f>
        <v>0</v>
      </c>
      <c r="J872" s="1191"/>
      <c r="K872" s="1226"/>
      <c r="L872" s="1226"/>
      <c r="M872" s="1226"/>
      <c r="N872" s="1226"/>
      <c r="O872" s="1226"/>
      <c r="P872" s="1226"/>
      <c r="Q872" s="1226"/>
      <c r="R872" s="1226"/>
      <c r="S872" s="1226"/>
      <c r="T872" s="1226"/>
      <c r="U872" s="1226"/>
      <c r="V872" s="1226"/>
      <c r="W872" s="1226"/>
      <c r="X872" s="1226"/>
    </row>
    <row r="873" spans="1:24" ht="19.5" hidden="1" customHeight="1">
      <c r="A873" s="1193"/>
      <c r="B873" s="1247" t="s">
        <v>675</v>
      </c>
      <c r="C873" s="1191" t="s">
        <v>674</v>
      </c>
      <c r="D873" s="1191" t="s">
        <v>16</v>
      </c>
      <c r="E873" s="1192">
        <v>9940</v>
      </c>
      <c r="F873" s="1192">
        <v>9940</v>
      </c>
      <c r="G873" s="1202">
        <f>F873</f>
        <v>9940</v>
      </c>
      <c r="H873" s="1202"/>
      <c r="I873" s="1225">
        <f>(F873-E873)/E873</f>
        <v>0</v>
      </c>
      <c r="J873" s="1191"/>
      <c r="K873" s="1226"/>
      <c r="L873" s="1226"/>
      <c r="M873" s="1226"/>
      <c r="N873" s="1226"/>
      <c r="O873" s="1226"/>
      <c r="P873" s="1226"/>
      <c r="Q873" s="1226"/>
      <c r="R873" s="1226"/>
      <c r="S873" s="1226"/>
      <c r="T873" s="1226"/>
      <c r="U873" s="1226"/>
      <c r="V873" s="1226"/>
      <c r="W873" s="1226"/>
      <c r="X873" s="1226"/>
    </row>
    <row r="874" spans="1:24" ht="20.25" hidden="1" customHeight="1">
      <c r="A874" s="1193"/>
      <c r="B874" s="1265" t="s">
        <v>676</v>
      </c>
      <c r="C874" s="1191"/>
      <c r="D874" s="1191" t="s">
        <v>648</v>
      </c>
      <c r="E874" s="1192"/>
      <c r="F874" s="1192"/>
      <c r="G874" s="1202"/>
      <c r="H874" s="1202"/>
      <c r="I874" s="1225"/>
      <c r="J874" s="1191"/>
      <c r="K874" s="1226"/>
      <c r="L874" s="1226"/>
      <c r="M874" s="1226"/>
      <c r="N874" s="1226"/>
      <c r="O874" s="1226"/>
      <c r="P874" s="1226"/>
      <c r="Q874" s="1226"/>
      <c r="R874" s="1226"/>
      <c r="S874" s="1226"/>
      <c r="T874" s="1226"/>
      <c r="U874" s="1226"/>
      <c r="V874" s="1226"/>
      <c r="W874" s="1226"/>
      <c r="X874" s="1226"/>
    </row>
    <row r="875" spans="1:24" ht="19.5" hidden="1" customHeight="1">
      <c r="A875" s="1193"/>
      <c r="B875" s="1247" t="s">
        <v>677</v>
      </c>
      <c r="C875" s="1191" t="s">
        <v>674</v>
      </c>
      <c r="D875" s="1191" t="s">
        <v>16</v>
      </c>
      <c r="E875" s="1192">
        <v>700</v>
      </c>
      <c r="F875" s="1192">
        <v>700</v>
      </c>
      <c r="G875" s="1202">
        <f>F875</f>
        <v>700</v>
      </c>
      <c r="H875" s="1202"/>
      <c r="I875" s="1225">
        <f>(F875-E875)/E875</f>
        <v>0</v>
      </c>
      <c r="J875" s="1191"/>
      <c r="K875" s="1226"/>
      <c r="L875" s="1226"/>
      <c r="M875" s="1226"/>
      <c r="N875" s="1226"/>
      <c r="O875" s="1226"/>
      <c r="P875" s="1226"/>
      <c r="Q875" s="1226"/>
      <c r="R875" s="1226"/>
      <c r="S875" s="1226"/>
      <c r="T875" s="1226"/>
      <c r="U875" s="1226"/>
      <c r="V875" s="1226"/>
      <c r="W875" s="1226"/>
      <c r="X875" s="1226"/>
    </row>
    <row r="876" spans="1:24" ht="19.5" hidden="1" customHeight="1">
      <c r="A876" s="1193"/>
      <c r="B876" s="1247" t="s">
        <v>678</v>
      </c>
      <c r="C876" s="1191" t="s">
        <v>674</v>
      </c>
      <c r="D876" s="1191" t="s">
        <v>16</v>
      </c>
      <c r="E876" s="1192">
        <v>1240</v>
      </c>
      <c r="F876" s="1192">
        <v>1240</v>
      </c>
      <c r="G876" s="1202">
        <f>F876</f>
        <v>1240</v>
      </c>
      <c r="H876" s="1202"/>
      <c r="I876" s="1225">
        <f>(F876-E876)/E876</f>
        <v>0</v>
      </c>
      <c r="J876" s="1191"/>
      <c r="K876" s="1226"/>
      <c r="L876" s="1226"/>
      <c r="M876" s="1226"/>
      <c r="N876" s="1226"/>
      <c r="O876" s="1226"/>
      <c r="P876" s="1226"/>
      <c r="Q876" s="1226"/>
      <c r="R876" s="1226"/>
      <c r="S876" s="1226"/>
      <c r="T876" s="1226"/>
      <c r="U876" s="1226"/>
      <c r="V876" s="1226"/>
      <c r="W876" s="1226"/>
      <c r="X876" s="1226"/>
    </row>
    <row r="877" spans="1:24" ht="19.5" hidden="1" customHeight="1">
      <c r="A877" s="1193"/>
      <c r="B877" s="1247" t="s">
        <v>679</v>
      </c>
      <c r="C877" s="1191" t="s">
        <v>674</v>
      </c>
      <c r="D877" s="1191" t="s">
        <v>16</v>
      </c>
      <c r="E877" s="1192">
        <v>2090</v>
      </c>
      <c r="F877" s="1192">
        <v>2090</v>
      </c>
      <c r="G877" s="1202">
        <f>F877</f>
        <v>2090</v>
      </c>
      <c r="H877" s="1202"/>
      <c r="I877" s="1225">
        <f>(F877-E877)/E877</f>
        <v>0</v>
      </c>
      <c r="J877" s="1191"/>
      <c r="K877" s="1226"/>
      <c r="L877" s="1226"/>
      <c r="M877" s="1226"/>
      <c r="N877" s="1226"/>
      <c r="O877" s="1226"/>
      <c r="P877" s="1226"/>
      <c r="Q877" s="1226"/>
      <c r="R877" s="1226"/>
      <c r="S877" s="1226"/>
      <c r="T877" s="1226"/>
      <c r="U877" s="1226"/>
      <c r="V877" s="1226"/>
      <c r="W877" s="1226"/>
      <c r="X877" s="1226"/>
    </row>
    <row r="878" spans="1:24" ht="19.5" hidden="1" customHeight="1">
      <c r="A878" s="1193"/>
      <c r="B878" s="1247" t="s">
        <v>680</v>
      </c>
      <c r="C878" s="1191" t="s">
        <v>674</v>
      </c>
      <c r="D878" s="1191" t="s">
        <v>16</v>
      </c>
      <c r="E878" s="1192">
        <v>3100</v>
      </c>
      <c r="F878" s="1192">
        <v>3100</v>
      </c>
      <c r="G878" s="1202">
        <f>F878</f>
        <v>3100</v>
      </c>
      <c r="H878" s="1202"/>
      <c r="I878" s="1225">
        <f>(F878-E878)/E878</f>
        <v>0</v>
      </c>
      <c r="J878" s="1191"/>
      <c r="K878" s="1226"/>
      <c r="L878" s="1226"/>
      <c r="M878" s="1226"/>
      <c r="N878" s="1226"/>
      <c r="O878" s="1226"/>
      <c r="P878" s="1226"/>
      <c r="Q878" s="1226"/>
      <c r="R878" s="1226"/>
      <c r="S878" s="1226"/>
      <c r="T878" s="1226"/>
      <c r="U878" s="1226"/>
      <c r="V878" s="1226"/>
      <c r="W878" s="1226"/>
      <c r="X878" s="1226"/>
    </row>
    <row r="879" spans="1:24" ht="19.5" hidden="1" customHeight="1">
      <c r="A879" s="1193"/>
      <c r="B879" s="1247" t="s">
        <v>681</v>
      </c>
      <c r="C879" s="1191" t="s">
        <v>674</v>
      </c>
      <c r="D879" s="1191" t="s">
        <v>16</v>
      </c>
      <c r="E879" s="1192">
        <v>4950</v>
      </c>
      <c r="F879" s="1192">
        <v>4950</v>
      </c>
      <c r="G879" s="1202">
        <f>F879</f>
        <v>4950</v>
      </c>
      <c r="H879" s="1202"/>
      <c r="I879" s="1225">
        <f>(F879-E879)/E879</f>
        <v>0</v>
      </c>
      <c r="J879" s="1191"/>
      <c r="K879" s="1226"/>
      <c r="L879" s="1226"/>
      <c r="M879" s="1226"/>
      <c r="N879" s="1226"/>
      <c r="O879" s="1226"/>
      <c r="P879" s="1226"/>
      <c r="Q879" s="1226"/>
      <c r="R879" s="1226"/>
      <c r="S879" s="1226"/>
      <c r="T879" s="1226"/>
      <c r="U879" s="1226"/>
      <c r="V879" s="1226"/>
      <c r="W879" s="1226"/>
      <c r="X879" s="1226"/>
    </row>
    <row r="880" spans="1:24" ht="20.25" hidden="1" customHeight="1">
      <c r="A880" s="1193"/>
      <c r="B880" s="1265" t="s">
        <v>682</v>
      </c>
      <c r="C880" s="1191"/>
      <c r="D880" s="1191" t="s">
        <v>648</v>
      </c>
      <c r="E880" s="1192"/>
      <c r="F880" s="1192"/>
      <c r="G880" s="1197"/>
      <c r="H880" s="1197"/>
      <c r="I880" s="1225"/>
      <c r="J880" s="1191"/>
      <c r="K880" s="1226"/>
      <c r="L880" s="1226"/>
      <c r="M880" s="1226"/>
      <c r="N880" s="1226"/>
      <c r="O880" s="1226"/>
      <c r="P880" s="1226"/>
      <c r="Q880" s="1226"/>
      <c r="R880" s="1226"/>
      <c r="S880" s="1226"/>
      <c r="T880" s="1226"/>
      <c r="U880" s="1226"/>
      <c r="V880" s="1226"/>
      <c r="W880" s="1226"/>
      <c r="X880" s="1226"/>
    </row>
    <row r="881" spans="1:24" ht="19.5" hidden="1" customHeight="1">
      <c r="A881" s="1193"/>
      <c r="B881" s="1247" t="s">
        <v>683</v>
      </c>
      <c r="C881" s="1191" t="s">
        <v>674</v>
      </c>
      <c r="D881" s="1191" t="s">
        <v>16</v>
      </c>
      <c r="E881" s="1192">
        <v>1480</v>
      </c>
      <c r="F881" s="1192">
        <v>1480</v>
      </c>
      <c r="G881" s="1202">
        <f>F881</f>
        <v>1480</v>
      </c>
      <c r="H881" s="1202"/>
      <c r="I881" s="1225">
        <f>(F881-E881)/E881</f>
        <v>0</v>
      </c>
      <c r="J881" s="1191"/>
      <c r="K881" s="1226"/>
      <c r="L881" s="1226"/>
      <c r="M881" s="1226"/>
      <c r="N881" s="1226"/>
      <c r="O881" s="1226"/>
      <c r="P881" s="1226"/>
      <c r="Q881" s="1226"/>
      <c r="R881" s="1226"/>
      <c r="S881" s="1226"/>
      <c r="T881" s="1226"/>
      <c r="U881" s="1226"/>
      <c r="V881" s="1226"/>
      <c r="W881" s="1226"/>
      <c r="X881" s="1226"/>
    </row>
    <row r="882" spans="1:24" ht="19.5" hidden="1" customHeight="1">
      <c r="A882" s="1193"/>
      <c r="B882" s="1247" t="s">
        <v>684</v>
      </c>
      <c r="C882" s="1191" t="s">
        <v>674</v>
      </c>
      <c r="D882" s="1191" t="s">
        <v>16</v>
      </c>
      <c r="E882" s="1192">
        <v>9680</v>
      </c>
      <c r="F882" s="1192">
        <v>9680</v>
      </c>
      <c r="G882" s="1202">
        <f>F882</f>
        <v>9680</v>
      </c>
      <c r="H882" s="1202"/>
      <c r="I882" s="1225">
        <f>(F882-E882)/E882</f>
        <v>0</v>
      </c>
      <c r="J882" s="1191"/>
      <c r="K882" s="1226"/>
      <c r="L882" s="1226"/>
      <c r="M882" s="1226"/>
      <c r="N882" s="1226"/>
      <c r="O882" s="1226"/>
      <c r="P882" s="1226"/>
      <c r="Q882" s="1226"/>
      <c r="R882" s="1226"/>
      <c r="S882" s="1226"/>
      <c r="T882" s="1226"/>
      <c r="U882" s="1226"/>
      <c r="V882" s="1226"/>
      <c r="W882" s="1226"/>
      <c r="X882" s="1226"/>
    </row>
    <row r="883" spans="1:24" ht="19.5" hidden="1" customHeight="1">
      <c r="A883" s="1193"/>
      <c r="B883" s="1247" t="s">
        <v>685</v>
      </c>
      <c r="C883" s="1191" t="s">
        <v>674</v>
      </c>
      <c r="D883" s="1191" t="s">
        <v>658</v>
      </c>
      <c r="E883" s="1192">
        <v>5830</v>
      </c>
      <c r="F883" s="1192">
        <v>5830</v>
      </c>
      <c r="G883" s="1202">
        <f>F883</f>
        <v>5830</v>
      </c>
      <c r="H883" s="1202"/>
      <c r="I883" s="1225">
        <f>(F883-E883)/E883</f>
        <v>0</v>
      </c>
      <c r="J883" s="1191"/>
      <c r="K883" s="1226"/>
      <c r="L883" s="1226"/>
      <c r="M883" s="1226"/>
      <c r="N883" s="1226"/>
      <c r="O883" s="1226"/>
      <c r="P883" s="1226"/>
      <c r="Q883" s="1226"/>
      <c r="R883" s="1226"/>
      <c r="S883" s="1226"/>
      <c r="T883" s="1226"/>
      <c r="U883" s="1226"/>
      <c r="V883" s="1226"/>
      <c r="W883" s="1226"/>
      <c r="X883" s="1226"/>
    </row>
    <row r="884" spans="1:24" ht="19.5" hidden="1" customHeight="1">
      <c r="A884" s="1193"/>
      <c r="B884" s="1247" t="s">
        <v>686</v>
      </c>
      <c r="C884" s="1191" t="s">
        <v>674</v>
      </c>
      <c r="D884" s="1191" t="s">
        <v>16</v>
      </c>
      <c r="E884" s="1192">
        <v>36480</v>
      </c>
      <c r="F884" s="1192">
        <v>36480</v>
      </c>
      <c r="G884" s="1202">
        <f>F884</f>
        <v>36480</v>
      </c>
      <c r="H884" s="1202"/>
      <c r="I884" s="1225">
        <f>(F884-E884)/E884</f>
        <v>0</v>
      </c>
      <c r="J884" s="1191"/>
      <c r="K884" s="1226"/>
      <c r="L884" s="1226"/>
      <c r="M884" s="1226"/>
      <c r="N884" s="1226"/>
      <c r="O884" s="1226"/>
      <c r="P884" s="1226"/>
      <c r="Q884" s="1226"/>
      <c r="R884" s="1226"/>
      <c r="S884" s="1226"/>
      <c r="T884" s="1226"/>
      <c r="U884" s="1226"/>
      <c r="V884" s="1226"/>
      <c r="W884" s="1226"/>
      <c r="X884" s="1226"/>
    </row>
    <row r="885" spans="1:24" ht="20.25" hidden="1" customHeight="1">
      <c r="A885" s="1193"/>
      <c r="B885" s="1265" t="s">
        <v>687</v>
      </c>
      <c r="C885" s="1191"/>
      <c r="D885" s="1191" t="s">
        <v>658</v>
      </c>
      <c r="E885" s="1192"/>
      <c r="F885" s="1192"/>
      <c r="G885" s="1202"/>
      <c r="H885" s="1202"/>
      <c r="I885" s="1225"/>
      <c r="J885" s="1191"/>
      <c r="K885" s="1226"/>
      <c r="L885" s="1226"/>
      <c r="M885" s="1226"/>
      <c r="N885" s="1226"/>
      <c r="O885" s="1226"/>
      <c r="P885" s="1226"/>
      <c r="Q885" s="1226"/>
      <c r="R885" s="1226"/>
      <c r="S885" s="1226"/>
      <c r="T885" s="1226"/>
      <c r="U885" s="1226"/>
      <c r="V885" s="1226"/>
      <c r="W885" s="1226"/>
      <c r="X885" s="1226"/>
    </row>
    <row r="886" spans="1:24" ht="19.5" hidden="1" customHeight="1">
      <c r="A886" s="1193"/>
      <c r="B886" s="1247" t="s">
        <v>688</v>
      </c>
      <c r="C886" s="1191" t="s">
        <v>421</v>
      </c>
      <c r="D886" s="1191" t="s">
        <v>16</v>
      </c>
      <c r="E886" s="1192">
        <v>130000</v>
      </c>
      <c r="F886" s="1192">
        <v>130000</v>
      </c>
      <c r="G886" s="1202">
        <f>F886</f>
        <v>130000</v>
      </c>
      <c r="H886" s="1202"/>
      <c r="I886" s="1225">
        <f>(F886-E886)/E886</f>
        <v>0</v>
      </c>
      <c r="J886" s="1191"/>
      <c r="K886" s="1226"/>
      <c r="L886" s="1226"/>
      <c r="M886" s="1226"/>
      <c r="N886" s="1226"/>
      <c r="O886" s="1226"/>
      <c r="P886" s="1226"/>
      <c r="Q886" s="1226"/>
      <c r="R886" s="1226"/>
      <c r="S886" s="1226"/>
      <c r="T886" s="1226"/>
      <c r="U886" s="1226"/>
      <c r="V886" s="1226"/>
      <c r="W886" s="1226"/>
      <c r="X886" s="1226"/>
    </row>
    <row r="887" spans="1:24" ht="19.5" hidden="1" customHeight="1">
      <c r="A887" s="1193"/>
      <c r="B887" s="1247" t="s">
        <v>689</v>
      </c>
      <c r="C887" s="1191" t="s">
        <v>421</v>
      </c>
      <c r="D887" s="1191" t="s">
        <v>16</v>
      </c>
      <c r="E887" s="1192">
        <v>252000</v>
      </c>
      <c r="F887" s="1192">
        <v>252000</v>
      </c>
      <c r="G887" s="1202">
        <f>F887</f>
        <v>252000</v>
      </c>
      <c r="H887" s="1202"/>
      <c r="I887" s="1225">
        <f>(F887-E887)/E887</f>
        <v>0</v>
      </c>
      <c r="J887" s="1191"/>
      <c r="K887" s="1226"/>
      <c r="L887" s="1226"/>
      <c r="M887" s="1226"/>
      <c r="N887" s="1226"/>
      <c r="O887" s="1226"/>
      <c r="P887" s="1226"/>
      <c r="Q887" s="1226"/>
      <c r="R887" s="1226"/>
      <c r="S887" s="1226"/>
      <c r="T887" s="1226"/>
      <c r="U887" s="1226"/>
      <c r="V887" s="1226"/>
      <c r="W887" s="1226"/>
      <c r="X887" s="1226"/>
    </row>
    <row r="888" spans="1:24" ht="19.5" hidden="1" customHeight="1">
      <c r="A888" s="1193"/>
      <c r="B888" s="1247" t="s">
        <v>690</v>
      </c>
      <c r="C888" s="1191" t="s">
        <v>421</v>
      </c>
      <c r="D888" s="1191" t="s">
        <v>16</v>
      </c>
      <c r="E888" s="1192">
        <v>225000</v>
      </c>
      <c r="F888" s="1192">
        <v>225000</v>
      </c>
      <c r="G888" s="1202">
        <f>F888</f>
        <v>225000</v>
      </c>
      <c r="H888" s="1202"/>
      <c r="I888" s="1225">
        <f>(F888-E888)/E888</f>
        <v>0</v>
      </c>
      <c r="J888" s="1191"/>
      <c r="K888" s="1226"/>
      <c r="L888" s="1226"/>
      <c r="M888" s="1226"/>
      <c r="N888" s="1226"/>
      <c r="O888" s="1226"/>
      <c r="P888" s="1226"/>
      <c r="Q888" s="1226"/>
      <c r="R888" s="1226"/>
      <c r="S888" s="1226"/>
      <c r="T888" s="1226"/>
      <c r="U888" s="1226"/>
      <c r="V888" s="1226"/>
      <c r="W888" s="1226"/>
      <c r="X888" s="1226"/>
    </row>
    <row r="889" spans="1:24" ht="20.25" hidden="1" customHeight="1">
      <c r="A889" s="1193"/>
      <c r="B889" s="1265" t="s">
        <v>691</v>
      </c>
      <c r="C889" s="1191"/>
      <c r="D889" s="1191" t="s">
        <v>658</v>
      </c>
      <c r="E889" s="1192"/>
      <c r="F889" s="1192"/>
      <c r="G889" s="1202"/>
      <c r="H889" s="1202"/>
      <c r="I889" s="1225"/>
      <c r="J889" s="1191"/>
      <c r="K889" s="1226"/>
      <c r="L889" s="1226"/>
      <c r="M889" s="1226"/>
      <c r="N889" s="1226"/>
      <c r="O889" s="1226"/>
      <c r="P889" s="1226"/>
      <c r="Q889" s="1226"/>
      <c r="R889" s="1226"/>
      <c r="S889" s="1226"/>
      <c r="T889" s="1226"/>
      <c r="U889" s="1226"/>
      <c r="V889" s="1226"/>
      <c r="W889" s="1226"/>
      <c r="X889" s="1226"/>
    </row>
    <row r="890" spans="1:24" ht="19.5" hidden="1" customHeight="1">
      <c r="A890" s="1193"/>
      <c r="B890" s="1247" t="s">
        <v>692</v>
      </c>
      <c r="C890" s="1191" t="s">
        <v>421</v>
      </c>
      <c r="D890" s="1191" t="s">
        <v>16</v>
      </c>
      <c r="E890" s="1192">
        <v>163000</v>
      </c>
      <c r="F890" s="1192">
        <v>163000</v>
      </c>
      <c r="G890" s="1202">
        <f>F890</f>
        <v>163000</v>
      </c>
      <c r="H890" s="1202"/>
      <c r="I890" s="1225">
        <f>(F890-E890)/E890</f>
        <v>0</v>
      </c>
      <c r="J890" s="1191"/>
      <c r="K890" s="1226"/>
      <c r="L890" s="1226"/>
      <c r="M890" s="1226"/>
      <c r="N890" s="1226"/>
      <c r="O890" s="1226"/>
      <c r="P890" s="1226"/>
      <c r="Q890" s="1226"/>
      <c r="R890" s="1226"/>
      <c r="S890" s="1226"/>
      <c r="T890" s="1226"/>
      <c r="U890" s="1226"/>
      <c r="V890" s="1226"/>
      <c r="W890" s="1226"/>
      <c r="X890" s="1226"/>
    </row>
    <row r="891" spans="1:24" ht="20.25" hidden="1" customHeight="1">
      <c r="A891" s="1193"/>
      <c r="B891" s="1265" t="s">
        <v>693</v>
      </c>
      <c r="C891" s="1191"/>
      <c r="D891" s="1191" t="s">
        <v>658</v>
      </c>
      <c r="E891" s="1192"/>
      <c r="F891" s="1192"/>
      <c r="G891" s="1202"/>
      <c r="H891" s="1202"/>
      <c r="I891" s="1225"/>
      <c r="J891" s="1191"/>
      <c r="K891" s="1226"/>
      <c r="L891" s="1226"/>
      <c r="M891" s="1226"/>
      <c r="N891" s="1226"/>
      <c r="O891" s="1226"/>
      <c r="P891" s="1226"/>
      <c r="Q891" s="1226"/>
      <c r="R891" s="1226"/>
      <c r="S891" s="1226"/>
      <c r="T891" s="1226"/>
      <c r="U891" s="1226"/>
      <c r="V891" s="1226"/>
      <c r="W891" s="1226"/>
      <c r="X891" s="1226"/>
    </row>
    <row r="892" spans="1:24" ht="19.5" hidden="1" customHeight="1">
      <c r="A892" s="1193"/>
      <c r="B892" s="1247" t="s">
        <v>694</v>
      </c>
      <c r="C892" s="1191" t="s">
        <v>421</v>
      </c>
      <c r="D892" s="1191" t="s">
        <v>16</v>
      </c>
      <c r="E892" s="1192">
        <v>206000</v>
      </c>
      <c r="F892" s="1192">
        <v>206000</v>
      </c>
      <c r="G892" s="1202">
        <f>F892</f>
        <v>206000</v>
      </c>
      <c r="H892" s="1202"/>
      <c r="I892" s="1225">
        <f>(F892-E892)/E892</f>
        <v>0</v>
      </c>
      <c r="J892" s="1191"/>
      <c r="K892" s="1226"/>
      <c r="L892" s="1226"/>
      <c r="M892" s="1226"/>
      <c r="N892" s="1226"/>
      <c r="O892" s="1226"/>
      <c r="P892" s="1226"/>
      <c r="Q892" s="1226"/>
      <c r="R892" s="1226"/>
      <c r="S892" s="1226"/>
      <c r="T892" s="1226"/>
      <c r="U892" s="1226"/>
      <c r="V892" s="1226"/>
      <c r="W892" s="1226"/>
      <c r="X892" s="1226"/>
    </row>
    <row r="893" spans="1:24" ht="19.5" hidden="1" customHeight="1">
      <c r="A893" s="1193"/>
      <c r="B893" s="1247" t="s">
        <v>695</v>
      </c>
      <c r="C893" s="1191" t="s">
        <v>421</v>
      </c>
      <c r="D893" s="1191" t="s">
        <v>16</v>
      </c>
      <c r="E893" s="1192">
        <v>296000</v>
      </c>
      <c r="F893" s="1192">
        <v>296000</v>
      </c>
      <c r="G893" s="1202">
        <f>F893</f>
        <v>296000</v>
      </c>
      <c r="H893" s="1202"/>
      <c r="I893" s="1225">
        <f>(F893-E893)/E893</f>
        <v>0</v>
      </c>
      <c r="J893" s="1191"/>
      <c r="K893" s="1226"/>
      <c r="L893" s="1226"/>
      <c r="M893" s="1226"/>
      <c r="N893" s="1226"/>
      <c r="O893" s="1226"/>
      <c r="P893" s="1226"/>
      <c r="Q893" s="1226"/>
      <c r="R893" s="1226"/>
      <c r="S893" s="1226"/>
      <c r="T893" s="1226"/>
      <c r="U893" s="1226"/>
      <c r="V893" s="1226"/>
      <c r="W893" s="1226"/>
      <c r="X893" s="1226"/>
    </row>
    <row r="894" spans="1:24" ht="19.5" hidden="1" customHeight="1">
      <c r="A894" s="1193"/>
      <c r="B894" s="1247" t="s">
        <v>696</v>
      </c>
      <c r="C894" s="1191" t="s">
        <v>421</v>
      </c>
      <c r="D894" s="1191" t="s">
        <v>16</v>
      </c>
      <c r="E894" s="1192">
        <v>388000</v>
      </c>
      <c r="F894" s="1192">
        <v>388000</v>
      </c>
      <c r="G894" s="1202">
        <f>F894</f>
        <v>388000</v>
      </c>
      <c r="H894" s="1202"/>
      <c r="I894" s="1225">
        <f>(F894-E894)/E894</f>
        <v>0</v>
      </c>
      <c r="J894" s="1191"/>
      <c r="K894" s="1226"/>
      <c r="L894" s="1226"/>
      <c r="M894" s="1226"/>
      <c r="N894" s="1226"/>
      <c r="O894" s="1226"/>
      <c r="P894" s="1226"/>
      <c r="Q894" s="1226"/>
      <c r="R894" s="1226"/>
      <c r="S894" s="1226"/>
      <c r="T894" s="1226"/>
      <c r="U894" s="1226"/>
      <c r="V894" s="1226"/>
      <c r="W894" s="1226"/>
      <c r="X894" s="1226"/>
    </row>
    <row r="895" spans="1:24" ht="20.25" hidden="1" customHeight="1">
      <c r="A895" s="1193"/>
      <c r="B895" s="1265" t="s">
        <v>697</v>
      </c>
      <c r="C895" s="1191"/>
      <c r="D895" s="1191" t="s">
        <v>658</v>
      </c>
      <c r="E895" s="1192"/>
      <c r="F895" s="1192"/>
      <c r="G895" s="1202"/>
      <c r="H895" s="1202"/>
      <c r="I895" s="1225"/>
      <c r="J895" s="1191"/>
      <c r="K895" s="1226"/>
      <c r="L895" s="1226"/>
      <c r="M895" s="1226"/>
      <c r="N895" s="1226"/>
      <c r="O895" s="1226"/>
      <c r="P895" s="1226"/>
      <c r="Q895" s="1226"/>
      <c r="R895" s="1226"/>
      <c r="S895" s="1226"/>
      <c r="T895" s="1226"/>
      <c r="U895" s="1226"/>
      <c r="V895" s="1226"/>
      <c r="W895" s="1226"/>
      <c r="X895" s="1226"/>
    </row>
    <row r="896" spans="1:24" ht="19.5" hidden="1" customHeight="1">
      <c r="A896" s="1193"/>
      <c r="B896" s="1247" t="s">
        <v>698</v>
      </c>
      <c r="C896" s="1191" t="s">
        <v>421</v>
      </c>
      <c r="D896" s="1191" t="s">
        <v>16</v>
      </c>
      <c r="E896" s="1192">
        <v>224000</v>
      </c>
      <c r="F896" s="1192">
        <v>224000</v>
      </c>
      <c r="G896" s="1202">
        <f>F896</f>
        <v>224000</v>
      </c>
      <c r="H896" s="1202"/>
      <c r="I896" s="1225">
        <f>(F896-E896)/E896</f>
        <v>0</v>
      </c>
      <c r="J896" s="1191"/>
      <c r="K896" s="1226"/>
      <c r="L896" s="1226"/>
      <c r="M896" s="1226"/>
      <c r="N896" s="1226"/>
      <c r="O896" s="1226"/>
      <c r="P896" s="1226"/>
      <c r="Q896" s="1226"/>
      <c r="R896" s="1226"/>
      <c r="S896" s="1226"/>
      <c r="T896" s="1226"/>
      <c r="U896" s="1226"/>
      <c r="V896" s="1226"/>
      <c r="W896" s="1226"/>
      <c r="X896" s="1226"/>
    </row>
    <row r="897" spans="1:24" ht="20.25" hidden="1" customHeight="1">
      <c r="A897" s="1193"/>
      <c r="B897" s="1265" t="s">
        <v>699</v>
      </c>
      <c r="C897" s="1191"/>
      <c r="D897" s="1191" t="s">
        <v>658</v>
      </c>
      <c r="E897" s="1192"/>
      <c r="F897" s="1192"/>
      <c r="G897" s="1202"/>
      <c r="H897" s="1202"/>
      <c r="I897" s="1225"/>
      <c r="J897" s="1191"/>
      <c r="K897" s="1226"/>
      <c r="L897" s="1226"/>
      <c r="M897" s="1226"/>
      <c r="N897" s="1226"/>
      <c r="O897" s="1226"/>
      <c r="P897" s="1226"/>
      <c r="Q897" s="1226"/>
      <c r="R897" s="1226"/>
      <c r="S897" s="1226"/>
      <c r="T897" s="1226"/>
      <c r="U897" s="1226"/>
      <c r="V897" s="1226"/>
      <c r="W897" s="1226"/>
      <c r="X897" s="1226"/>
    </row>
    <row r="898" spans="1:24" ht="19.5" hidden="1" customHeight="1">
      <c r="A898" s="1193"/>
      <c r="B898" s="1247" t="s">
        <v>700</v>
      </c>
      <c r="C898" s="1191" t="s">
        <v>421</v>
      </c>
      <c r="D898" s="1191" t="s">
        <v>16</v>
      </c>
      <c r="E898" s="1192">
        <v>564000</v>
      </c>
      <c r="F898" s="1192">
        <v>564000</v>
      </c>
      <c r="G898" s="1202">
        <f>F898</f>
        <v>564000</v>
      </c>
      <c r="H898" s="1202"/>
      <c r="I898" s="1225">
        <f>(F898-E898)/E898</f>
        <v>0</v>
      </c>
      <c r="J898" s="1191"/>
      <c r="K898" s="1226"/>
      <c r="L898" s="1226"/>
      <c r="M898" s="1226"/>
      <c r="N898" s="1226"/>
      <c r="O898" s="1226"/>
      <c r="P898" s="1226"/>
      <c r="Q898" s="1226"/>
      <c r="R898" s="1226"/>
      <c r="S898" s="1226"/>
      <c r="T898" s="1226"/>
      <c r="U898" s="1226"/>
      <c r="V898" s="1226"/>
      <c r="W898" s="1226"/>
      <c r="X898" s="1226"/>
    </row>
    <row r="899" spans="1:24" ht="20.25" hidden="1" customHeight="1">
      <c r="A899" s="1193"/>
      <c r="B899" s="1265" t="s">
        <v>701</v>
      </c>
      <c r="C899" s="1191"/>
      <c r="D899" s="1191" t="s">
        <v>658</v>
      </c>
      <c r="E899" s="1192"/>
      <c r="F899" s="1192"/>
      <c r="G899" s="1202"/>
      <c r="H899" s="1202"/>
      <c r="I899" s="1225"/>
      <c r="J899" s="1191"/>
      <c r="K899" s="1226"/>
      <c r="L899" s="1226"/>
      <c r="M899" s="1226"/>
      <c r="N899" s="1226"/>
      <c r="O899" s="1226"/>
      <c r="P899" s="1226"/>
      <c r="Q899" s="1226"/>
      <c r="R899" s="1226"/>
      <c r="S899" s="1226"/>
      <c r="T899" s="1226"/>
      <c r="U899" s="1226"/>
      <c r="V899" s="1226"/>
      <c r="W899" s="1226"/>
      <c r="X899" s="1226"/>
    </row>
    <row r="900" spans="1:24" ht="20.25" hidden="1" customHeight="1">
      <c r="A900" s="1193"/>
      <c r="B900" s="1265" t="s">
        <v>702</v>
      </c>
      <c r="C900" s="1191"/>
      <c r="D900" s="1191"/>
      <c r="E900" s="1192"/>
      <c r="F900" s="1192"/>
      <c r="G900" s="1202"/>
      <c r="H900" s="1202"/>
      <c r="I900" s="1225"/>
      <c r="J900" s="1191"/>
      <c r="K900" s="1226"/>
      <c r="L900" s="1226"/>
      <c r="M900" s="1226"/>
      <c r="N900" s="1226"/>
      <c r="O900" s="1226"/>
      <c r="P900" s="1226"/>
      <c r="Q900" s="1226"/>
      <c r="R900" s="1226"/>
      <c r="S900" s="1226"/>
      <c r="T900" s="1226"/>
      <c r="U900" s="1226"/>
      <c r="V900" s="1226"/>
      <c r="W900" s="1226"/>
      <c r="X900" s="1226"/>
    </row>
    <row r="901" spans="1:24" ht="19.5" hidden="1" customHeight="1">
      <c r="A901" s="1193"/>
      <c r="B901" s="1247" t="s">
        <v>703</v>
      </c>
      <c r="C901" s="1191" t="s">
        <v>421</v>
      </c>
      <c r="D901" s="1191" t="s">
        <v>16</v>
      </c>
      <c r="E901" s="1192">
        <v>61000</v>
      </c>
      <c r="F901" s="1192">
        <v>61000</v>
      </c>
      <c r="G901" s="1202">
        <f>F901</f>
        <v>61000</v>
      </c>
      <c r="H901" s="1202"/>
      <c r="I901" s="1225">
        <f>(F901-E901)/E901</f>
        <v>0</v>
      </c>
      <c r="J901" s="1191"/>
      <c r="K901" s="1226"/>
      <c r="L901" s="1226"/>
      <c r="M901" s="1226"/>
      <c r="N901" s="1226"/>
      <c r="O901" s="1226"/>
      <c r="P901" s="1226"/>
      <c r="Q901" s="1226"/>
      <c r="R901" s="1226"/>
      <c r="S901" s="1226"/>
      <c r="T901" s="1226"/>
      <c r="U901" s="1226"/>
      <c r="V901" s="1226"/>
      <c r="W901" s="1226"/>
      <c r="X901" s="1226"/>
    </row>
    <row r="902" spans="1:24" ht="19.5" hidden="1" customHeight="1">
      <c r="A902" s="1193"/>
      <c r="B902" s="1247" t="s">
        <v>704</v>
      </c>
      <c r="C902" s="1191" t="s">
        <v>421</v>
      </c>
      <c r="D902" s="1191" t="s">
        <v>16</v>
      </c>
      <c r="E902" s="1192">
        <v>66000</v>
      </c>
      <c r="F902" s="1192">
        <v>66000</v>
      </c>
      <c r="G902" s="1202">
        <f>F902</f>
        <v>66000</v>
      </c>
      <c r="H902" s="1202"/>
      <c r="I902" s="1225">
        <f>(F902-E902)/E902</f>
        <v>0</v>
      </c>
      <c r="J902" s="1191"/>
      <c r="K902" s="1226"/>
      <c r="L902" s="1226"/>
      <c r="M902" s="1226"/>
      <c r="N902" s="1226"/>
      <c r="O902" s="1226"/>
      <c r="P902" s="1226"/>
      <c r="Q902" s="1226"/>
      <c r="R902" s="1226"/>
      <c r="S902" s="1226"/>
      <c r="T902" s="1226"/>
      <c r="U902" s="1226"/>
      <c r="V902" s="1226"/>
      <c r="W902" s="1226"/>
      <c r="X902" s="1226"/>
    </row>
    <row r="903" spans="1:24" ht="20.25" hidden="1" customHeight="1">
      <c r="A903" s="1193"/>
      <c r="B903" s="1265" t="s">
        <v>705</v>
      </c>
      <c r="C903" s="1191"/>
      <c r="D903" s="1191"/>
      <c r="E903" s="1192"/>
      <c r="F903" s="1192"/>
      <c r="G903" s="1202"/>
      <c r="H903" s="1202"/>
      <c r="I903" s="1225"/>
      <c r="J903" s="1191"/>
      <c r="K903" s="1226"/>
      <c r="L903" s="1226"/>
      <c r="M903" s="1226"/>
      <c r="N903" s="1226"/>
      <c r="O903" s="1226"/>
      <c r="P903" s="1226"/>
      <c r="Q903" s="1226"/>
      <c r="R903" s="1226"/>
      <c r="S903" s="1226"/>
      <c r="T903" s="1226"/>
      <c r="U903" s="1226"/>
      <c r="V903" s="1226"/>
      <c r="W903" s="1226"/>
      <c r="X903" s="1226"/>
    </row>
    <row r="904" spans="1:24" ht="19.5" hidden="1" customHeight="1">
      <c r="A904" s="1193"/>
      <c r="B904" s="1247" t="s">
        <v>706</v>
      </c>
      <c r="C904" s="1191" t="s">
        <v>421</v>
      </c>
      <c r="D904" s="1191" t="s">
        <v>16</v>
      </c>
      <c r="E904" s="1192">
        <v>122000</v>
      </c>
      <c r="F904" s="1192">
        <v>122000</v>
      </c>
      <c r="G904" s="1202">
        <f>F904</f>
        <v>122000</v>
      </c>
      <c r="H904" s="1202"/>
      <c r="I904" s="1225">
        <f>(F904-E904)/E904</f>
        <v>0</v>
      </c>
      <c r="J904" s="1191"/>
      <c r="K904" s="1226"/>
      <c r="L904" s="1226"/>
      <c r="M904" s="1226"/>
      <c r="N904" s="1226"/>
      <c r="O904" s="1226"/>
      <c r="P904" s="1226"/>
      <c r="Q904" s="1226"/>
      <c r="R904" s="1226"/>
      <c r="S904" s="1226"/>
      <c r="T904" s="1226"/>
      <c r="U904" s="1226"/>
      <c r="V904" s="1226"/>
      <c r="W904" s="1226"/>
      <c r="X904" s="1226"/>
    </row>
    <row r="905" spans="1:24" ht="19.5" hidden="1" customHeight="1">
      <c r="A905" s="1193"/>
      <c r="B905" s="1247" t="s">
        <v>707</v>
      </c>
      <c r="C905" s="1191" t="s">
        <v>421</v>
      </c>
      <c r="D905" s="1191" t="s">
        <v>16</v>
      </c>
      <c r="E905" s="1192">
        <v>160000</v>
      </c>
      <c r="F905" s="1192">
        <v>160000</v>
      </c>
      <c r="G905" s="1202">
        <f>F905</f>
        <v>160000</v>
      </c>
      <c r="H905" s="1202"/>
      <c r="I905" s="1225">
        <f>(F905-E905)/E905</f>
        <v>0</v>
      </c>
      <c r="J905" s="1191"/>
      <c r="K905" s="1226"/>
      <c r="L905" s="1226"/>
      <c r="M905" s="1226"/>
      <c r="N905" s="1226"/>
      <c r="O905" s="1226"/>
      <c r="P905" s="1226"/>
      <c r="Q905" s="1226"/>
      <c r="R905" s="1226"/>
      <c r="S905" s="1226"/>
      <c r="T905" s="1226"/>
      <c r="U905" s="1226"/>
      <c r="V905" s="1226"/>
      <c r="W905" s="1226"/>
      <c r="X905" s="1226"/>
    </row>
    <row r="906" spans="1:24" ht="33.75" customHeight="1">
      <c r="A906" s="1186">
        <v>2</v>
      </c>
      <c r="B906" s="1604" t="s">
        <v>708</v>
      </c>
      <c r="C906" s="1578"/>
      <c r="D906" s="1578"/>
      <c r="E906" s="1578"/>
      <c r="F906" s="1578"/>
      <c r="G906" s="1578"/>
      <c r="H906" s="1578"/>
      <c r="I906" s="1578"/>
      <c r="J906" s="1579"/>
      <c r="K906" s="1224"/>
      <c r="L906" s="1224"/>
      <c r="M906" s="1224"/>
      <c r="N906" s="1224"/>
      <c r="O906" s="1224"/>
      <c r="P906" s="1224"/>
      <c r="Q906" s="1224"/>
      <c r="R906" s="1224"/>
      <c r="S906" s="1224"/>
      <c r="T906" s="1224"/>
      <c r="U906" s="1224"/>
      <c r="V906" s="1224"/>
      <c r="W906" s="1224"/>
      <c r="X906" s="1224"/>
    </row>
    <row r="907" spans="1:24" ht="47.25" hidden="1" customHeight="1" outlineLevel="1">
      <c r="A907" s="1193"/>
      <c r="B907" s="1211" t="s">
        <v>709</v>
      </c>
      <c r="C907" s="1191" t="s">
        <v>504</v>
      </c>
      <c r="D907" s="1209" t="s">
        <v>710</v>
      </c>
      <c r="E907" s="1192">
        <v>501818</v>
      </c>
      <c r="F907" s="1192">
        <v>501818</v>
      </c>
      <c r="G907" s="1197">
        <f>F907</f>
        <v>501818</v>
      </c>
      <c r="H907" s="1197">
        <v>501818</v>
      </c>
      <c r="I907" s="1225">
        <f t="shared" ref="I907:I915" si="66">(H907-G907)/G907</f>
        <v>0</v>
      </c>
      <c r="J907" s="1587" t="s">
        <v>711</v>
      </c>
      <c r="K907" s="1226"/>
      <c r="L907" s="1226"/>
      <c r="M907" s="1226"/>
      <c r="N907" s="1226"/>
      <c r="O907" s="1226"/>
      <c r="P907" s="1226"/>
      <c r="Q907" s="1226"/>
      <c r="R907" s="1226"/>
      <c r="S907" s="1226"/>
      <c r="T907" s="1226"/>
      <c r="U907" s="1226"/>
      <c r="V907" s="1226"/>
      <c r="W907" s="1226"/>
      <c r="X907" s="1226"/>
    </row>
    <row r="908" spans="1:24" ht="39" hidden="1" customHeight="1" outlineLevel="1">
      <c r="A908" s="1193"/>
      <c r="B908" s="1211" t="s">
        <v>712</v>
      </c>
      <c r="C908" s="1191" t="s">
        <v>504</v>
      </c>
      <c r="D908" s="1191" t="s">
        <v>16</v>
      </c>
      <c r="E908" s="1192">
        <v>1257273</v>
      </c>
      <c r="F908" s="1192">
        <v>1257273</v>
      </c>
      <c r="G908" s="1197">
        <f>F908</f>
        <v>1257273</v>
      </c>
      <c r="H908" s="1197">
        <v>1257273</v>
      </c>
      <c r="I908" s="1225">
        <f t="shared" si="66"/>
        <v>0</v>
      </c>
      <c r="J908" s="1588"/>
      <c r="K908" s="1226"/>
      <c r="L908" s="1226"/>
      <c r="M908" s="1226"/>
      <c r="N908" s="1226"/>
      <c r="O908" s="1226"/>
      <c r="P908" s="1226"/>
      <c r="Q908" s="1226"/>
      <c r="R908" s="1226"/>
      <c r="S908" s="1226"/>
      <c r="T908" s="1226"/>
      <c r="U908" s="1226"/>
      <c r="V908" s="1226"/>
      <c r="W908" s="1226"/>
      <c r="X908" s="1226"/>
    </row>
    <row r="909" spans="1:24" ht="58.5" hidden="1" customHeight="1" outlineLevel="1">
      <c r="A909" s="1193"/>
      <c r="B909" s="1211" t="s">
        <v>713</v>
      </c>
      <c r="C909" s="1191" t="s">
        <v>504</v>
      </c>
      <c r="D909" s="1191" t="s">
        <v>16</v>
      </c>
      <c r="E909" s="1192">
        <v>667273</v>
      </c>
      <c r="F909" s="1192">
        <v>667273</v>
      </c>
      <c r="G909" s="1197">
        <f>F909</f>
        <v>667273</v>
      </c>
      <c r="H909" s="1197">
        <v>667273</v>
      </c>
      <c r="I909" s="1225">
        <f t="shared" si="66"/>
        <v>0</v>
      </c>
      <c r="J909" s="1588"/>
      <c r="K909" s="1226"/>
      <c r="L909" s="1226"/>
      <c r="M909" s="1226"/>
      <c r="N909" s="1226"/>
      <c r="O909" s="1226"/>
      <c r="P909" s="1226"/>
      <c r="Q909" s="1226"/>
      <c r="R909" s="1226"/>
      <c r="S909" s="1226"/>
      <c r="T909" s="1226"/>
      <c r="U909" s="1226"/>
      <c r="V909" s="1226"/>
      <c r="W909" s="1226"/>
      <c r="X909" s="1226"/>
    </row>
    <row r="910" spans="1:24" ht="58.5" hidden="1" customHeight="1" outlineLevel="1">
      <c r="A910" s="1193"/>
      <c r="B910" s="1211" t="s">
        <v>714</v>
      </c>
      <c r="C910" s="1191" t="s">
        <v>504</v>
      </c>
      <c r="D910" s="1191" t="s">
        <v>16</v>
      </c>
      <c r="E910" s="1192"/>
      <c r="F910" s="1192"/>
      <c r="G910" s="1197">
        <v>177273</v>
      </c>
      <c r="H910" s="1197">
        <v>177273</v>
      </c>
      <c r="I910" s="1225">
        <f t="shared" si="66"/>
        <v>0</v>
      </c>
      <c r="J910" s="1588"/>
      <c r="K910" s="1226"/>
      <c r="L910" s="1226"/>
      <c r="M910" s="1226"/>
      <c r="N910" s="1226"/>
      <c r="O910" s="1226"/>
      <c r="P910" s="1226"/>
      <c r="Q910" s="1226"/>
      <c r="R910" s="1226"/>
      <c r="S910" s="1226"/>
      <c r="T910" s="1226"/>
      <c r="U910" s="1226"/>
      <c r="V910" s="1226"/>
      <c r="W910" s="1226"/>
      <c r="X910" s="1226"/>
    </row>
    <row r="911" spans="1:24" ht="58.5" hidden="1" customHeight="1" outlineLevel="1">
      <c r="A911" s="1193"/>
      <c r="B911" s="1211" t="s">
        <v>715</v>
      </c>
      <c r="C911" s="1191" t="s">
        <v>500</v>
      </c>
      <c r="D911" s="1191" t="s">
        <v>16</v>
      </c>
      <c r="E911" s="1192"/>
      <c r="F911" s="1192"/>
      <c r="G911" s="1197">
        <v>73636</v>
      </c>
      <c r="H911" s="1197">
        <v>73636</v>
      </c>
      <c r="I911" s="1225">
        <f t="shared" si="66"/>
        <v>0</v>
      </c>
      <c r="J911" s="1588"/>
      <c r="K911" s="1226"/>
      <c r="L911" s="1226"/>
      <c r="M911" s="1226"/>
      <c r="N911" s="1226"/>
      <c r="O911" s="1226"/>
      <c r="P911" s="1226"/>
      <c r="Q911" s="1226"/>
      <c r="R911" s="1226"/>
      <c r="S911" s="1226"/>
      <c r="T911" s="1226"/>
      <c r="U911" s="1226"/>
      <c r="V911" s="1226"/>
      <c r="W911" s="1226"/>
      <c r="X911" s="1226"/>
    </row>
    <row r="912" spans="1:24" ht="47.25" hidden="1" customHeight="1" outlineLevel="1">
      <c r="A912" s="1193"/>
      <c r="B912" s="1247" t="s">
        <v>716</v>
      </c>
      <c r="C912" s="1191" t="s">
        <v>500</v>
      </c>
      <c r="D912" s="1209" t="s">
        <v>717</v>
      </c>
      <c r="E912" s="1192">
        <v>7340000</v>
      </c>
      <c r="F912" s="1192">
        <v>9162727</v>
      </c>
      <c r="G912" s="1197">
        <f>F912</f>
        <v>9162727</v>
      </c>
      <c r="H912" s="1197">
        <v>9162727</v>
      </c>
      <c r="I912" s="1225">
        <f t="shared" si="66"/>
        <v>0</v>
      </c>
      <c r="J912" s="1588"/>
      <c r="K912" s="1226"/>
      <c r="L912" s="1226"/>
      <c r="M912" s="1226"/>
      <c r="N912" s="1226"/>
      <c r="O912" s="1226"/>
      <c r="P912" s="1226"/>
      <c r="Q912" s="1226"/>
      <c r="R912" s="1226"/>
      <c r="S912" s="1226"/>
      <c r="T912" s="1226"/>
      <c r="U912" s="1226"/>
      <c r="V912" s="1226"/>
      <c r="W912" s="1226"/>
      <c r="X912" s="1226"/>
    </row>
    <row r="913" spans="1:24" ht="19.5" hidden="1" customHeight="1" outlineLevel="1">
      <c r="A913" s="1193"/>
      <c r="B913" s="1247" t="s">
        <v>718</v>
      </c>
      <c r="C913" s="1191" t="s">
        <v>500</v>
      </c>
      <c r="D913" s="1191" t="s">
        <v>16</v>
      </c>
      <c r="E913" s="1192">
        <v>8000000</v>
      </c>
      <c r="F913" s="1192">
        <v>10000000</v>
      </c>
      <c r="G913" s="1197">
        <f>F913</f>
        <v>10000000</v>
      </c>
      <c r="H913" s="1197">
        <v>10000000</v>
      </c>
      <c r="I913" s="1225">
        <f t="shared" si="66"/>
        <v>0</v>
      </c>
      <c r="J913" s="1588"/>
      <c r="K913" s="1226"/>
      <c r="L913" s="1226"/>
      <c r="M913" s="1226"/>
      <c r="N913" s="1226"/>
      <c r="O913" s="1226"/>
      <c r="P913" s="1226"/>
      <c r="Q913" s="1226"/>
      <c r="R913" s="1226"/>
      <c r="S913" s="1226"/>
      <c r="T913" s="1226"/>
      <c r="U913" s="1226"/>
      <c r="V913" s="1226"/>
      <c r="W913" s="1226"/>
      <c r="X913" s="1226"/>
    </row>
    <row r="914" spans="1:24" ht="19.5" hidden="1" customHeight="1" outlineLevel="1">
      <c r="A914" s="1193"/>
      <c r="B914" s="1247" t="s">
        <v>719</v>
      </c>
      <c r="C914" s="1191" t="s">
        <v>500</v>
      </c>
      <c r="D914" s="1191" t="s">
        <v>16</v>
      </c>
      <c r="E914" s="1192">
        <v>9060000</v>
      </c>
      <c r="F914" s="1192">
        <v>11314545</v>
      </c>
      <c r="G914" s="1197">
        <f>F914</f>
        <v>11314545</v>
      </c>
      <c r="H914" s="1197">
        <v>11314545</v>
      </c>
      <c r="I914" s="1225">
        <f t="shared" si="66"/>
        <v>0</v>
      </c>
      <c r="J914" s="1588"/>
      <c r="K914" s="1226"/>
      <c r="L914" s="1226"/>
      <c r="M914" s="1226"/>
      <c r="N914" s="1226"/>
      <c r="O914" s="1226"/>
      <c r="P914" s="1226"/>
      <c r="Q914" s="1226"/>
      <c r="R914" s="1226"/>
      <c r="S914" s="1226"/>
      <c r="T914" s="1226"/>
      <c r="U914" s="1226"/>
      <c r="V914" s="1226"/>
      <c r="W914" s="1226"/>
      <c r="X914" s="1226"/>
    </row>
    <row r="915" spans="1:24" ht="19.5" hidden="1" customHeight="1" outlineLevel="1">
      <c r="A915" s="1193"/>
      <c r="B915" s="1247" t="s">
        <v>720</v>
      </c>
      <c r="C915" s="1191" t="s">
        <v>500</v>
      </c>
      <c r="D915" s="1191" t="s">
        <v>16</v>
      </c>
      <c r="E915" s="1192">
        <v>10030000</v>
      </c>
      <c r="F915" s="1192">
        <v>12525455</v>
      </c>
      <c r="G915" s="1197">
        <f>F915</f>
        <v>12525455</v>
      </c>
      <c r="H915" s="1197">
        <v>12525455</v>
      </c>
      <c r="I915" s="1225">
        <f t="shared" si="66"/>
        <v>0</v>
      </c>
      <c r="J915" s="1589"/>
      <c r="K915" s="1226"/>
      <c r="L915" s="1226"/>
      <c r="M915" s="1226"/>
      <c r="N915" s="1226"/>
      <c r="O915" s="1226"/>
      <c r="P915" s="1226"/>
      <c r="Q915" s="1226"/>
      <c r="R915" s="1226"/>
      <c r="S915" s="1226"/>
      <c r="T915" s="1226"/>
      <c r="U915" s="1226"/>
      <c r="V915" s="1226"/>
      <c r="W915" s="1226"/>
      <c r="X915" s="1226"/>
    </row>
    <row r="916" spans="1:24" ht="18.75" customHeight="1">
      <c r="A916" s="1623" t="s">
        <v>721</v>
      </c>
      <c r="B916" s="1578"/>
      <c r="C916" s="1578"/>
      <c r="D916" s="1578"/>
      <c r="E916" s="1578"/>
      <c r="F916" s="1578"/>
      <c r="G916" s="1578"/>
      <c r="H916" s="1578"/>
      <c r="I916" s="1578"/>
      <c r="J916" s="1579"/>
      <c r="K916" s="1226"/>
      <c r="L916" s="1226"/>
      <c r="M916" s="1226"/>
      <c r="N916" s="1226"/>
      <c r="O916" s="1226"/>
      <c r="P916" s="1226"/>
      <c r="Q916" s="1226"/>
      <c r="R916" s="1226"/>
      <c r="S916" s="1226"/>
      <c r="T916" s="1226"/>
      <c r="U916" s="1226"/>
      <c r="V916" s="1226"/>
      <c r="W916" s="1226"/>
      <c r="X916" s="1226"/>
    </row>
    <row r="917" spans="1:24" ht="37.5" customHeight="1">
      <c r="A917" s="1278">
        <v>1</v>
      </c>
      <c r="B917" s="1604" t="s">
        <v>722</v>
      </c>
      <c r="C917" s="1578"/>
      <c r="D917" s="1578"/>
      <c r="E917" s="1578"/>
      <c r="F917" s="1578"/>
      <c r="G917" s="1578"/>
      <c r="H917" s="1578"/>
      <c r="I917" s="1578"/>
      <c r="J917" s="1579"/>
      <c r="K917" s="1224"/>
      <c r="L917" s="1224"/>
      <c r="M917" s="1224"/>
      <c r="N917" s="1224"/>
      <c r="O917" s="1224"/>
      <c r="P917" s="1224"/>
      <c r="Q917" s="1224"/>
      <c r="R917" s="1224"/>
      <c r="S917" s="1224"/>
      <c r="T917" s="1224"/>
      <c r="U917" s="1224"/>
      <c r="V917" s="1224"/>
      <c r="W917" s="1224"/>
      <c r="X917" s="1224"/>
    </row>
    <row r="918" spans="1:24" ht="31.5" hidden="1" customHeight="1" outlineLevel="1">
      <c r="A918" s="1274"/>
      <c r="B918" s="1211" t="s">
        <v>723</v>
      </c>
      <c r="C918" s="1209" t="s">
        <v>724</v>
      </c>
      <c r="D918" s="1209" t="s">
        <v>725</v>
      </c>
      <c r="E918" s="1201">
        <v>12090909</v>
      </c>
      <c r="F918" s="1201">
        <v>12090909</v>
      </c>
      <c r="G918" s="1202">
        <f>F918</f>
        <v>12090909</v>
      </c>
      <c r="H918" s="1202"/>
      <c r="I918" s="1225">
        <f>(G918-F918)/F918</f>
        <v>0</v>
      </c>
      <c r="J918" s="1209" t="s">
        <v>726</v>
      </c>
      <c r="K918" s="1226"/>
      <c r="L918" s="1226"/>
      <c r="M918" s="1226"/>
      <c r="N918" s="1226"/>
      <c r="O918" s="1226"/>
      <c r="P918" s="1226"/>
      <c r="Q918" s="1226"/>
      <c r="R918" s="1226"/>
      <c r="S918" s="1226"/>
      <c r="T918" s="1226"/>
      <c r="U918" s="1226"/>
      <c r="V918" s="1226"/>
      <c r="W918" s="1226"/>
      <c r="X918" s="1226"/>
    </row>
    <row r="919" spans="1:24" ht="15" hidden="1" customHeight="1" collapsed="1">
      <c r="A919" s="1279">
        <v>2</v>
      </c>
      <c r="B919" s="1624" t="s">
        <v>727</v>
      </c>
      <c r="C919" s="1578"/>
      <c r="D919" s="1578"/>
      <c r="E919" s="1578"/>
      <c r="F919" s="1578"/>
      <c r="G919" s="1578"/>
      <c r="H919" s="1578"/>
      <c r="I919" s="1578"/>
      <c r="J919" s="1579"/>
      <c r="K919" s="1249"/>
      <c r="L919" s="1249"/>
      <c r="M919" s="1249"/>
      <c r="N919" s="1249"/>
      <c r="O919" s="1249"/>
      <c r="P919" s="1249"/>
      <c r="Q919" s="1249"/>
      <c r="R919" s="1249"/>
      <c r="S919" s="1249"/>
      <c r="T919" s="1249"/>
      <c r="U919" s="1249"/>
      <c r="V919" s="1249"/>
      <c r="W919" s="1249"/>
      <c r="X919" s="1249"/>
    </row>
    <row r="920" spans="1:24" ht="31.5" hidden="1" customHeight="1" outlineLevel="1">
      <c r="A920" s="1274"/>
      <c r="B920" s="1211" t="s">
        <v>728</v>
      </c>
      <c r="C920" s="1191" t="s">
        <v>419</v>
      </c>
      <c r="D920" s="1209" t="s">
        <v>729</v>
      </c>
      <c r="E920" s="1192">
        <v>10500</v>
      </c>
      <c r="F920" s="1192">
        <v>10500</v>
      </c>
      <c r="G920" s="1197"/>
      <c r="H920" s="1197"/>
      <c r="I920" s="1225">
        <f t="shared" ref="I920:I925" si="67">(G920-F920)/F920</f>
        <v>-1</v>
      </c>
      <c r="J920" s="1587" t="s">
        <v>730</v>
      </c>
      <c r="K920" s="1226"/>
      <c r="L920" s="1226"/>
      <c r="M920" s="1226"/>
      <c r="N920" s="1226"/>
      <c r="O920" s="1226"/>
      <c r="P920" s="1226"/>
      <c r="Q920" s="1226"/>
      <c r="R920" s="1226"/>
      <c r="S920" s="1226"/>
      <c r="T920" s="1226"/>
      <c r="U920" s="1226"/>
      <c r="V920" s="1226"/>
      <c r="W920" s="1226"/>
      <c r="X920" s="1226"/>
    </row>
    <row r="921" spans="1:24" ht="31.5" hidden="1" customHeight="1" outlineLevel="1">
      <c r="A921" s="1274"/>
      <c r="B921" s="1211" t="s">
        <v>731</v>
      </c>
      <c r="C921" s="1191" t="s">
        <v>419</v>
      </c>
      <c r="D921" s="1209" t="s">
        <v>729</v>
      </c>
      <c r="E921" s="1192">
        <v>11900</v>
      </c>
      <c r="F921" s="1192">
        <v>11900</v>
      </c>
      <c r="G921" s="1197"/>
      <c r="H921" s="1197"/>
      <c r="I921" s="1225">
        <f t="shared" si="67"/>
        <v>-1</v>
      </c>
      <c r="J921" s="1588"/>
      <c r="K921" s="1226"/>
      <c r="L921" s="1226"/>
      <c r="M921" s="1226"/>
      <c r="N921" s="1226"/>
      <c r="O921" s="1226"/>
      <c r="P921" s="1226"/>
      <c r="Q921" s="1226"/>
      <c r="R921" s="1226"/>
      <c r="S921" s="1226"/>
      <c r="T921" s="1226"/>
      <c r="U921" s="1226"/>
      <c r="V921" s="1226"/>
      <c r="W921" s="1226"/>
      <c r="X921" s="1226"/>
    </row>
    <row r="922" spans="1:24" ht="31.5" hidden="1" customHeight="1" outlineLevel="1">
      <c r="A922" s="1193"/>
      <c r="B922" s="1247" t="s">
        <v>732</v>
      </c>
      <c r="C922" s="1191" t="s">
        <v>419</v>
      </c>
      <c r="D922" s="1209" t="s">
        <v>733</v>
      </c>
      <c r="E922" s="1192">
        <v>8900</v>
      </c>
      <c r="F922" s="1192">
        <v>8900</v>
      </c>
      <c r="G922" s="1197"/>
      <c r="H922" s="1197"/>
      <c r="I922" s="1225">
        <f t="shared" si="67"/>
        <v>-1</v>
      </c>
      <c r="J922" s="1588"/>
      <c r="K922" s="1226"/>
      <c r="L922" s="1226"/>
      <c r="M922" s="1226"/>
      <c r="N922" s="1226"/>
      <c r="O922" s="1226"/>
      <c r="P922" s="1226"/>
      <c r="Q922" s="1226"/>
      <c r="R922" s="1226"/>
      <c r="S922" s="1226"/>
      <c r="T922" s="1226"/>
      <c r="U922" s="1226"/>
      <c r="V922" s="1226"/>
      <c r="W922" s="1226"/>
      <c r="X922" s="1226"/>
    </row>
    <row r="923" spans="1:24" ht="31.5" hidden="1" customHeight="1" outlineLevel="1">
      <c r="A923" s="1193"/>
      <c r="B923" s="1247" t="s">
        <v>734</v>
      </c>
      <c r="C923" s="1191" t="s">
        <v>419</v>
      </c>
      <c r="D923" s="1209" t="s">
        <v>735</v>
      </c>
      <c r="E923" s="1192">
        <v>14000</v>
      </c>
      <c r="F923" s="1192">
        <v>14000</v>
      </c>
      <c r="G923" s="1197"/>
      <c r="H923" s="1197"/>
      <c r="I923" s="1225">
        <f t="shared" si="67"/>
        <v>-1</v>
      </c>
      <c r="J923" s="1588"/>
      <c r="K923" s="1226"/>
      <c r="L923" s="1226"/>
      <c r="M923" s="1226"/>
      <c r="N923" s="1226"/>
      <c r="O923" s="1226"/>
      <c r="P923" s="1226"/>
      <c r="Q923" s="1226"/>
      <c r="R923" s="1226"/>
      <c r="S923" s="1226"/>
      <c r="T923" s="1226"/>
      <c r="U923" s="1226"/>
      <c r="V923" s="1226"/>
      <c r="W923" s="1226"/>
      <c r="X923" s="1226"/>
    </row>
    <row r="924" spans="1:24" ht="31.5" hidden="1" customHeight="1" outlineLevel="1">
      <c r="A924" s="1193"/>
      <c r="B924" s="1247" t="s">
        <v>736</v>
      </c>
      <c r="C924" s="1191" t="s">
        <v>419</v>
      </c>
      <c r="D924" s="1209" t="s">
        <v>737</v>
      </c>
      <c r="E924" s="1192">
        <v>14500</v>
      </c>
      <c r="F924" s="1192">
        <v>14500</v>
      </c>
      <c r="G924" s="1197"/>
      <c r="H924" s="1197"/>
      <c r="I924" s="1225">
        <f t="shared" si="67"/>
        <v>-1</v>
      </c>
      <c r="J924" s="1589"/>
      <c r="K924" s="1226"/>
      <c r="L924" s="1226"/>
      <c r="M924" s="1226"/>
      <c r="N924" s="1226"/>
      <c r="O924" s="1226"/>
      <c r="P924" s="1226"/>
      <c r="Q924" s="1226"/>
      <c r="R924" s="1226"/>
      <c r="S924" s="1226"/>
      <c r="T924" s="1226"/>
      <c r="U924" s="1226"/>
      <c r="V924" s="1226"/>
      <c r="W924" s="1226"/>
      <c r="X924" s="1226"/>
    </row>
    <row r="925" spans="1:24" ht="31.5" hidden="1" customHeight="1" outlineLevel="1">
      <c r="A925" s="1193"/>
      <c r="B925" s="1247" t="s">
        <v>738</v>
      </c>
      <c r="C925" s="1191" t="s">
        <v>419</v>
      </c>
      <c r="D925" s="1209" t="s">
        <v>739</v>
      </c>
      <c r="E925" s="1192">
        <v>13000</v>
      </c>
      <c r="F925" s="1192">
        <v>13000</v>
      </c>
      <c r="G925" s="1197"/>
      <c r="H925" s="1197"/>
      <c r="I925" s="1225">
        <f t="shared" si="67"/>
        <v>-1</v>
      </c>
      <c r="J925" s="1269"/>
      <c r="K925" s="1226"/>
      <c r="L925" s="1226"/>
      <c r="M925" s="1226"/>
      <c r="N925" s="1226"/>
      <c r="O925" s="1226"/>
      <c r="P925" s="1226"/>
      <c r="Q925" s="1226"/>
      <c r="R925" s="1226"/>
      <c r="S925" s="1226"/>
      <c r="T925" s="1226"/>
      <c r="U925" s="1226"/>
      <c r="V925" s="1226"/>
      <c r="W925" s="1226"/>
      <c r="X925" s="1226"/>
    </row>
    <row r="926" spans="1:24" ht="15" hidden="1" customHeight="1" collapsed="1">
      <c r="A926" s="1242">
        <v>3</v>
      </c>
      <c r="B926" s="1625" t="s">
        <v>740</v>
      </c>
      <c r="C926" s="1578"/>
      <c r="D926" s="1578"/>
      <c r="E926" s="1578"/>
      <c r="F926" s="1578"/>
      <c r="G926" s="1578"/>
      <c r="H926" s="1578"/>
      <c r="I926" s="1578"/>
      <c r="J926" s="1579"/>
      <c r="K926" s="1249"/>
      <c r="L926" s="1249"/>
      <c r="M926" s="1249"/>
      <c r="N926" s="1249"/>
      <c r="O926" s="1249"/>
      <c r="P926" s="1249"/>
      <c r="Q926" s="1249"/>
      <c r="R926" s="1249"/>
      <c r="S926" s="1249"/>
      <c r="T926" s="1249"/>
      <c r="U926" s="1249"/>
      <c r="V926" s="1249"/>
      <c r="W926" s="1249"/>
      <c r="X926" s="1249"/>
    </row>
    <row r="927" spans="1:24" ht="78.75" hidden="1" customHeight="1" outlineLevel="1">
      <c r="A927" s="1193"/>
      <c r="B927" s="1211" t="s">
        <v>741</v>
      </c>
      <c r="C927" s="1209" t="s">
        <v>742</v>
      </c>
      <c r="D927" s="1209"/>
      <c r="E927" s="1280">
        <v>3740000</v>
      </c>
      <c r="F927" s="1280">
        <v>3740000</v>
      </c>
      <c r="G927" s="1270"/>
      <c r="H927" s="1270"/>
      <c r="I927" s="1225">
        <f>(G927-F927)/F927</f>
        <v>-1</v>
      </c>
      <c r="J927" s="1209" t="s">
        <v>743</v>
      </c>
      <c r="K927" s="1226"/>
      <c r="L927" s="1226"/>
      <c r="M927" s="1226"/>
      <c r="N927" s="1226"/>
      <c r="O927" s="1226"/>
      <c r="P927" s="1226"/>
      <c r="Q927" s="1226"/>
      <c r="R927" s="1226"/>
      <c r="S927" s="1226"/>
      <c r="T927" s="1226"/>
      <c r="U927" s="1226"/>
      <c r="V927" s="1226"/>
      <c r="W927" s="1226"/>
      <c r="X927" s="1226"/>
    </row>
    <row r="928" spans="1:24" ht="18.75" customHeight="1">
      <c r="A928" s="1577" t="s">
        <v>744</v>
      </c>
      <c r="B928" s="1578"/>
      <c r="C928" s="1578"/>
      <c r="D928" s="1578"/>
      <c r="E928" s="1578"/>
      <c r="F928" s="1578"/>
      <c r="G928" s="1578"/>
      <c r="H928" s="1578"/>
      <c r="I928" s="1578"/>
      <c r="J928" s="1579"/>
      <c r="K928" s="1226"/>
      <c r="L928" s="1226"/>
      <c r="M928" s="1226"/>
      <c r="N928" s="1226"/>
      <c r="O928" s="1226"/>
      <c r="P928" s="1226"/>
      <c r="Q928" s="1226"/>
      <c r="R928" s="1226"/>
      <c r="S928" s="1226"/>
      <c r="T928" s="1226"/>
      <c r="U928" s="1226"/>
      <c r="V928" s="1226"/>
      <c r="W928" s="1226"/>
      <c r="X928" s="1226"/>
    </row>
    <row r="929" spans="1:24" ht="15" hidden="1" customHeight="1">
      <c r="A929" s="1212">
        <v>1</v>
      </c>
      <c r="B929" s="1605" t="s">
        <v>745</v>
      </c>
      <c r="C929" s="1578"/>
      <c r="D929" s="1578"/>
      <c r="E929" s="1578"/>
      <c r="F929" s="1578"/>
      <c r="G929" s="1578"/>
      <c r="H929" s="1578"/>
      <c r="I929" s="1578"/>
      <c r="J929" s="1579"/>
      <c r="K929" s="1226"/>
      <c r="L929" s="1226"/>
      <c r="M929" s="1226"/>
      <c r="N929" s="1226"/>
      <c r="O929" s="1226"/>
      <c r="P929" s="1226"/>
      <c r="Q929" s="1226"/>
      <c r="R929" s="1226"/>
      <c r="S929" s="1226"/>
      <c r="T929" s="1226"/>
      <c r="U929" s="1226"/>
      <c r="V929" s="1226"/>
      <c r="W929" s="1226"/>
      <c r="X929" s="1226"/>
    </row>
    <row r="930" spans="1:24" ht="31.5" hidden="1" customHeight="1">
      <c r="A930" s="1193"/>
      <c r="B930" s="1252" t="s">
        <v>746</v>
      </c>
      <c r="C930" s="1191" t="s">
        <v>674</v>
      </c>
      <c r="D930" s="1209" t="s">
        <v>747</v>
      </c>
      <c r="E930" s="1192">
        <v>4600</v>
      </c>
      <c r="F930" s="1192">
        <v>4600</v>
      </c>
      <c r="G930" s="1197"/>
      <c r="H930" s="1197"/>
      <c r="I930" s="1225">
        <f t="shared" ref="I930:I942" si="68">(F930-E930)/E930</f>
        <v>0</v>
      </c>
      <c r="J930" s="1587" t="s">
        <v>748</v>
      </c>
      <c r="K930" s="1226"/>
      <c r="L930" s="1226"/>
      <c r="M930" s="1226"/>
      <c r="N930" s="1226"/>
      <c r="O930" s="1226"/>
      <c r="P930" s="1226"/>
      <c r="Q930" s="1226"/>
      <c r="R930" s="1226"/>
      <c r="S930" s="1226"/>
      <c r="T930" s="1226"/>
      <c r="U930" s="1226"/>
      <c r="V930" s="1226"/>
      <c r="W930" s="1226"/>
      <c r="X930" s="1226"/>
    </row>
    <row r="931" spans="1:24" ht="19.5" hidden="1" customHeight="1">
      <c r="A931" s="1193"/>
      <c r="B931" s="1247" t="s">
        <v>749</v>
      </c>
      <c r="C931" s="1191" t="s">
        <v>674</v>
      </c>
      <c r="D931" s="1191" t="s">
        <v>16</v>
      </c>
      <c r="E931" s="1192">
        <v>7500</v>
      </c>
      <c r="F931" s="1192">
        <v>7500</v>
      </c>
      <c r="G931" s="1197"/>
      <c r="H931" s="1197"/>
      <c r="I931" s="1225">
        <f t="shared" si="68"/>
        <v>0</v>
      </c>
      <c r="J931" s="1588"/>
      <c r="K931" s="1226"/>
      <c r="L931" s="1226"/>
      <c r="M931" s="1226"/>
      <c r="N931" s="1226"/>
      <c r="O931" s="1226"/>
      <c r="P931" s="1226"/>
      <c r="Q931" s="1226"/>
      <c r="R931" s="1226"/>
      <c r="S931" s="1226"/>
      <c r="T931" s="1226"/>
      <c r="U931" s="1226"/>
      <c r="V931" s="1226"/>
      <c r="W931" s="1226"/>
      <c r="X931" s="1226"/>
    </row>
    <row r="932" spans="1:24" ht="19.5" hidden="1" customHeight="1">
      <c r="A932" s="1193"/>
      <c r="B932" s="1247" t="s">
        <v>750</v>
      </c>
      <c r="C932" s="1191" t="s">
        <v>674</v>
      </c>
      <c r="D932" s="1191" t="s">
        <v>16</v>
      </c>
      <c r="E932" s="1192">
        <v>8750</v>
      </c>
      <c r="F932" s="1192">
        <v>8750</v>
      </c>
      <c r="G932" s="1197"/>
      <c r="H932" s="1197"/>
      <c r="I932" s="1225">
        <f t="shared" si="68"/>
        <v>0</v>
      </c>
      <c r="J932" s="1588"/>
      <c r="K932" s="1226"/>
      <c r="L932" s="1226"/>
      <c r="M932" s="1226"/>
      <c r="N932" s="1226"/>
      <c r="O932" s="1226"/>
      <c r="P932" s="1226"/>
      <c r="Q932" s="1226"/>
      <c r="R932" s="1226"/>
      <c r="S932" s="1226"/>
      <c r="T932" s="1226"/>
      <c r="U932" s="1226"/>
      <c r="V932" s="1226"/>
      <c r="W932" s="1226"/>
      <c r="X932" s="1226"/>
    </row>
    <row r="933" spans="1:24" ht="19.5" hidden="1" customHeight="1">
      <c r="A933" s="1193"/>
      <c r="B933" s="1247" t="s">
        <v>751</v>
      </c>
      <c r="C933" s="1191" t="s">
        <v>674</v>
      </c>
      <c r="D933" s="1191" t="s">
        <v>16</v>
      </c>
      <c r="E933" s="1192">
        <v>13700</v>
      </c>
      <c r="F933" s="1192">
        <v>13700</v>
      </c>
      <c r="G933" s="1197"/>
      <c r="H933" s="1197"/>
      <c r="I933" s="1225">
        <f t="shared" si="68"/>
        <v>0</v>
      </c>
      <c r="J933" s="1588"/>
      <c r="K933" s="1226"/>
      <c r="L933" s="1226"/>
      <c r="M933" s="1226"/>
      <c r="N933" s="1226"/>
      <c r="O933" s="1226"/>
      <c r="P933" s="1226"/>
      <c r="Q933" s="1226"/>
      <c r="R933" s="1226"/>
      <c r="S933" s="1226"/>
      <c r="T933" s="1226"/>
      <c r="U933" s="1226"/>
      <c r="V933" s="1226"/>
      <c r="W933" s="1226"/>
      <c r="X933" s="1226"/>
    </row>
    <row r="934" spans="1:24" ht="19.5" hidden="1" customHeight="1">
      <c r="A934" s="1193"/>
      <c r="B934" s="1247" t="s">
        <v>752</v>
      </c>
      <c r="C934" s="1191" t="s">
        <v>674</v>
      </c>
      <c r="D934" s="1191" t="s">
        <v>16</v>
      </c>
      <c r="E934" s="1192">
        <v>12250</v>
      </c>
      <c r="F934" s="1192">
        <v>12250</v>
      </c>
      <c r="G934" s="1197"/>
      <c r="H934" s="1197"/>
      <c r="I934" s="1225">
        <f t="shared" si="68"/>
        <v>0</v>
      </c>
      <c r="J934" s="1588"/>
      <c r="K934" s="1226"/>
      <c r="L934" s="1226"/>
      <c r="M934" s="1226"/>
      <c r="N934" s="1226"/>
      <c r="O934" s="1226"/>
      <c r="P934" s="1226"/>
      <c r="Q934" s="1226"/>
      <c r="R934" s="1226"/>
      <c r="S934" s="1226"/>
      <c r="T934" s="1226"/>
      <c r="U934" s="1226"/>
      <c r="V934" s="1226"/>
      <c r="W934" s="1226"/>
      <c r="X934" s="1226"/>
    </row>
    <row r="935" spans="1:24" ht="19.5" hidden="1" customHeight="1">
      <c r="A935" s="1193"/>
      <c r="B935" s="1247" t="s">
        <v>753</v>
      </c>
      <c r="C935" s="1191" t="s">
        <v>674</v>
      </c>
      <c r="D935" s="1191" t="s">
        <v>16</v>
      </c>
      <c r="E935" s="1192">
        <v>16350</v>
      </c>
      <c r="F935" s="1192">
        <v>16350</v>
      </c>
      <c r="G935" s="1197"/>
      <c r="H935" s="1197"/>
      <c r="I935" s="1225">
        <f t="shared" si="68"/>
        <v>0</v>
      </c>
      <c r="J935" s="1588"/>
      <c r="K935" s="1226"/>
      <c r="L935" s="1226"/>
      <c r="M935" s="1226"/>
      <c r="N935" s="1226"/>
      <c r="O935" s="1226"/>
      <c r="P935" s="1226"/>
      <c r="Q935" s="1226"/>
      <c r="R935" s="1226"/>
      <c r="S935" s="1226"/>
      <c r="T935" s="1226"/>
      <c r="U935" s="1226"/>
      <c r="V935" s="1226"/>
      <c r="W935" s="1226"/>
      <c r="X935" s="1226"/>
    </row>
    <row r="936" spans="1:24" ht="19.5" hidden="1" customHeight="1">
      <c r="A936" s="1193"/>
      <c r="B936" s="1247" t="s">
        <v>754</v>
      </c>
      <c r="C936" s="1191" t="s">
        <v>674</v>
      </c>
      <c r="D936" s="1191" t="s">
        <v>16</v>
      </c>
      <c r="E936" s="1192">
        <v>21350</v>
      </c>
      <c r="F936" s="1192">
        <v>21350</v>
      </c>
      <c r="G936" s="1197"/>
      <c r="H936" s="1197"/>
      <c r="I936" s="1225">
        <f t="shared" si="68"/>
        <v>0</v>
      </c>
      <c r="J936" s="1588"/>
      <c r="K936" s="1226"/>
      <c r="L936" s="1226"/>
      <c r="M936" s="1226"/>
      <c r="N936" s="1226"/>
      <c r="O936" s="1226"/>
      <c r="P936" s="1226"/>
      <c r="Q936" s="1226"/>
      <c r="R936" s="1226"/>
      <c r="S936" s="1226"/>
      <c r="T936" s="1226"/>
      <c r="U936" s="1226"/>
      <c r="V936" s="1226"/>
      <c r="W936" s="1226"/>
      <c r="X936" s="1226"/>
    </row>
    <row r="937" spans="1:24" ht="19.5" hidden="1" customHeight="1">
      <c r="A937" s="1193"/>
      <c r="B937" s="1247" t="s">
        <v>755</v>
      </c>
      <c r="C937" s="1191" t="s">
        <v>674</v>
      </c>
      <c r="D937" s="1191" t="s">
        <v>16</v>
      </c>
      <c r="E937" s="1192">
        <v>22550</v>
      </c>
      <c r="F937" s="1192">
        <v>22550</v>
      </c>
      <c r="G937" s="1197"/>
      <c r="H937" s="1197"/>
      <c r="I937" s="1225">
        <f t="shared" si="68"/>
        <v>0</v>
      </c>
      <c r="J937" s="1588"/>
      <c r="K937" s="1226"/>
      <c r="L937" s="1226"/>
      <c r="M937" s="1226"/>
      <c r="N937" s="1226"/>
      <c r="O937" s="1226"/>
      <c r="P937" s="1226"/>
      <c r="Q937" s="1226"/>
      <c r="R937" s="1226"/>
      <c r="S937" s="1226"/>
      <c r="T937" s="1226"/>
      <c r="U937" s="1226"/>
      <c r="V937" s="1226"/>
      <c r="W937" s="1226"/>
      <c r="X937" s="1226"/>
    </row>
    <row r="938" spans="1:24" ht="19.5" hidden="1" customHeight="1">
      <c r="A938" s="1193"/>
      <c r="B938" s="1247" t="s">
        <v>756</v>
      </c>
      <c r="C938" s="1191" t="s">
        <v>674</v>
      </c>
      <c r="D938" s="1191" t="s">
        <v>16</v>
      </c>
      <c r="E938" s="1192">
        <v>31150</v>
      </c>
      <c r="F938" s="1192">
        <v>31150</v>
      </c>
      <c r="G938" s="1197"/>
      <c r="H938" s="1197"/>
      <c r="I938" s="1225">
        <f t="shared" si="68"/>
        <v>0</v>
      </c>
      <c r="J938" s="1588"/>
      <c r="K938" s="1226"/>
      <c r="L938" s="1226"/>
      <c r="M938" s="1226"/>
      <c r="N938" s="1226"/>
      <c r="O938" s="1226"/>
      <c r="P938" s="1226"/>
      <c r="Q938" s="1226"/>
      <c r="R938" s="1226"/>
      <c r="S938" s="1226"/>
      <c r="T938" s="1226"/>
      <c r="U938" s="1226"/>
      <c r="V938" s="1226"/>
      <c r="W938" s="1226"/>
      <c r="X938" s="1226"/>
    </row>
    <row r="939" spans="1:24" ht="19.5" hidden="1" customHeight="1">
      <c r="A939" s="1193"/>
      <c r="B939" s="1247" t="s">
        <v>757</v>
      </c>
      <c r="C939" s="1191" t="s">
        <v>674</v>
      </c>
      <c r="D939" s="1191" t="s">
        <v>16</v>
      </c>
      <c r="E939" s="1192">
        <v>28100</v>
      </c>
      <c r="F939" s="1192">
        <v>28100</v>
      </c>
      <c r="G939" s="1197"/>
      <c r="H939" s="1197"/>
      <c r="I939" s="1225">
        <f t="shared" si="68"/>
        <v>0</v>
      </c>
      <c r="J939" s="1588"/>
      <c r="K939" s="1226"/>
      <c r="L939" s="1226"/>
      <c r="M939" s="1226"/>
      <c r="N939" s="1226"/>
      <c r="O939" s="1226"/>
      <c r="P939" s="1226"/>
      <c r="Q939" s="1226"/>
      <c r="R939" s="1226"/>
      <c r="S939" s="1226"/>
      <c r="T939" s="1226"/>
      <c r="U939" s="1226"/>
      <c r="V939" s="1226"/>
      <c r="W939" s="1226"/>
      <c r="X939" s="1226"/>
    </row>
    <row r="940" spans="1:24" ht="19.5" hidden="1" customHeight="1">
      <c r="A940" s="1193"/>
      <c r="B940" s="1247" t="s">
        <v>758</v>
      </c>
      <c r="C940" s="1191" t="s">
        <v>674</v>
      </c>
      <c r="D940" s="1191" t="s">
        <v>16</v>
      </c>
      <c r="E940" s="1192">
        <v>68700</v>
      </c>
      <c r="F940" s="1192">
        <v>68700</v>
      </c>
      <c r="G940" s="1197"/>
      <c r="H940" s="1197"/>
      <c r="I940" s="1225">
        <f t="shared" si="68"/>
        <v>0</v>
      </c>
      <c r="J940" s="1588"/>
      <c r="K940" s="1226"/>
      <c r="L940" s="1226"/>
      <c r="M940" s="1226"/>
      <c r="N940" s="1226"/>
      <c r="O940" s="1226"/>
      <c r="P940" s="1226"/>
      <c r="Q940" s="1226"/>
      <c r="R940" s="1226"/>
      <c r="S940" s="1226"/>
      <c r="T940" s="1226"/>
      <c r="U940" s="1226"/>
      <c r="V940" s="1226"/>
      <c r="W940" s="1226"/>
      <c r="X940" s="1226"/>
    </row>
    <row r="941" spans="1:24" ht="19.5" hidden="1" customHeight="1">
      <c r="A941" s="1193"/>
      <c r="B941" s="1247" t="s">
        <v>759</v>
      </c>
      <c r="C941" s="1191" t="s">
        <v>674</v>
      </c>
      <c r="D941" s="1191" t="s">
        <v>16</v>
      </c>
      <c r="E941" s="1192">
        <v>108200</v>
      </c>
      <c r="F941" s="1192">
        <v>108200</v>
      </c>
      <c r="G941" s="1197"/>
      <c r="H941" s="1197"/>
      <c r="I941" s="1225">
        <f t="shared" si="68"/>
        <v>0</v>
      </c>
      <c r="J941" s="1589"/>
      <c r="K941" s="1226"/>
      <c r="L941" s="1226"/>
      <c r="M941" s="1226"/>
      <c r="N941" s="1226"/>
      <c r="O941" s="1226"/>
      <c r="P941" s="1226"/>
      <c r="Q941" s="1226"/>
      <c r="R941" s="1226"/>
      <c r="S941" s="1226"/>
      <c r="T941" s="1226"/>
      <c r="U941" s="1226"/>
      <c r="V941" s="1226"/>
      <c r="W941" s="1226"/>
      <c r="X941" s="1226"/>
    </row>
    <row r="942" spans="1:24" ht="19.5" hidden="1" customHeight="1">
      <c r="A942" s="1193"/>
      <c r="B942" s="1247" t="s">
        <v>760</v>
      </c>
      <c r="C942" s="1191" t="s">
        <v>674</v>
      </c>
      <c r="D942" s="1191" t="s">
        <v>16</v>
      </c>
      <c r="E942" s="1192">
        <v>170200</v>
      </c>
      <c r="F942" s="1192">
        <v>170200</v>
      </c>
      <c r="G942" s="1197"/>
      <c r="H942" s="1197"/>
      <c r="I942" s="1225">
        <f t="shared" si="68"/>
        <v>0</v>
      </c>
      <c r="J942" s="1587" t="s">
        <v>748</v>
      </c>
      <c r="K942" s="1226"/>
      <c r="L942" s="1226"/>
      <c r="M942" s="1226"/>
      <c r="N942" s="1226"/>
      <c r="O942" s="1226"/>
      <c r="P942" s="1226"/>
      <c r="Q942" s="1226"/>
      <c r="R942" s="1226"/>
      <c r="S942" s="1226"/>
      <c r="T942" s="1226"/>
      <c r="U942" s="1226"/>
      <c r="V942" s="1226"/>
      <c r="W942" s="1226"/>
      <c r="X942" s="1226"/>
    </row>
    <row r="943" spans="1:24" ht="19.5" hidden="1" customHeight="1">
      <c r="A943" s="1193"/>
      <c r="B943" s="1252" t="s">
        <v>761</v>
      </c>
      <c r="C943" s="1191"/>
      <c r="D943" s="1191" t="s">
        <v>762</v>
      </c>
      <c r="E943" s="1192"/>
      <c r="F943" s="1192"/>
      <c r="G943" s="1197"/>
      <c r="H943" s="1197"/>
      <c r="I943" s="1225"/>
      <c r="J943" s="1588"/>
      <c r="K943" s="1226"/>
      <c r="L943" s="1226"/>
      <c r="M943" s="1226"/>
      <c r="N943" s="1226"/>
      <c r="O943" s="1226"/>
      <c r="P943" s="1226"/>
      <c r="Q943" s="1226"/>
      <c r="R943" s="1226"/>
      <c r="S943" s="1226"/>
      <c r="T943" s="1226"/>
      <c r="U943" s="1226"/>
      <c r="V943" s="1226"/>
      <c r="W943" s="1226"/>
      <c r="X943" s="1226"/>
    </row>
    <row r="944" spans="1:24" ht="19.5" hidden="1" customHeight="1">
      <c r="A944" s="1193"/>
      <c r="B944" s="1252" t="s">
        <v>763</v>
      </c>
      <c r="C944" s="1191"/>
      <c r="D944" s="1191"/>
      <c r="E944" s="1192"/>
      <c r="F944" s="1192"/>
      <c r="G944" s="1197"/>
      <c r="H944" s="1197"/>
      <c r="I944" s="1225"/>
      <c r="J944" s="1588"/>
      <c r="K944" s="1226"/>
      <c r="L944" s="1226"/>
      <c r="M944" s="1226"/>
      <c r="N944" s="1226"/>
      <c r="O944" s="1226"/>
      <c r="P944" s="1226"/>
      <c r="Q944" s="1226"/>
      <c r="R944" s="1226"/>
      <c r="S944" s="1226"/>
      <c r="T944" s="1226"/>
      <c r="U944" s="1226"/>
      <c r="V944" s="1226"/>
      <c r="W944" s="1226"/>
      <c r="X944" s="1226"/>
    </row>
    <row r="945" spans="1:24" ht="19.5" hidden="1" customHeight="1">
      <c r="A945" s="1193"/>
      <c r="B945" s="1247" t="s">
        <v>764</v>
      </c>
      <c r="C945" s="1191" t="s">
        <v>674</v>
      </c>
      <c r="D945" s="1191" t="s">
        <v>16</v>
      </c>
      <c r="E945" s="1192">
        <v>7400</v>
      </c>
      <c r="F945" s="1192">
        <v>7400</v>
      </c>
      <c r="G945" s="1197"/>
      <c r="H945" s="1197"/>
      <c r="I945" s="1225">
        <f t="shared" ref="I945:I952" si="69">(F945-E945)/E945</f>
        <v>0</v>
      </c>
      <c r="J945" s="1588"/>
      <c r="K945" s="1226"/>
      <c r="L945" s="1226"/>
      <c r="M945" s="1226"/>
      <c r="N945" s="1226"/>
      <c r="O945" s="1226"/>
      <c r="P945" s="1226"/>
      <c r="Q945" s="1226"/>
      <c r="R945" s="1226"/>
      <c r="S945" s="1226"/>
      <c r="T945" s="1226"/>
      <c r="U945" s="1226"/>
      <c r="V945" s="1226"/>
      <c r="W945" s="1226"/>
      <c r="X945" s="1226"/>
    </row>
    <row r="946" spans="1:24" ht="19.5" hidden="1" customHeight="1">
      <c r="A946" s="1193"/>
      <c r="B946" s="1247" t="s">
        <v>765</v>
      </c>
      <c r="C946" s="1191" t="s">
        <v>674</v>
      </c>
      <c r="D946" s="1191" t="s">
        <v>16</v>
      </c>
      <c r="E946" s="1192">
        <v>10000</v>
      </c>
      <c r="F946" s="1192">
        <v>10000</v>
      </c>
      <c r="G946" s="1197"/>
      <c r="H946" s="1197"/>
      <c r="I946" s="1225">
        <f t="shared" si="69"/>
        <v>0</v>
      </c>
      <c r="J946" s="1588"/>
      <c r="K946" s="1226"/>
      <c r="L946" s="1226"/>
      <c r="M946" s="1226"/>
      <c r="N946" s="1226"/>
      <c r="O946" s="1226"/>
      <c r="P946" s="1226"/>
      <c r="Q946" s="1226"/>
      <c r="R946" s="1226"/>
      <c r="S946" s="1226"/>
      <c r="T946" s="1226"/>
      <c r="U946" s="1226"/>
      <c r="V946" s="1226"/>
      <c r="W946" s="1226"/>
      <c r="X946" s="1226"/>
    </row>
    <row r="947" spans="1:24" ht="19.5" hidden="1" customHeight="1">
      <c r="A947" s="1193"/>
      <c r="B947" s="1247" t="s">
        <v>766</v>
      </c>
      <c r="C947" s="1191" t="s">
        <v>674</v>
      </c>
      <c r="D947" s="1191" t="s">
        <v>16</v>
      </c>
      <c r="E947" s="1192">
        <v>15500</v>
      </c>
      <c r="F947" s="1192">
        <v>15500</v>
      </c>
      <c r="G947" s="1197"/>
      <c r="H947" s="1197"/>
      <c r="I947" s="1225">
        <f t="shared" si="69"/>
        <v>0</v>
      </c>
      <c r="J947" s="1588"/>
      <c r="K947" s="1226"/>
      <c r="L947" s="1226"/>
      <c r="M947" s="1226"/>
      <c r="N947" s="1226"/>
      <c r="O947" s="1226"/>
      <c r="P947" s="1226"/>
      <c r="Q947" s="1226"/>
      <c r="R947" s="1226"/>
      <c r="S947" s="1226"/>
      <c r="T947" s="1226"/>
      <c r="U947" s="1226"/>
      <c r="V947" s="1226"/>
      <c r="W947" s="1226"/>
      <c r="X947" s="1226"/>
    </row>
    <row r="948" spans="1:24" ht="19.5" hidden="1" customHeight="1">
      <c r="A948" s="1193"/>
      <c r="B948" s="1247" t="s">
        <v>767</v>
      </c>
      <c r="C948" s="1191" t="s">
        <v>674</v>
      </c>
      <c r="D948" s="1191" t="s">
        <v>16</v>
      </c>
      <c r="E948" s="1192">
        <v>23900</v>
      </c>
      <c r="F948" s="1192">
        <v>23900</v>
      </c>
      <c r="G948" s="1197"/>
      <c r="H948" s="1197"/>
      <c r="I948" s="1225">
        <f t="shared" si="69"/>
        <v>0</v>
      </c>
      <c r="J948" s="1588"/>
      <c r="K948" s="1226"/>
      <c r="L948" s="1226"/>
      <c r="M948" s="1226"/>
      <c r="N948" s="1226"/>
      <c r="O948" s="1226"/>
      <c r="P948" s="1226"/>
      <c r="Q948" s="1226"/>
      <c r="R948" s="1226"/>
      <c r="S948" s="1226"/>
      <c r="T948" s="1226"/>
      <c r="U948" s="1226"/>
      <c r="V948" s="1226"/>
      <c r="W948" s="1226"/>
      <c r="X948" s="1226"/>
    </row>
    <row r="949" spans="1:24" ht="19.5" hidden="1" customHeight="1">
      <c r="A949" s="1193"/>
      <c r="B949" s="1247" t="s">
        <v>768</v>
      </c>
      <c r="C949" s="1191" t="s">
        <v>674</v>
      </c>
      <c r="D949" s="1191" t="s">
        <v>16</v>
      </c>
      <c r="E949" s="1192">
        <v>58900</v>
      </c>
      <c r="F949" s="1192">
        <v>58900</v>
      </c>
      <c r="G949" s="1197"/>
      <c r="H949" s="1197"/>
      <c r="I949" s="1225">
        <f t="shared" si="69"/>
        <v>0</v>
      </c>
      <c r="J949" s="1588"/>
      <c r="K949" s="1226"/>
      <c r="L949" s="1226"/>
      <c r="M949" s="1226"/>
      <c r="N949" s="1226"/>
      <c r="O949" s="1226"/>
      <c r="P949" s="1226"/>
      <c r="Q949" s="1226"/>
      <c r="R949" s="1226"/>
      <c r="S949" s="1226"/>
      <c r="T949" s="1226"/>
      <c r="U949" s="1226"/>
      <c r="V949" s="1226"/>
      <c r="W949" s="1226"/>
      <c r="X949" s="1226"/>
    </row>
    <row r="950" spans="1:24" ht="19.5" hidden="1" customHeight="1">
      <c r="A950" s="1193"/>
      <c r="B950" s="1247" t="s">
        <v>769</v>
      </c>
      <c r="C950" s="1191" t="s">
        <v>674</v>
      </c>
      <c r="D950" s="1191" t="s">
        <v>16</v>
      </c>
      <c r="E950" s="1192">
        <v>119500</v>
      </c>
      <c r="F950" s="1192">
        <v>119500</v>
      </c>
      <c r="G950" s="1197"/>
      <c r="H950" s="1197"/>
      <c r="I950" s="1225">
        <f t="shared" si="69"/>
        <v>0</v>
      </c>
      <c r="J950" s="1588"/>
      <c r="K950" s="1226"/>
      <c r="L950" s="1226"/>
      <c r="M950" s="1226"/>
      <c r="N950" s="1226"/>
      <c r="O950" s="1226"/>
      <c r="P950" s="1226"/>
      <c r="Q950" s="1226"/>
      <c r="R950" s="1226"/>
      <c r="S950" s="1226"/>
      <c r="T950" s="1226"/>
      <c r="U950" s="1226"/>
      <c r="V950" s="1226"/>
      <c r="W950" s="1226"/>
      <c r="X950" s="1226"/>
    </row>
    <row r="951" spans="1:24" ht="19.5" hidden="1" customHeight="1">
      <c r="A951" s="1193"/>
      <c r="B951" s="1247" t="s">
        <v>770</v>
      </c>
      <c r="C951" s="1191" t="s">
        <v>674</v>
      </c>
      <c r="D951" s="1191" t="s">
        <v>16</v>
      </c>
      <c r="E951" s="1192">
        <v>208900</v>
      </c>
      <c r="F951" s="1192">
        <v>208900</v>
      </c>
      <c r="G951" s="1197"/>
      <c r="H951" s="1197"/>
      <c r="I951" s="1225">
        <f t="shared" si="69"/>
        <v>0</v>
      </c>
      <c r="J951" s="1588"/>
      <c r="K951" s="1226"/>
      <c r="L951" s="1226"/>
      <c r="M951" s="1226"/>
      <c r="N951" s="1226"/>
      <c r="O951" s="1226"/>
      <c r="P951" s="1226"/>
      <c r="Q951" s="1226"/>
      <c r="R951" s="1226"/>
      <c r="S951" s="1226"/>
      <c r="T951" s="1226"/>
      <c r="U951" s="1226"/>
      <c r="V951" s="1226"/>
      <c r="W951" s="1226"/>
      <c r="X951" s="1226"/>
    </row>
    <row r="952" spans="1:24" ht="19.5" hidden="1" customHeight="1">
      <c r="A952" s="1193"/>
      <c r="B952" s="1247" t="s">
        <v>771</v>
      </c>
      <c r="C952" s="1191" t="s">
        <v>674</v>
      </c>
      <c r="D952" s="1191" t="s">
        <v>16</v>
      </c>
      <c r="E952" s="1192">
        <v>120545</v>
      </c>
      <c r="F952" s="1192">
        <v>120545</v>
      </c>
      <c r="G952" s="1197"/>
      <c r="H952" s="1197"/>
      <c r="I952" s="1225">
        <f t="shared" si="69"/>
        <v>0</v>
      </c>
      <c r="J952" s="1589"/>
      <c r="K952" s="1226"/>
      <c r="L952" s="1226"/>
      <c r="M952" s="1226"/>
      <c r="N952" s="1226"/>
      <c r="O952" s="1226"/>
      <c r="P952" s="1226"/>
      <c r="Q952" s="1226"/>
      <c r="R952" s="1226"/>
      <c r="S952" s="1226"/>
      <c r="T952" s="1226"/>
      <c r="U952" s="1226"/>
      <c r="V952" s="1226"/>
      <c r="W952" s="1226"/>
      <c r="X952" s="1226"/>
    </row>
    <row r="953" spans="1:24" ht="24.75" customHeight="1">
      <c r="A953" s="1274">
        <v>1</v>
      </c>
      <c r="B953" s="1604" t="s">
        <v>772</v>
      </c>
      <c r="C953" s="1578"/>
      <c r="D953" s="1578"/>
      <c r="E953" s="1578"/>
      <c r="F953" s="1578"/>
      <c r="G953" s="1578"/>
      <c r="H953" s="1578"/>
      <c r="I953" s="1578"/>
      <c r="J953" s="1579"/>
      <c r="K953" s="1226"/>
      <c r="L953" s="1226"/>
      <c r="M953" s="1226"/>
      <c r="N953" s="1226"/>
      <c r="O953" s="1226"/>
      <c r="P953" s="1226"/>
      <c r="Q953" s="1226"/>
      <c r="R953" s="1226"/>
      <c r="S953" s="1226"/>
      <c r="T953" s="1226"/>
      <c r="U953" s="1226"/>
      <c r="V953" s="1226"/>
      <c r="W953" s="1226"/>
      <c r="X953" s="1226"/>
    </row>
    <row r="954" spans="1:24" ht="39" hidden="1" customHeight="1" outlineLevel="1">
      <c r="A954" s="1274"/>
      <c r="B954" s="1275" t="s">
        <v>773</v>
      </c>
      <c r="C954" s="1281"/>
      <c r="D954" s="1209"/>
      <c r="E954" s="1282"/>
      <c r="F954" s="1282"/>
      <c r="G954" s="1283"/>
      <c r="H954" s="1283"/>
      <c r="I954" s="1225"/>
      <c r="J954" s="1587" t="s">
        <v>660</v>
      </c>
      <c r="K954" s="1226"/>
      <c r="L954" s="1226"/>
      <c r="M954" s="1226"/>
      <c r="N954" s="1226"/>
      <c r="O954" s="1226"/>
      <c r="P954" s="1226"/>
      <c r="Q954" s="1226"/>
      <c r="R954" s="1226"/>
      <c r="S954" s="1226"/>
      <c r="T954" s="1226"/>
      <c r="U954" s="1226"/>
      <c r="V954" s="1226"/>
      <c r="W954" s="1226"/>
      <c r="X954" s="1226"/>
    </row>
    <row r="955" spans="1:24" ht="31.5" hidden="1" customHeight="1" outlineLevel="1">
      <c r="A955" s="1274"/>
      <c r="B955" s="1211" t="s">
        <v>774</v>
      </c>
      <c r="C955" s="1191" t="s">
        <v>651</v>
      </c>
      <c r="D955" s="1209" t="s">
        <v>775</v>
      </c>
      <c r="E955" s="1192">
        <v>10500</v>
      </c>
      <c r="F955" s="1192">
        <v>10500</v>
      </c>
      <c r="G955" s="1197">
        <f t="shared" ref="G955:G962" si="70">F955</f>
        <v>10500</v>
      </c>
      <c r="H955" s="1197">
        <v>10500</v>
      </c>
      <c r="I955" s="1225">
        <f t="shared" ref="I955:I977" si="71">(H955-G955)/G955</f>
        <v>0</v>
      </c>
      <c r="J955" s="1588"/>
      <c r="K955" s="1226"/>
      <c r="L955" s="1226"/>
      <c r="M955" s="1226"/>
      <c r="N955" s="1226"/>
      <c r="O955" s="1226"/>
      <c r="P955" s="1226"/>
      <c r="Q955" s="1226"/>
      <c r="R955" s="1226"/>
      <c r="S955" s="1226"/>
      <c r="T955" s="1226"/>
      <c r="U955" s="1226"/>
      <c r="V955" s="1226"/>
      <c r="W955" s="1226"/>
      <c r="X955" s="1226"/>
    </row>
    <row r="956" spans="1:24" ht="19.5" hidden="1" customHeight="1" outlineLevel="1">
      <c r="A956" s="1193"/>
      <c r="B956" s="1247" t="s">
        <v>776</v>
      </c>
      <c r="C956" s="1191" t="s">
        <v>651</v>
      </c>
      <c r="D956" s="1191" t="s">
        <v>16</v>
      </c>
      <c r="E956" s="1192">
        <v>13700</v>
      </c>
      <c r="F956" s="1192">
        <v>13700</v>
      </c>
      <c r="G956" s="1197">
        <f t="shared" si="70"/>
        <v>13700</v>
      </c>
      <c r="H956" s="1197">
        <v>13700</v>
      </c>
      <c r="I956" s="1225">
        <f t="shared" si="71"/>
        <v>0</v>
      </c>
      <c r="J956" s="1588"/>
      <c r="K956" s="1226"/>
      <c r="L956" s="1226"/>
      <c r="M956" s="1226"/>
      <c r="N956" s="1226"/>
      <c r="O956" s="1226"/>
      <c r="P956" s="1226"/>
      <c r="Q956" s="1226"/>
      <c r="R956" s="1226"/>
      <c r="S956" s="1226"/>
      <c r="T956" s="1226"/>
      <c r="U956" s="1226"/>
      <c r="V956" s="1226"/>
      <c r="W956" s="1226"/>
      <c r="X956" s="1226"/>
    </row>
    <row r="957" spans="1:24" ht="19.5" hidden="1" customHeight="1" outlineLevel="1">
      <c r="A957" s="1193"/>
      <c r="B957" s="1247" t="s">
        <v>777</v>
      </c>
      <c r="C957" s="1191" t="s">
        <v>651</v>
      </c>
      <c r="D957" s="1191" t="s">
        <v>16</v>
      </c>
      <c r="E957" s="1192">
        <v>17500</v>
      </c>
      <c r="F957" s="1192">
        <v>17500</v>
      </c>
      <c r="G957" s="1197">
        <f t="shared" si="70"/>
        <v>17500</v>
      </c>
      <c r="H957" s="1197">
        <v>17500</v>
      </c>
      <c r="I957" s="1225">
        <f t="shared" si="71"/>
        <v>0</v>
      </c>
      <c r="J957" s="1588"/>
      <c r="K957" s="1226"/>
      <c r="L957" s="1226"/>
      <c r="M957" s="1226"/>
      <c r="N957" s="1226"/>
      <c r="O957" s="1226"/>
      <c r="P957" s="1226"/>
      <c r="Q957" s="1226"/>
      <c r="R957" s="1226"/>
      <c r="S957" s="1226"/>
      <c r="T957" s="1226"/>
      <c r="U957" s="1226"/>
      <c r="V957" s="1226"/>
      <c r="W957" s="1226"/>
      <c r="X957" s="1226"/>
    </row>
    <row r="958" spans="1:24" ht="19.5" hidden="1" customHeight="1" outlineLevel="1">
      <c r="A958" s="1193"/>
      <c r="B958" s="1247" t="s">
        <v>778</v>
      </c>
      <c r="C958" s="1191" t="s">
        <v>651</v>
      </c>
      <c r="D958" s="1191" t="s">
        <v>16</v>
      </c>
      <c r="E958" s="1192">
        <v>22500</v>
      </c>
      <c r="F958" s="1192">
        <v>22500</v>
      </c>
      <c r="G958" s="1197">
        <f t="shared" si="70"/>
        <v>22500</v>
      </c>
      <c r="H958" s="1197">
        <v>22500</v>
      </c>
      <c r="I958" s="1225">
        <f t="shared" si="71"/>
        <v>0</v>
      </c>
      <c r="J958" s="1588"/>
      <c r="K958" s="1226"/>
      <c r="L958" s="1226"/>
      <c r="M958" s="1226"/>
      <c r="N958" s="1226"/>
      <c r="O958" s="1226"/>
      <c r="P958" s="1226"/>
      <c r="Q958" s="1226"/>
      <c r="R958" s="1226"/>
      <c r="S958" s="1226"/>
      <c r="T958" s="1226"/>
      <c r="U958" s="1226"/>
      <c r="V958" s="1226"/>
      <c r="W958" s="1226"/>
      <c r="X958" s="1226"/>
    </row>
    <row r="959" spans="1:24" ht="19.5" hidden="1" customHeight="1" outlineLevel="1">
      <c r="A959" s="1193"/>
      <c r="B959" s="1247" t="s">
        <v>779</v>
      </c>
      <c r="C959" s="1191" t="s">
        <v>651</v>
      </c>
      <c r="D959" s="1191" t="s">
        <v>16</v>
      </c>
      <c r="E959" s="1192">
        <v>26200</v>
      </c>
      <c r="F959" s="1192">
        <v>26200</v>
      </c>
      <c r="G959" s="1197">
        <f t="shared" si="70"/>
        <v>26200</v>
      </c>
      <c r="H959" s="1197">
        <v>26200</v>
      </c>
      <c r="I959" s="1225">
        <f t="shared" si="71"/>
        <v>0</v>
      </c>
      <c r="J959" s="1588"/>
      <c r="K959" s="1226"/>
      <c r="L959" s="1226"/>
      <c r="M959" s="1226"/>
      <c r="N959" s="1226"/>
      <c r="O959" s="1226"/>
      <c r="P959" s="1226"/>
      <c r="Q959" s="1226"/>
      <c r="R959" s="1226"/>
      <c r="S959" s="1226"/>
      <c r="T959" s="1226"/>
      <c r="U959" s="1226"/>
      <c r="V959" s="1226"/>
      <c r="W959" s="1226"/>
      <c r="X959" s="1226"/>
    </row>
    <row r="960" spans="1:24" ht="19.5" hidden="1" customHeight="1" outlineLevel="1">
      <c r="A960" s="1193"/>
      <c r="B960" s="1247" t="s">
        <v>780</v>
      </c>
      <c r="C960" s="1191" t="s">
        <v>651</v>
      </c>
      <c r="D960" s="1191" t="s">
        <v>16</v>
      </c>
      <c r="E960" s="1192">
        <v>32900</v>
      </c>
      <c r="F960" s="1192">
        <v>32900</v>
      </c>
      <c r="G960" s="1197">
        <f t="shared" si="70"/>
        <v>32900</v>
      </c>
      <c r="H960" s="1197">
        <v>32900</v>
      </c>
      <c r="I960" s="1225">
        <f t="shared" si="71"/>
        <v>0</v>
      </c>
      <c r="J960" s="1588"/>
      <c r="K960" s="1226"/>
      <c r="L960" s="1226"/>
      <c r="M960" s="1226"/>
      <c r="N960" s="1226"/>
      <c r="O960" s="1226"/>
      <c r="P960" s="1226"/>
      <c r="Q960" s="1226"/>
      <c r="R960" s="1226"/>
      <c r="S960" s="1226"/>
      <c r="T960" s="1226"/>
      <c r="U960" s="1226"/>
      <c r="V960" s="1226"/>
      <c r="W960" s="1226"/>
      <c r="X960" s="1226"/>
    </row>
    <row r="961" spans="1:24" ht="19.5" hidden="1" customHeight="1" outlineLevel="1">
      <c r="A961" s="1193"/>
      <c r="B961" s="1247" t="s">
        <v>781</v>
      </c>
      <c r="C961" s="1191" t="s">
        <v>651</v>
      </c>
      <c r="D961" s="1191" t="s">
        <v>16</v>
      </c>
      <c r="E961" s="1192">
        <v>49300</v>
      </c>
      <c r="F961" s="1192">
        <v>49300</v>
      </c>
      <c r="G961" s="1197">
        <f t="shared" si="70"/>
        <v>49300</v>
      </c>
      <c r="H961" s="1197">
        <v>49300</v>
      </c>
      <c r="I961" s="1225">
        <f t="shared" si="71"/>
        <v>0</v>
      </c>
      <c r="J961" s="1588"/>
      <c r="K961" s="1226"/>
      <c r="L961" s="1226"/>
      <c r="M961" s="1226"/>
      <c r="N961" s="1226"/>
      <c r="O961" s="1226"/>
      <c r="P961" s="1226"/>
      <c r="Q961" s="1226"/>
      <c r="R961" s="1226"/>
      <c r="S961" s="1226"/>
      <c r="T961" s="1226"/>
      <c r="U961" s="1226"/>
      <c r="V961" s="1226"/>
      <c r="W961" s="1226"/>
      <c r="X961" s="1226"/>
    </row>
    <row r="962" spans="1:24" ht="19.5" hidden="1" customHeight="1" outlineLevel="1">
      <c r="A962" s="1193"/>
      <c r="B962" s="1247" t="s">
        <v>782</v>
      </c>
      <c r="C962" s="1191" t="s">
        <v>651</v>
      </c>
      <c r="D962" s="1191" t="s">
        <v>16</v>
      </c>
      <c r="E962" s="1192">
        <v>118500</v>
      </c>
      <c r="F962" s="1192">
        <v>118500</v>
      </c>
      <c r="G962" s="1197">
        <f t="shared" si="70"/>
        <v>118500</v>
      </c>
      <c r="H962" s="1197">
        <v>118500</v>
      </c>
      <c r="I962" s="1225">
        <f t="shared" si="71"/>
        <v>0</v>
      </c>
      <c r="J962" s="1588"/>
      <c r="K962" s="1226"/>
      <c r="L962" s="1226"/>
      <c r="M962" s="1226"/>
      <c r="N962" s="1226"/>
      <c r="O962" s="1226"/>
      <c r="P962" s="1226"/>
      <c r="Q962" s="1226"/>
      <c r="R962" s="1226"/>
      <c r="S962" s="1226"/>
      <c r="T962" s="1226"/>
      <c r="U962" s="1226"/>
      <c r="V962" s="1226"/>
      <c r="W962" s="1226"/>
      <c r="X962" s="1226"/>
    </row>
    <row r="963" spans="1:24" ht="39" hidden="1" customHeight="1" outlineLevel="1">
      <c r="A963" s="1212"/>
      <c r="B963" s="1284" t="s">
        <v>783</v>
      </c>
      <c r="C963" s="1285"/>
      <c r="D963" s="1285"/>
      <c r="E963" s="1286"/>
      <c r="F963" s="1286"/>
      <c r="G963" s="1287"/>
      <c r="H963" s="1287"/>
      <c r="I963" s="1225" t="e">
        <f t="shared" si="71"/>
        <v>#DIV/0!</v>
      </c>
      <c r="J963" s="1588"/>
      <c r="K963" s="1288"/>
      <c r="L963" s="1288"/>
      <c r="M963" s="1288"/>
      <c r="N963" s="1288"/>
      <c r="O963" s="1288"/>
      <c r="P963" s="1288"/>
      <c r="Q963" s="1288"/>
      <c r="R963" s="1288"/>
      <c r="S963" s="1288"/>
      <c r="T963" s="1288"/>
      <c r="U963" s="1288"/>
      <c r="V963" s="1288"/>
      <c r="W963" s="1288"/>
      <c r="X963" s="1288"/>
    </row>
    <row r="964" spans="1:24" ht="19.5" hidden="1" customHeight="1" outlineLevel="1">
      <c r="A964" s="1193"/>
      <c r="B964" s="1247" t="s">
        <v>784</v>
      </c>
      <c r="C964" s="1191" t="s">
        <v>651</v>
      </c>
      <c r="D964" s="1191" t="s">
        <v>785</v>
      </c>
      <c r="E964" s="1192">
        <v>6100</v>
      </c>
      <c r="F964" s="1192">
        <v>6100</v>
      </c>
      <c r="G964" s="1197">
        <f>F964</f>
        <v>6100</v>
      </c>
      <c r="H964" s="1197">
        <v>6100</v>
      </c>
      <c r="I964" s="1225">
        <f t="shared" si="71"/>
        <v>0</v>
      </c>
      <c r="J964" s="1588"/>
      <c r="K964" s="1226"/>
      <c r="L964" s="1226"/>
      <c r="M964" s="1226"/>
      <c r="N964" s="1226"/>
      <c r="O964" s="1226"/>
      <c r="P964" s="1226"/>
      <c r="Q964" s="1226"/>
      <c r="R964" s="1226"/>
      <c r="S964" s="1226"/>
      <c r="T964" s="1226"/>
      <c r="U964" s="1226"/>
      <c r="V964" s="1226"/>
      <c r="W964" s="1226"/>
      <c r="X964" s="1226"/>
    </row>
    <row r="965" spans="1:24" ht="19.5" hidden="1" customHeight="1" outlineLevel="1">
      <c r="A965" s="1193"/>
      <c r="B965" s="1247" t="s">
        <v>786</v>
      </c>
      <c r="C965" s="1191" t="s">
        <v>651</v>
      </c>
      <c r="D965" s="1191" t="s">
        <v>16</v>
      </c>
      <c r="E965" s="1192">
        <v>9000</v>
      </c>
      <c r="F965" s="1192">
        <v>9000</v>
      </c>
      <c r="G965" s="1197">
        <v>9000</v>
      </c>
      <c r="H965" s="1197">
        <v>9000</v>
      </c>
      <c r="I965" s="1225">
        <f t="shared" si="71"/>
        <v>0</v>
      </c>
      <c r="J965" s="1588"/>
      <c r="K965" s="1226"/>
      <c r="L965" s="1226"/>
      <c r="M965" s="1226"/>
      <c r="N965" s="1226"/>
      <c r="O965" s="1226"/>
      <c r="P965" s="1226"/>
      <c r="Q965" s="1226"/>
      <c r="R965" s="1226"/>
      <c r="S965" s="1226"/>
      <c r="T965" s="1226"/>
      <c r="U965" s="1226"/>
      <c r="V965" s="1226"/>
      <c r="W965" s="1226"/>
      <c r="X965" s="1226"/>
    </row>
    <row r="966" spans="1:24" ht="19.5" hidden="1" customHeight="1" outlineLevel="1">
      <c r="A966" s="1193"/>
      <c r="B966" s="1247" t="s">
        <v>787</v>
      </c>
      <c r="C966" s="1191" t="s">
        <v>651</v>
      </c>
      <c r="D966" s="1191" t="s">
        <v>16</v>
      </c>
      <c r="E966" s="1192">
        <v>11500</v>
      </c>
      <c r="F966" s="1192">
        <v>11500</v>
      </c>
      <c r="G966" s="1197">
        <f t="shared" ref="G966:G977" si="72">F966</f>
        <v>11500</v>
      </c>
      <c r="H966" s="1197">
        <v>11500</v>
      </c>
      <c r="I966" s="1225">
        <f t="shared" si="71"/>
        <v>0</v>
      </c>
      <c r="J966" s="1588"/>
      <c r="K966" s="1226"/>
      <c r="L966" s="1226"/>
      <c r="M966" s="1226"/>
      <c r="N966" s="1226"/>
      <c r="O966" s="1226"/>
      <c r="P966" s="1226"/>
      <c r="Q966" s="1226"/>
      <c r="R966" s="1226"/>
      <c r="S966" s="1226"/>
      <c r="T966" s="1226"/>
      <c r="U966" s="1226"/>
      <c r="V966" s="1226"/>
      <c r="W966" s="1226"/>
      <c r="X966" s="1226"/>
    </row>
    <row r="967" spans="1:24" ht="19.5" hidden="1" customHeight="1" outlineLevel="1">
      <c r="A967" s="1193"/>
      <c r="B967" s="1247" t="s">
        <v>788</v>
      </c>
      <c r="C967" s="1191" t="s">
        <v>651</v>
      </c>
      <c r="D967" s="1191" t="s">
        <v>16</v>
      </c>
      <c r="E967" s="1192">
        <v>14200</v>
      </c>
      <c r="F967" s="1192">
        <v>14200</v>
      </c>
      <c r="G967" s="1197">
        <f t="shared" si="72"/>
        <v>14200</v>
      </c>
      <c r="H967" s="1197">
        <v>14200</v>
      </c>
      <c r="I967" s="1225">
        <f t="shared" si="71"/>
        <v>0</v>
      </c>
      <c r="J967" s="1588"/>
      <c r="K967" s="1226"/>
      <c r="L967" s="1226"/>
      <c r="M967" s="1226"/>
      <c r="N967" s="1226"/>
      <c r="O967" s="1226"/>
      <c r="P967" s="1226"/>
      <c r="Q967" s="1226"/>
      <c r="R967" s="1226"/>
      <c r="S967" s="1226"/>
      <c r="T967" s="1226"/>
      <c r="U967" s="1226"/>
      <c r="V967" s="1226"/>
      <c r="W967" s="1226"/>
      <c r="X967" s="1226"/>
    </row>
    <row r="968" spans="1:24" ht="19.5" hidden="1" customHeight="1" outlineLevel="1">
      <c r="A968" s="1193"/>
      <c r="B968" s="1247" t="s">
        <v>789</v>
      </c>
      <c r="C968" s="1191" t="s">
        <v>651</v>
      </c>
      <c r="D968" s="1191" t="s">
        <v>16</v>
      </c>
      <c r="E968" s="1192">
        <v>18700</v>
      </c>
      <c r="F968" s="1192">
        <v>18700</v>
      </c>
      <c r="G968" s="1197">
        <f t="shared" si="72"/>
        <v>18700</v>
      </c>
      <c r="H968" s="1197">
        <v>18700</v>
      </c>
      <c r="I968" s="1225">
        <f t="shared" si="71"/>
        <v>0</v>
      </c>
      <c r="J968" s="1588"/>
      <c r="K968" s="1226"/>
      <c r="L968" s="1226"/>
      <c r="M968" s="1226"/>
      <c r="N968" s="1226"/>
      <c r="O968" s="1226"/>
      <c r="P968" s="1226"/>
      <c r="Q968" s="1226"/>
      <c r="R968" s="1226"/>
      <c r="S968" s="1226"/>
      <c r="T968" s="1226"/>
      <c r="U968" s="1226"/>
      <c r="V968" s="1226"/>
      <c r="W968" s="1226"/>
      <c r="X968" s="1226"/>
    </row>
    <row r="969" spans="1:24" ht="19.5" hidden="1" customHeight="1" outlineLevel="1">
      <c r="A969" s="1193"/>
      <c r="B969" s="1247" t="s">
        <v>790</v>
      </c>
      <c r="C969" s="1191" t="s">
        <v>651</v>
      </c>
      <c r="D969" s="1191" t="s">
        <v>16</v>
      </c>
      <c r="E969" s="1192">
        <v>22000</v>
      </c>
      <c r="F969" s="1192">
        <v>22000</v>
      </c>
      <c r="G969" s="1197">
        <f t="shared" si="72"/>
        <v>22000</v>
      </c>
      <c r="H969" s="1197">
        <v>22000</v>
      </c>
      <c r="I969" s="1225">
        <f t="shared" si="71"/>
        <v>0</v>
      </c>
      <c r="J969" s="1588"/>
      <c r="K969" s="1226"/>
      <c r="L969" s="1226"/>
      <c r="M969" s="1226"/>
      <c r="N969" s="1226"/>
      <c r="O969" s="1226"/>
      <c r="P969" s="1226"/>
      <c r="Q969" s="1226"/>
      <c r="R969" s="1226"/>
      <c r="S969" s="1226"/>
      <c r="T969" s="1226"/>
      <c r="U969" s="1226"/>
      <c r="V969" s="1226"/>
      <c r="W969" s="1226"/>
      <c r="X969" s="1226"/>
    </row>
    <row r="970" spans="1:24" ht="19.5" hidden="1" customHeight="1" outlineLevel="1">
      <c r="A970" s="1193"/>
      <c r="B970" s="1247" t="s">
        <v>791</v>
      </c>
      <c r="C970" s="1191" t="s">
        <v>651</v>
      </c>
      <c r="D970" s="1191" t="s">
        <v>16</v>
      </c>
      <c r="E970" s="1192">
        <v>23900</v>
      </c>
      <c r="F970" s="1192">
        <v>23900</v>
      </c>
      <c r="G970" s="1197">
        <f t="shared" si="72"/>
        <v>23900</v>
      </c>
      <c r="H970" s="1197">
        <v>23900</v>
      </c>
      <c r="I970" s="1225">
        <f t="shared" si="71"/>
        <v>0</v>
      </c>
      <c r="J970" s="1588"/>
      <c r="K970" s="1226"/>
      <c r="L970" s="1226"/>
      <c r="M970" s="1226"/>
      <c r="N970" s="1226"/>
      <c r="O970" s="1226"/>
      <c r="P970" s="1226"/>
      <c r="Q970" s="1226"/>
      <c r="R970" s="1226"/>
      <c r="S970" s="1226"/>
      <c r="T970" s="1226"/>
      <c r="U970" s="1226"/>
      <c r="V970" s="1226"/>
      <c r="W970" s="1226"/>
      <c r="X970" s="1226"/>
    </row>
    <row r="971" spans="1:24" ht="19.5" hidden="1" customHeight="1" outlineLevel="1">
      <c r="A971" s="1193"/>
      <c r="B971" s="1247" t="s">
        <v>792</v>
      </c>
      <c r="C971" s="1191" t="s">
        <v>651</v>
      </c>
      <c r="D971" s="1191" t="s">
        <v>16</v>
      </c>
      <c r="E971" s="1192">
        <v>30400</v>
      </c>
      <c r="F971" s="1192">
        <v>30400</v>
      </c>
      <c r="G971" s="1197">
        <f t="shared" si="72"/>
        <v>30400</v>
      </c>
      <c r="H971" s="1197">
        <v>30400</v>
      </c>
      <c r="I971" s="1225">
        <f t="shared" si="71"/>
        <v>0</v>
      </c>
      <c r="J971" s="1588"/>
      <c r="K971" s="1226"/>
      <c r="L971" s="1226"/>
      <c r="M971" s="1226"/>
      <c r="N971" s="1226"/>
      <c r="O971" s="1226"/>
      <c r="P971" s="1226"/>
      <c r="Q971" s="1226"/>
      <c r="R971" s="1226"/>
      <c r="S971" s="1226"/>
      <c r="T971" s="1226"/>
      <c r="U971" s="1226"/>
      <c r="V971" s="1226"/>
      <c r="W971" s="1226"/>
      <c r="X971" s="1226"/>
    </row>
    <row r="972" spans="1:24" ht="19.5" hidden="1" customHeight="1" outlineLevel="1">
      <c r="A972" s="1193"/>
      <c r="B972" s="1247" t="s">
        <v>793</v>
      </c>
      <c r="C972" s="1191" t="s">
        <v>651</v>
      </c>
      <c r="D972" s="1191" t="s">
        <v>16</v>
      </c>
      <c r="E972" s="1192">
        <v>39400</v>
      </c>
      <c r="F972" s="1192">
        <v>39400</v>
      </c>
      <c r="G972" s="1197">
        <f t="shared" si="72"/>
        <v>39400</v>
      </c>
      <c r="H972" s="1197">
        <v>39400</v>
      </c>
      <c r="I972" s="1225">
        <f t="shared" si="71"/>
        <v>0</v>
      </c>
      <c r="J972" s="1588"/>
      <c r="K972" s="1226"/>
      <c r="L972" s="1226"/>
      <c r="M972" s="1226"/>
      <c r="N972" s="1226"/>
      <c r="O972" s="1226"/>
      <c r="P972" s="1226"/>
      <c r="Q972" s="1226"/>
      <c r="R972" s="1226"/>
      <c r="S972" s="1226"/>
      <c r="T972" s="1226"/>
      <c r="U972" s="1226"/>
      <c r="V972" s="1226"/>
      <c r="W972" s="1226"/>
      <c r="X972" s="1226"/>
    </row>
    <row r="973" spans="1:24" ht="19.5" hidden="1" customHeight="1" outlineLevel="1">
      <c r="A973" s="1193"/>
      <c r="B973" s="1247" t="s">
        <v>794</v>
      </c>
      <c r="C973" s="1191" t="s">
        <v>651</v>
      </c>
      <c r="D973" s="1191" t="s">
        <v>16</v>
      </c>
      <c r="E973" s="1192">
        <v>55600</v>
      </c>
      <c r="F973" s="1192">
        <v>55600</v>
      </c>
      <c r="G973" s="1197">
        <f t="shared" si="72"/>
        <v>55600</v>
      </c>
      <c r="H973" s="1197">
        <v>55600</v>
      </c>
      <c r="I973" s="1225">
        <f t="shared" si="71"/>
        <v>0</v>
      </c>
      <c r="J973" s="1588"/>
      <c r="K973" s="1226"/>
      <c r="L973" s="1226"/>
      <c r="M973" s="1226"/>
      <c r="N973" s="1226"/>
      <c r="O973" s="1226"/>
      <c r="P973" s="1226"/>
      <c r="Q973" s="1226"/>
      <c r="R973" s="1226"/>
      <c r="S973" s="1226"/>
      <c r="T973" s="1226"/>
      <c r="U973" s="1226"/>
      <c r="V973" s="1226"/>
      <c r="W973" s="1226"/>
      <c r="X973" s="1226"/>
    </row>
    <row r="974" spans="1:24" ht="19.5" hidden="1" customHeight="1" outlineLevel="1">
      <c r="A974" s="1193"/>
      <c r="B974" s="1247" t="s">
        <v>795</v>
      </c>
      <c r="C974" s="1191" t="s">
        <v>651</v>
      </c>
      <c r="D974" s="1191" t="s">
        <v>16</v>
      </c>
      <c r="E974" s="1192">
        <v>79800</v>
      </c>
      <c r="F974" s="1192">
        <v>79800</v>
      </c>
      <c r="G974" s="1197">
        <f t="shared" si="72"/>
        <v>79800</v>
      </c>
      <c r="H974" s="1197">
        <v>79800</v>
      </c>
      <c r="I974" s="1225">
        <f t="shared" si="71"/>
        <v>0</v>
      </c>
      <c r="J974" s="1588"/>
      <c r="K974" s="1226"/>
      <c r="L974" s="1226"/>
      <c r="M974" s="1226"/>
      <c r="N974" s="1226"/>
      <c r="O974" s="1226"/>
      <c r="P974" s="1226"/>
      <c r="Q974" s="1226"/>
      <c r="R974" s="1226"/>
      <c r="S974" s="1226"/>
      <c r="T974" s="1226"/>
      <c r="U974" s="1226"/>
      <c r="V974" s="1226"/>
      <c r="W974" s="1226"/>
      <c r="X974" s="1226"/>
    </row>
    <row r="975" spans="1:24" ht="19.5" hidden="1" customHeight="1" outlineLevel="1">
      <c r="A975" s="1193"/>
      <c r="B975" s="1247" t="s">
        <v>796</v>
      </c>
      <c r="C975" s="1191" t="s">
        <v>651</v>
      </c>
      <c r="D975" s="1191" t="s">
        <v>16</v>
      </c>
      <c r="E975" s="1192">
        <v>96400</v>
      </c>
      <c r="F975" s="1192">
        <v>96400</v>
      </c>
      <c r="G975" s="1197">
        <f t="shared" si="72"/>
        <v>96400</v>
      </c>
      <c r="H975" s="1197">
        <v>96400</v>
      </c>
      <c r="I975" s="1225">
        <f t="shared" si="71"/>
        <v>0</v>
      </c>
      <c r="J975" s="1588"/>
      <c r="K975" s="1226"/>
      <c r="L975" s="1226"/>
      <c r="M975" s="1226"/>
      <c r="N975" s="1226"/>
      <c r="O975" s="1226"/>
      <c r="P975" s="1226"/>
      <c r="Q975" s="1226"/>
      <c r="R975" s="1226"/>
      <c r="S975" s="1226"/>
      <c r="T975" s="1226"/>
      <c r="U975" s="1226"/>
      <c r="V975" s="1226"/>
      <c r="W975" s="1226"/>
      <c r="X975" s="1226"/>
    </row>
    <row r="976" spans="1:24" ht="19.5" hidden="1" customHeight="1" outlineLevel="1">
      <c r="A976" s="1193"/>
      <c r="B976" s="1247" t="s">
        <v>797</v>
      </c>
      <c r="C976" s="1191" t="s">
        <v>651</v>
      </c>
      <c r="D976" s="1191" t="s">
        <v>16</v>
      </c>
      <c r="E976" s="1192">
        <v>205600</v>
      </c>
      <c r="F976" s="1192">
        <v>205600</v>
      </c>
      <c r="G976" s="1197">
        <f t="shared" si="72"/>
        <v>205600</v>
      </c>
      <c r="H976" s="1197">
        <v>205600</v>
      </c>
      <c r="I976" s="1225">
        <f t="shared" si="71"/>
        <v>0</v>
      </c>
      <c r="J976" s="1588"/>
      <c r="K976" s="1226"/>
      <c r="L976" s="1226"/>
      <c r="M976" s="1226"/>
      <c r="N976" s="1226"/>
      <c r="O976" s="1226"/>
      <c r="P976" s="1226"/>
      <c r="Q976" s="1226"/>
      <c r="R976" s="1226"/>
      <c r="S976" s="1226"/>
      <c r="T976" s="1226"/>
      <c r="U976" s="1226"/>
      <c r="V976" s="1226"/>
      <c r="W976" s="1226"/>
      <c r="X976" s="1226"/>
    </row>
    <row r="977" spans="1:24" ht="19.5" hidden="1" customHeight="1" outlineLevel="1">
      <c r="A977" s="1193"/>
      <c r="B977" s="1247" t="s">
        <v>798</v>
      </c>
      <c r="C977" s="1191" t="s">
        <v>651</v>
      </c>
      <c r="D977" s="1191" t="s">
        <v>16</v>
      </c>
      <c r="E977" s="1192">
        <v>306000</v>
      </c>
      <c r="F977" s="1192">
        <v>306000</v>
      </c>
      <c r="G977" s="1197">
        <f t="shared" si="72"/>
        <v>306000</v>
      </c>
      <c r="H977" s="1197">
        <v>306000</v>
      </c>
      <c r="I977" s="1225">
        <f t="shared" si="71"/>
        <v>0</v>
      </c>
      <c r="J977" s="1589"/>
      <c r="K977" s="1226"/>
      <c r="L977" s="1226"/>
      <c r="M977" s="1226"/>
      <c r="N977" s="1226"/>
      <c r="O977" s="1226"/>
      <c r="P977" s="1226"/>
      <c r="Q977" s="1226"/>
      <c r="R977" s="1226"/>
      <c r="S977" s="1226"/>
      <c r="T977" s="1226"/>
      <c r="U977" s="1226"/>
      <c r="V977" s="1226"/>
      <c r="W977" s="1226"/>
      <c r="X977" s="1226"/>
    </row>
    <row r="978" spans="1:24" ht="15" hidden="1" customHeight="1">
      <c r="A978" s="1212">
        <v>3</v>
      </c>
      <c r="B978" s="1598" t="s">
        <v>799</v>
      </c>
      <c r="C978" s="1578"/>
      <c r="D978" s="1578"/>
      <c r="E978" s="1578"/>
      <c r="F978" s="1578"/>
      <c r="G978" s="1578"/>
      <c r="H978" s="1578"/>
      <c r="I978" s="1578"/>
      <c r="J978" s="1579"/>
      <c r="K978" s="1226"/>
      <c r="L978" s="1226"/>
      <c r="M978" s="1226"/>
      <c r="N978" s="1226"/>
      <c r="O978" s="1226"/>
      <c r="P978" s="1226"/>
      <c r="Q978" s="1226"/>
      <c r="R978" s="1226"/>
      <c r="S978" s="1226"/>
      <c r="T978" s="1226"/>
      <c r="U978" s="1226"/>
      <c r="V978" s="1226"/>
      <c r="W978" s="1226"/>
      <c r="X978" s="1226"/>
    </row>
    <row r="979" spans="1:24" ht="31.5" hidden="1" customHeight="1">
      <c r="A979" s="1193"/>
      <c r="B979" s="1247" t="s">
        <v>800</v>
      </c>
      <c r="C979" s="1191" t="s">
        <v>674</v>
      </c>
      <c r="D979" s="1209" t="s">
        <v>801</v>
      </c>
      <c r="E979" s="1192">
        <v>9818</v>
      </c>
      <c r="F979" s="1192">
        <v>9818</v>
      </c>
      <c r="G979" s="1197"/>
      <c r="H979" s="1197"/>
      <c r="I979" s="1225">
        <f t="shared" ref="I979:I988" si="73">(F979-E979)/E979</f>
        <v>0</v>
      </c>
      <c r="J979" s="1587" t="s">
        <v>802</v>
      </c>
      <c r="K979" s="1226"/>
      <c r="L979" s="1226"/>
      <c r="M979" s="1226"/>
      <c r="N979" s="1226"/>
      <c r="O979" s="1226"/>
      <c r="P979" s="1226"/>
      <c r="Q979" s="1226"/>
      <c r="R979" s="1226"/>
      <c r="S979" s="1226"/>
      <c r="T979" s="1226"/>
      <c r="U979" s="1226"/>
      <c r="V979" s="1226"/>
      <c r="W979" s="1226"/>
      <c r="X979" s="1226"/>
    </row>
    <row r="980" spans="1:24" ht="19.5" hidden="1" customHeight="1">
      <c r="A980" s="1193"/>
      <c r="B980" s="1247" t="s">
        <v>803</v>
      </c>
      <c r="C980" s="1191" t="s">
        <v>674</v>
      </c>
      <c r="D980" s="1191" t="s">
        <v>16</v>
      </c>
      <c r="E980" s="1192">
        <v>12364</v>
      </c>
      <c r="F980" s="1192">
        <v>12364</v>
      </c>
      <c r="G980" s="1197"/>
      <c r="H980" s="1197"/>
      <c r="I980" s="1225">
        <f t="shared" si="73"/>
        <v>0</v>
      </c>
      <c r="J980" s="1588"/>
      <c r="K980" s="1226"/>
      <c r="L980" s="1226"/>
      <c r="M980" s="1226"/>
      <c r="N980" s="1226"/>
      <c r="O980" s="1226"/>
      <c r="P980" s="1226"/>
      <c r="Q980" s="1226"/>
      <c r="R980" s="1226"/>
      <c r="S980" s="1226"/>
      <c r="T980" s="1226"/>
      <c r="U980" s="1226"/>
      <c r="V980" s="1226"/>
      <c r="W980" s="1226"/>
      <c r="X980" s="1226"/>
    </row>
    <row r="981" spans="1:24" ht="19.5" hidden="1" customHeight="1">
      <c r="A981" s="1193"/>
      <c r="B981" s="1247" t="s">
        <v>804</v>
      </c>
      <c r="C981" s="1191" t="s">
        <v>674</v>
      </c>
      <c r="D981" s="1191" t="s">
        <v>16</v>
      </c>
      <c r="E981" s="1192">
        <v>15909</v>
      </c>
      <c r="F981" s="1192">
        <v>15909</v>
      </c>
      <c r="G981" s="1197"/>
      <c r="H981" s="1197"/>
      <c r="I981" s="1225">
        <f t="shared" si="73"/>
        <v>0</v>
      </c>
      <c r="J981" s="1588"/>
      <c r="K981" s="1226"/>
      <c r="L981" s="1226"/>
      <c r="M981" s="1226"/>
      <c r="N981" s="1226"/>
      <c r="O981" s="1226"/>
      <c r="P981" s="1226"/>
      <c r="Q981" s="1226"/>
      <c r="R981" s="1226"/>
      <c r="S981" s="1226"/>
      <c r="T981" s="1226"/>
      <c r="U981" s="1226"/>
      <c r="V981" s="1226"/>
      <c r="W981" s="1226"/>
      <c r="X981" s="1226"/>
    </row>
    <row r="982" spans="1:24" ht="19.5" hidden="1" customHeight="1">
      <c r="A982" s="1193"/>
      <c r="B982" s="1247" t="s">
        <v>805</v>
      </c>
      <c r="C982" s="1191" t="s">
        <v>674</v>
      </c>
      <c r="D982" s="1191" t="s">
        <v>16</v>
      </c>
      <c r="E982" s="1192">
        <v>20909</v>
      </c>
      <c r="F982" s="1192">
        <v>20909</v>
      </c>
      <c r="G982" s="1197"/>
      <c r="H982" s="1197"/>
      <c r="I982" s="1225">
        <f t="shared" si="73"/>
        <v>0</v>
      </c>
      <c r="J982" s="1588"/>
      <c r="K982" s="1226"/>
      <c r="L982" s="1226"/>
      <c r="M982" s="1226"/>
      <c r="N982" s="1226"/>
      <c r="O982" s="1226"/>
      <c r="P982" s="1226"/>
      <c r="Q982" s="1226"/>
      <c r="R982" s="1226"/>
      <c r="S982" s="1226"/>
      <c r="T982" s="1226"/>
      <c r="U982" s="1226"/>
      <c r="V982" s="1226"/>
      <c r="W982" s="1226"/>
      <c r="X982" s="1226"/>
    </row>
    <row r="983" spans="1:24" ht="19.5" hidden="1" customHeight="1">
      <c r="A983" s="1193"/>
      <c r="B983" s="1247" t="s">
        <v>806</v>
      </c>
      <c r="C983" s="1191" t="s">
        <v>674</v>
      </c>
      <c r="D983" s="1191" t="s">
        <v>16</v>
      </c>
      <c r="E983" s="1192">
        <v>24818</v>
      </c>
      <c r="F983" s="1192">
        <v>24818</v>
      </c>
      <c r="G983" s="1197"/>
      <c r="H983" s="1197"/>
      <c r="I983" s="1225">
        <f t="shared" si="73"/>
        <v>0</v>
      </c>
      <c r="J983" s="1588"/>
      <c r="K983" s="1226"/>
      <c r="L983" s="1226"/>
      <c r="M983" s="1226"/>
      <c r="N983" s="1226"/>
      <c r="O983" s="1226"/>
      <c r="P983" s="1226"/>
      <c r="Q983" s="1226"/>
      <c r="R983" s="1226"/>
      <c r="S983" s="1226"/>
      <c r="T983" s="1226"/>
      <c r="U983" s="1226"/>
      <c r="V983" s="1226"/>
      <c r="W983" s="1226"/>
      <c r="X983" s="1226"/>
    </row>
    <row r="984" spans="1:24" ht="19.5" hidden="1" customHeight="1">
      <c r="A984" s="1193"/>
      <c r="B984" s="1247" t="s">
        <v>807</v>
      </c>
      <c r="C984" s="1191" t="s">
        <v>674</v>
      </c>
      <c r="D984" s="1191" t="s">
        <v>16</v>
      </c>
      <c r="E984" s="1192">
        <v>1364</v>
      </c>
      <c r="F984" s="1192">
        <v>1364</v>
      </c>
      <c r="G984" s="1197"/>
      <c r="H984" s="1197"/>
      <c r="I984" s="1225">
        <f t="shared" si="73"/>
        <v>0</v>
      </c>
      <c r="J984" s="1588"/>
      <c r="K984" s="1226"/>
      <c r="L984" s="1226"/>
      <c r="M984" s="1226"/>
      <c r="N984" s="1226"/>
      <c r="O984" s="1226"/>
      <c r="P984" s="1226"/>
      <c r="Q984" s="1226"/>
      <c r="R984" s="1226"/>
      <c r="S984" s="1226"/>
      <c r="T984" s="1226"/>
      <c r="U984" s="1226"/>
      <c r="V984" s="1226"/>
      <c r="W984" s="1226"/>
      <c r="X984" s="1226"/>
    </row>
    <row r="985" spans="1:24" ht="19.5" hidden="1" customHeight="1">
      <c r="A985" s="1193"/>
      <c r="B985" s="1247" t="s">
        <v>808</v>
      </c>
      <c r="C985" s="1191" t="s">
        <v>674</v>
      </c>
      <c r="D985" s="1191" t="s">
        <v>16</v>
      </c>
      <c r="E985" s="1192">
        <v>1818</v>
      </c>
      <c r="F985" s="1192">
        <v>1818</v>
      </c>
      <c r="G985" s="1197"/>
      <c r="H985" s="1197"/>
      <c r="I985" s="1225">
        <f t="shared" si="73"/>
        <v>0</v>
      </c>
      <c r="J985" s="1588"/>
      <c r="K985" s="1226"/>
      <c r="L985" s="1226"/>
      <c r="M985" s="1226"/>
      <c r="N985" s="1226"/>
      <c r="O985" s="1226"/>
      <c r="P985" s="1226"/>
      <c r="Q985" s="1226"/>
      <c r="R985" s="1226"/>
      <c r="S985" s="1226"/>
      <c r="T985" s="1226"/>
      <c r="U985" s="1226"/>
      <c r="V985" s="1226"/>
      <c r="W985" s="1226"/>
      <c r="X985" s="1226"/>
    </row>
    <row r="986" spans="1:24" ht="19.5" hidden="1" customHeight="1">
      <c r="A986" s="1193"/>
      <c r="B986" s="1247" t="s">
        <v>809</v>
      </c>
      <c r="C986" s="1191" t="s">
        <v>674</v>
      </c>
      <c r="D986" s="1191" t="s">
        <v>16</v>
      </c>
      <c r="E986" s="1192">
        <v>2455</v>
      </c>
      <c r="F986" s="1192">
        <v>2455</v>
      </c>
      <c r="G986" s="1197"/>
      <c r="H986" s="1197"/>
      <c r="I986" s="1225">
        <f t="shared" si="73"/>
        <v>0</v>
      </c>
      <c r="J986" s="1588"/>
      <c r="K986" s="1226"/>
      <c r="L986" s="1226"/>
      <c r="M986" s="1226"/>
      <c r="N986" s="1226"/>
      <c r="O986" s="1226"/>
      <c r="P986" s="1226"/>
      <c r="Q986" s="1226"/>
      <c r="R986" s="1226"/>
      <c r="S986" s="1226"/>
      <c r="T986" s="1226"/>
      <c r="U986" s="1226"/>
      <c r="V986" s="1226"/>
      <c r="W986" s="1226"/>
      <c r="X986" s="1226"/>
    </row>
    <row r="987" spans="1:24" ht="19.5" hidden="1" customHeight="1">
      <c r="A987" s="1193"/>
      <c r="B987" s="1247" t="s">
        <v>810</v>
      </c>
      <c r="C987" s="1191" t="s">
        <v>674</v>
      </c>
      <c r="D987" s="1191" t="s">
        <v>16</v>
      </c>
      <c r="E987" s="1192">
        <v>4091</v>
      </c>
      <c r="F987" s="1192">
        <v>4091</v>
      </c>
      <c r="G987" s="1197"/>
      <c r="H987" s="1197"/>
      <c r="I987" s="1225">
        <f t="shared" si="73"/>
        <v>0</v>
      </c>
      <c r="J987" s="1588"/>
      <c r="K987" s="1226"/>
      <c r="L987" s="1226"/>
      <c r="M987" s="1226"/>
      <c r="N987" s="1226"/>
      <c r="O987" s="1226"/>
      <c r="P987" s="1226"/>
      <c r="Q987" s="1226"/>
      <c r="R987" s="1226"/>
      <c r="S987" s="1226"/>
      <c r="T987" s="1226"/>
      <c r="U987" s="1226"/>
      <c r="V987" s="1226"/>
      <c r="W987" s="1226"/>
      <c r="X987" s="1226"/>
    </row>
    <row r="988" spans="1:24" ht="19.5" hidden="1" customHeight="1">
      <c r="A988" s="1193"/>
      <c r="B988" s="1247" t="s">
        <v>811</v>
      </c>
      <c r="C988" s="1191" t="s">
        <v>674</v>
      </c>
      <c r="D988" s="1191" t="s">
        <v>16</v>
      </c>
      <c r="E988" s="1192">
        <v>10000</v>
      </c>
      <c r="F988" s="1192">
        <v>10000</v>
      </c>
      <c r="G988" s="1197"/>
      <c r="H988" s="1197"/>
      <c r="I988" s="1225">
        <f t="shared" si="73"/>
        <v>0</v>
      </c>
      <c r="J988" s="1589"/>
      <c r="K988" s="1226"/>
      <c r="L988" s="1226"/>
      <c r="M988" s="1226"/>
      <c r="N988" s="1226"/>
      <c r="O988" s="1226"/>
      <c r="P988" s="1226"/>
      <c r="Q988" s="1226"/>
      <c r="R988" s="1226"/>
      <c r="S988" s="1226"/>
      <c r="T988" s="1226"/>
      <c r="U988" s="1226"/>
      <c r="V988" s="1226"/>
      <c r="W988" s="1226"/>
      <c r="X988" s="1226"/>
    </row>
    <row r="989" spans="1:24" ht="24" customHeight="1">
      <c r="A989" s="1212">
        <v>2</v>
      </c>
      <c r="B989" s="1609" t="s">
        <v>812</v>
      </c>
      <c r="C989" s="1578"/>
      <c r="D989" s="1578"/>
      <c r="E989" s="1578"/>
      <c r="F989" s="1578"/>
      <c r="G989" s="1578"/>
      <c r="H989" s="1578"/>
      <c r="I989" s="1578"/>
      <c r="J989" s="1579"/>
      <c r="K989" s="1226"/>
      <c r="L989" s="1226"/>
      <c r="M989" s="1226"/>
      <c r="N989" s="1226"/>
      <c r="O989" s="1226"/>
      <c r="P989" s="1226"/>
      <c r="Q989" s="1226"/>
      <c r="R989" s="1226"/>
      <c r="S989" s="1226"/>
      <c r="T989" s="1226"/>
      <c r="U989" s="1226"/>
      <c r="V989" s="1226"/>
      <c r="W989" s="1226"/>
      <c r="X989" s="1226"/>
    </row>
    <row r="990" spans="1:24" ht="19.5" hidden="1" customHeight="1" outlineLevel="1">
      <c r="A990" s="1193"/>
      <c r="B990" s="1194" t="s">
        <v>813</v>
      </c>
      <c r="C990" s="1191"/>
      <c r="D990" s="1191"/>
      <c r="E990" s="1192"/>
      <c r="F990" s="1192"/>
      <c r="G990" s="1197"/>
      <c r="H990" s="1197"/>
      <c r="I990" s="1225"/>
      <c r="J990" s="1587" t="s">
        <v>660</v>
      </c>
      <c r="K990" s="1226"/>
      <c r="L990" s="1226"/>
      <c r="M990" s="1226"/>
      <c r="N990" s="1226"/>
      <c r="O990" s="1226"/>
      <c r="P990" s="1226"/>
      <c r="Q990" s="1226"/>
      <c r="R990" s="1226"/>
      <c r="S990" s="1226"/>
      <c r="T990" s="1226"/>
      <c r="U990" s="1226"/>
      <c r="V990" s="1226"/>
      <c r="W990" s="1226"/>
      <c r="X990" s="1226"/>
    </row>
    <row r="991" spans="1:24" ht="31.5" hidden="1" customHeight="1" outlineLevel="1">
      <c r="A991" s="1193"/>
      <c r="B991" s="1247" t="s">
        <v>814</v>
      </c>
      <c r="C991" s="1191" t="s">
        <v>651</v>
      </c>
      <c r="D991" s="1209" t="s">
        <v>815</v>
      </c>
      <c r="E991" s="1192">
        <v>4500</v>
      </c>
      <c r="F991" s="1192">
        <v>4500</v>
      </c>
      <c r="G991" s="1197">
        <f t="shared" ref="G991:G1015" si="74">F991</f>
        <v>4500</v>
      </c>
      <c r="H991" s="1197">
        <v>4500</v>
      </c>
      <c r="I991" s="1225">
        <f t="shared" ref="I991:I1029" si="75">(H991-G991)/G991</f>
        <v>0</v>
      </c>
      <c r="J991" s="1588"/>
      <c r="K991" s="1226"/>
      <c r="L991" s="1226"/>
      <c r="M991" s="1226"/>
      <c r="N991" s="1226"/>
      <c r="O991" s="1226"/>
      <c r="P991" s="1226"/>
      <c r="Q991" s="1226"/>
      <c r="R991" s="1226"/>
      <c r="S991" s="1226"/>
      <c r="T991" s="1226"/>
      <c r="U991" s="1226"/>
      <c r="V991" s="1226"/>
      <c r="W991" s="1226"/>
      <c r="X991" s="1226"/>
    </row>
    <row r="992" spans="1:24" ht="19.5" hidden="1" customHeight="1" outlineLevel="1">
      <c r="A992" s="1193"/>
      <c r="B992" s="1247" t="s">
        <v>816</v>
      </c>
      <c r="C992" s="1191" t="s">
        <v>651</v>
      </c>
      <c r="D992" s="1191" t="s">
        <v>16</v>
      </c>
      <c r="E992" s="1192">
        <v>6200</v>
      </c>
      <c r="F992" s="1192">
        <v>6200</v>
      </c>
      <c r="G992" s="1197">
        <f t="shared" si="74"/>
        <v>6200</v>
      </c>
      <c r="H992" s="1197">
        <v>6200</v>
      </c>
      <c r="I992" s="1225">
        <f t="shared" si="75"/>
        <v>0</v>
      </c>
      <c r="J992" s="1588"/>
      <c r="K992" s="1226"/>
      <c r="L992" s="1226"/>
      <c r="M992" s="1226"/>
      <c r="N992" s="1226"/>
      <c r="O992" s="1226"/>
      <c r="P992" s="1226"/>
      <c r="Q992" s="1226"/>
      <c r="R992" s="1226"/>
      <c r="S992" s="1226"/>
      <c r="T992" s="1226"/>
      <c r="U992" s="1226"/>
      <c r="V992" s="1226"/>
      <c r="W992" s="1226"/>
      <c r="X992" s="1226"/>
    </row>
    <row r="993" spans="1:24" ht="19.5" hidden="1" customHeight="1" outlineLevel="1">
      <c r="A993" s="1193"/>
      <c r="B993" s="1247" t="s">
        <v>817</v>
      </c>
      <c r="C993" s="1191" t="s">
        <v>651</v>
      </c>
      <c r="D993" s="1191" t="s">
        <v>16</v>
      </c>
      <c r="E993" s="1192">
        <v>10500</v>
      </c>
      <c r="F993" s="1192">
        <v>10500</v>
      </c>
      <c r="G993" s="1197">
        <f t="shared" si="74"/>
        <v>10500</v>
      </c>
      <c r="H993" s="1197">
        <v>10500</v>
      </c>
      <c r="I993" s="1225">
        <f t="shared" si="75"/>
        <v>0</v>
      </c>
      <c r="J993" s="1588"/>
      <c r="K993" s="1226"/>
      <c r="L993" s="1226"/>
      <c r="M993" s="1226"/>
      <c r="N993" s="1226"/>
      <c r="O993" s="1226"/>
      <c r="P993" s="1226"/>
      <c r="Q993" s="1226"/>
      <c r="R993" s="1226"/>
      <c r="S993" s="1226"/>
      <c r="T993" s="1226"/>
      <c r="U993" s="1226"/>
      <c r="V993" s="1226"/>
      <c r="W993" s="1226"/>
      <c r="X993" s="1226"/>
    </row>
    <row r="994" spans="1:24" ht="19.5" hidden="1" customHeight="1" outlineLevel="1">
      <c r="A994" s="1193"/>
      <c r="B994" s="1247" t="s">
        <v>818</v>
      </c>
      <c r="C994" s="1191" t="s">
        <v>651</v>
      </c>
      <c r="D994" s="1191" t="s">
        <v>16</v>
      </c>
      <c r="E994" s="1192">
        <v>13600</v>
      </c>
      <c r="F994" s="1192">
        <v>13600</v>
      </c>
      <c r="G994" s="1197">
        <f t="shared" si="74"/>
        <v>13600</v>
      </c>
      <c r="H994" s="1197">
        <v>13600</v>
      </c>
      <c r="I994" s="1225">
        <f t="shared" si="75"/>
        <v>0</v>
      </c>
      <c r="J994" s="1588"/>
      <c r="K994" s="1226"/>
      <c r="L994" s="1226"/>
      <c r="M994" s="1226"/>
      <c r="N994" s="1226"/>
      <c r="O994" s="1226"/>
      <c r="P994" s="1226"/>
      <c r="Q994" s="1226"/>
      <c r="R994" s="1226"/>
      <c r="S994" s="1226"/>
      <c r="T994" s="1226"/>
      <c r="U994" s="1226"/>
      <c r="V994" s="1226"/>
      <c r="W994" s="1226"/>
      <c r="X994" s="1226"/>
    </row>
    <row r="995" spans="1:24" ht="19.5" hidden="1" customHeight="1" outlineLevel="1">
      <c r="A995" s="1193"/>
      <c r="B995" s="1247" t="s">
        <v>819</v>
      </c>
      <c r="C995" s="1191" t="s">
        <v>651</v>
      </c>
      <c r="D995" s="1191" t="s">
        <v>16</v>
      </c>
      <c r="E995" s="1192">
        <v>8800</v>
      </c>
      <c r="F995" s="1192">
        <v>8800</v>
      </c>
      <c r="G995" s="1197">
        <f t="shared" si="74"/>
        <v>8800</v>
      </c>
      <c r="H995" s="1197">
        <v>8800</v>
      </c>
      <c r="I995" s="1225">
        <f t="shared" si="75"/>
        <v>0</v>
      </c>
      <c r="J995" s="1588"/>
      <c r="K995" s="1226"/>
      <c r="L995" s="1226"/>
      <c r="M995" s="1226"/>
      <c r="N995" s="1226"/>
      <c r="O995" s="1226"/>
      <c r="P995" s="1226"/>
      <c r="Q995" s="1226"/>
      <c r="R995" s="1226"/>
      <c r="S995" s="1226"/>
      <c r="T995" s="1226"/>
      <c r="U995" s="1226"/>
      <c r="V995" s="1226"/>
      <c r="W995" s="1226"/>
      <c r="X995" s="1226"/>
    </row>
    <row r="996" spans="1:24" ht="19.5" hidden="1" customHeight="1" outlineLevel="1">
      <c r="A996" s="1193"/>
      <c r="B996" s="1247" t="s">
        <v>820</v>
      </c>
      <c r="C996" s="1191" t="s">
        <v>651</v>
      </c>
      <c r="D996" s="1191" t="s">
        <v>16</v>
      </c>
      <c r="E996" s="1192">
        <v>17400</v>
      </c>
      <c r="F996" s="1192">
        <v>17400</v>
      </c>
      <c r="G996" s="1197">
        <f t="shared" si="74"/>
        <v>17400</v>
      </c>
      <c r="H996" s="1197">
        <v>17400</v>
      </c>
      <c r="I996" s="1225">
        <f t="shared" si="75"/>
        <v>0</v>
      </c>
      <c r="J996" s="1588"/>
      <c r="K996" s="1226"/>
      <c r="L996" s="1226"/>
      <c r="M996" s="1226"/>
      <c r="N996" s="1226"/>
      <c r="O996" s="1226"/>
      <c r="P996" s="1226"/>
      <c r="Q996" s="1226"/>
      <c r="R996" s="1226"/>
      <c r="S996" s="1226"/>
      <c r="T996" s="1226"/>
      <c r="U996" s="1226"/>
      <c r="V996" s="1226"/>
      <c r="W996" s="1226"/>
      <c r="X996" s="1226"/>
    </row>
    <row r="997" spans="1:24" ht="19.5" hidden="1" customHeight="1" outlineLevel="1">
      <c r="A997" s="1193"/>
      <c r="B997" s="1247" t="s">
        <v>821</v>
      </c>
      <c r="C997" s="1191" t="s">
        <v>651</v>
      </c>
      <c r="D997" s="1191" t="s">
        <v>16</v>
      </c>
      <c r="E997" s="1192">
        <v>22400</v>
      </c>
      <c r="F997" s="1192">
        <v>22400</v>
      </c>
      <c r="G997" s="1197">
        <f t="shared" si="74"/>
        <v>22400</v>
      </c>
      <c r="H997" s="1197">
        <v>22400</v>
      </c>
      <c r="I997" s="1225">
        <f t="shared" si="75"/>
        <v>0</v>
      </c>
      <c r="J997" s="1588"/>
      <c r="K997" s="1226"/>
      <c r="L997" s="1226"/>
      <c r="M997" s="1226"/>
      <c r="N997" s="1226"/>
      <c r="O997" s="1226"/>
      <c r="P997" s="1226"/>
      <c r="Q997" s="1226"/>
      <c r="R997" s="1226"/>
      <c r="S997" s="1226"/>
      <c r="T997" s="1226"/>
      <c r="U997" s="1226"/>
      <c r="V997" s="1226"/>
      <c r="W997" s="1226"/>
      <c r="X997" s="1226"/>
    </row>
    <row r="998" spans="1:24" ht="19.5" hidden="1" customHeight="1" outlineLevel="1">
      <c r="A998" s="1193"/>
      <c r="B998" s="1247" t="s">
        <v>822</v>
      </c>
      <c r="C998" s="1191" t="s">
        <v>651</v>
      </c>
      <c r="D998" s="1191" t="s">
        <v>16</v>
      </c>
      <c r="E998" s="1192">
        <v>26100</v>
      </c>
      <c r="F998" s="1192">
        <v>26100</v>
      </c>
      <c r="G998" s="1197">
        <f t="shared" si="74"/>
        <v>26100</v>
      </c>
      <c r="H998" s="1197">
        <v>26100</v>
      </c>
      <c r="I998" s="1225">
        <f t="shared" si="75"/>
        <v>0</v>
      </c>
      <c r="J998" s="1588"/>
      <c r="K998" s="1226"/>
      <c r="L998" s="1226"/>
      <c r="M998" s="1226"/>
      <c r="N998" s="1226"/>
      <c r="O998" s="1226"/>
      <c r="P998" s="1226"/>
      <c r="Q998" s="1226"/>
      <c r="R998" s="1226"/>
      <c r="S998" s="1226"/>
      <c r="T998" s="1226"/>
      <c r="U998" s="1226"/>
      <c r="V998" s="1226"/>
      <c r="W998" s="1226"/>
      <c r="X998" s="1226"/>
    </row>
    <row r="999" spans="1:24" ht="19.5" hidden="1" customHeight="1" outlineLevel="1">
      <c r="A999" s="1193"/>
      <c r="B999" s="1247" t="s">
        <v>823</v>
      </c>
      <c r="C999" s="1191" t="s">
        <v>651</v>
      </c>
      <c r="D999" s="1191" t="s">
        <v>16</v>
      </c>
      <c r="E999" s="1192">
        <v>32800</v>
      </c>
      <c r="F999" s="1192">
        <v>32800</v>
      </c>
      <c r="G999" s="1197">
        <f t="shared" si="74"/>
        <v>32800</v>
      </c>
      <c r="H999" s="1197">
        <v>32800</v>
      </c>
      <c r="I999" s="1225">
        <f t="shared" si="75"/>
        <v>0</v>
      </c>
      <c r="J999" s="1588"/>
      <c r="K999" s="1226"/>
      <c r="L999" s="1226"/>
      <c r="M999" s="1226"/>
      <c r="N999" s="1226"/>
      <c r="O999" s="1226"/>
      <c r="P999" s="1226"/>
      <c r="Q999" s="1226"/>
      <c r="R999" s="1226"/>
      <c r="S999" s="1226"/>
      <c r="T999" s="1226"/>
      <c r="U999" s="1226"/>
      <c r="V999" s="1226"/>
      <c r="W999" s="1226"/>
      <c r="X999" s="1226"/>
    </row>
    <row r="1000" spans="1:24" ht="19.5" hidden="1" customHeight="1" outlineLevel="1">
      <c r="A1000" s="1193"/>
      <c r="B1000" s="1247" t="s">
        <v>824</v>
      </c>
      <c r="C1000" s="1191" t="s">
        <v>651</v>
      </c>
      <c r="D1000" s="1191" t="s">
        <v>16</v>
      </c>
      <c r="E1000" s="1192">
        <v>41100</v>
      </c>
      <c r="F1000" s="1192">
        <v>41100</v>
      </c>
      <c r="G1000" s="1197">
        <f t="shared" si="74"/>
        <v>41100</v>
      </c>
      <c r="H1000" s="1197">
        <v>41100</v>
      </c>
      <c r="I1000" s="1225">
        <f t="shared" si="75"/>
        <v>0</v>
      </c>
      <c r="J1000" s="1588"/>
      <c r="K1000" s="1226"/>
      <c r="L1000" s="1226"/>
      <c r="M1000" s="1226"/>
      <c r="N1000" s="1226"/>
      <c r="O1000" s="1226"/>
      <c r="P1000" s="1226"/>
      <c r="Q1000" s="1226"/>
      <c r="R1000" s="1226"/>
      <c r="S1000" s="1226"/>
      <c r="T1000" s="1226"/>
      <c r="U1000" s="1226"/>
      <c r="V1000" s="1226"/>
      <c r="W1000" s="1226"/>
      <c r="X1000" s="1226"/>
    </row>
    <row r="1001" spans="1:24" ht="19.5" hidden="1" customHeight="1" outlineLevel="1">
      <c r="A1001" s="1193"/>
      <c r="B1001" s="1247" t="s">
        <v>825</v>
      </c>
      <c r="C1001" s="1191" t="s">
        <v>651</v>
      </c>
      <c r="D1001" s="1191" t="s">
        <v>16</v>
      </c>
      <c r="E1001" s="1192">
        <v>49200</v>
      </c>
      <c r="F1001" s="1192">
        <v>49200</v>
      </c>
      <c r="G1001" s="1197">
        <f t="shared" si="74"/>
        <v>49200</v>
      </c>
      <c r="H1001" s="1197">
        <v>49200</v>
      </c>
      <c r="I1001" s="1225">
        <f t="shared" si="75"/>
        <v>0</v>
      </c>
      <c r="J1001" s="1588"/>
      <c r="K1001" s="1226"/>
      <c r="L1001" s="1226"/>
      <c r="M1001" s="1226"/>
      <c r="N1001" s="1226"/>
      <c r="O1001" s="1226"/>
      <c r="P1001" s="1226"/>
      <c r="Q1001" s="1226"/>
      <c r="R1001" s="1226"/>
      <c r="S1001" s="1226"/>
      <c r="T1001" s="1226"/>
      <c r="U1001" s="1226"/>
      <c r="V1001" s="1226"/>
      <c r="W1001" s="1226"/>
      <c r="X1001" s="1226"/>
    </row>
    <row r="1002" spans="1:24" ht="19.5" hidden="1" customHeight="1" outlineLevel="1">
      <c r="A1002" s="1193"/>
      <c r="B1002" s="1247" t="s">
        <v>826</v>
      </c>
      <c r="C1002" s="1191" t="s">
        <v>651</v>
      </c>
      <c r="D1002" s="1191" t="s">
        <v>16</v>
      </c>
      <c r="E1002" s="1192">
        <v>68700</v>
      </c>
      <c r="F1002" s="1192">
        <v>68700</v>
      </c>
      <c r="G1002" s="1197">
        <f t="shared" si="74"/>
        <v>68700</v>
      </c>
      <c r="H1002" s="1197">
        <v>68700</v>
      </c>
      <c r="I1002" s="1225">
        <f t="shared" si="75"/>
        <v>0</v>
      </c>
      <c r="J1002" s="1588"/>
      <c r="K1002" s="1226"/>
      <c r="L1002" s="1226"/>
      <c r="M1002" s="1226"/>
      <c r="N1002" s="1226"/>
      <c r="O1002" s="1226"/>
      <c r="P1002" s="1226"/>
      <c r="Q1002" s="1226"/>
      <c r="R1002" s="1226"/>
      <c r="S1002" s="1226"/>
      <c r="T1002" s="1226"/>
      <c r="U1002" s="1226"/>
      <c r="V1002" s="1226"/>
      <c r="W1002" s="1226"/>
      <c r="X1002" s="1226"/>
    </row>
    <row r="1003" spans="1:24" ht="19.5" hidden="1" customHeight="1" outlineLevel="1">
      <c r="A1003" s="1193"/>
      <c r="B1003" s="1247" t="s">
        <v>827</v>
      </c>
      <c r="C1003" s="1191" t="s">
        <v>651</v>
      </c>
      <c r="D1003" s="1191" t="s">
        <v>16</v>
      </c>
      <c r="E1003" s="1192">
        <v>91100</v>
      </c>
      <c r="F1003" s="1192">
        <v>91100</v>
      </c>
      <c r="G1003" s="1197">
        <f t="shared" si="74"/>
        <v>91100</v>
      </c>
      <c r="H1003" s="1197">
        <v>91100</v>
      </c>
      <c r="I1003" s="1225">
        <f t="shared" si="75"/>
        <v>0</v>
      </c>
      <c r="J1003" s="1588"/>
      <c r="K1003" s="1226"/>
      <c r="L1003" s="1226"/>
      <c r="M1003" s="1226"/>
      <c r="N1003" s="1226"/>
      <c r="O1003" s="1226"/>
      <c r="P1003" s="1226"/>
      <c r="Q1003" s="1226"/>
      <c r="R1003" s="1226"/>
      <c r="S1003" s="1226"/>
      <c r="T1003" s="1226"/>
      <c r="U1003" s="1226"/>
      <c r="V1003" s="1226"/>
      <c r="W1003" s="1226"/>
      <c r="X1003" s="1226"/>
    </row>
    <row r="1004" spans="1:24" ht="19.5" hidden="1" customHeight="1" outlineLevel="1">
      <c r="A1004" s="1193"/>
      <c r="B1004" s="1247" t="s">
        <v>828</v>
      </c>
      <c r="C1004" s="1191" t="s">
        <v>651</v>
      </c>
      <c r="D1004" s="1191" t="s">
        <v>16</v>
      </c>
      <c r="E1004" s="1192">
        <v>135500</v>
      </c>
      <c r="F1004" s="1192">
        <v>135500</v>
      </c>
      <c r="G1004" s="1197">
        <f t="shared" si="74"/>
        <v>135500</v>
      </c>
      <c r="H1004" s="1197">
        <v>135500</v>
      </c>
      <c r="I1004" s="1225">
        <f t="shared" si="75"/>
        <v>0</v>
      </c>
      <c r="J1004" s="1588"/>
      <c r="K1004" s="1226"/>
      <c r="L1004" s="1226"/>
      <c r="M1004" s="1226"/>
      <c r="N1004" s="1226"/>
      <c r="O1004" s="1226"/>
      <c r="P1004" s="1226"/>
      <c r="Q1004" s="1226"/>
      <c r="R1004" s="1226"/>
      <c r="S1004" s="1226"/>
      <c r="T1004" s="1226"/>
      <c r="U1004" s="1226"/>
      <c r="V1004" s="1226"/>
      <c r="W1004" s="1226"/>
      <c r="X1004" s="1226"/>
    </row>
    <row r="1005" spans="1:24" ht="19.5" hidden="1" customHeight="1" outlineLevel="1">
      <c r="A1005" s="1193"/>
      <c r="B1005" s="1247" t="s">
        <v>829</v>
      </c>
      <c r="C1005" s="1191" t="s">
        <v>651</v>
      </c>
      <c r="D1005" s="1191" t="s">
        <v>16</v>
      </c>
      <c r="E1005" s="1192">
        <v>210000</v>
      </c>
      <c r="F1005" s="1192">
        <v>210000</v>
      </c>
      <c r="G1005" s="1197">
        <f t="shared" si="74"/>
        <v>210000</v>
      </c>
      <c r="H1005" s="1197">
        <v>210000</v>
      </c>
      <c r="I1005" s="1225">
        <f t="shared" si="75"/>
        <v>0</v>
      </c>
      <c r="J1005" s="1588"/>
      <c r="K1005" s="1226"/>
      <c r="L1005" s="1226"/>
      <c r="M1005" s="1226"/>
      <c r="N1005" s="1226"/>
      <c r="O1005" s="1226"/>
      <c r="P1005" s="1226"/>
      <c r="Q1005" s="1226"/>
      <c r="R1005" s="1226"/>
      <c r="S1005" s="1226"/>
      <c r="T1005" s="1226"/>
      <c r="U1005" s="1226"/>
      <c r="V1005" s="1226"/>
      <c r="W1005" s="1226"/>
      <c r="X1005" s="1226"/>
    </row>
    <row r="1006" spans="1:24" ht="19.5" hidden="1" customHeight="1" outlineLevel="1">
      <c r="A1006" s="1193"/>
      <c r="B1006" s="1247" t="s">
        <v>830</v>
      </c>
      <c r="C1006" s="1191" t="s">
        <v>500</v>
      </c>
      <c r="D1006" s="1191" t="s">
        <v>16</v>
      </c>
      <c r="E1006" s="1192">
        <v>2100</v>
      </c>
      <c r="F1006" s="1192">
        <v>2100</v>
      </c>
      <c r="G1006" s="1197">
        <f t="shared" si="74"/>
        <v>2100</v>
      </c>
      <c r="H1006" s="1197">
        <v>2100</v>
      </c>
      <c r="I1006" s="1225">
        <f t="shared" si="75"/>
        <v>0</v>
      </c>
      <c r="J1006" s="1588"/>
      <c r="K1006" s="1226"/>
      <c r="L1006" s="1226"/>
      <c r="M1006" s="1226"/>
      <c r="N1006" s="1226"/>
      <c r="O1006" s="1226"/>
      <c r="P1006" s="1226"/>
      <c r="Q1006" s="1226"/>
      <c r="R1006" s="1226"/>
      <c r="S1006" s="1226"/>
      <c r="T1006" s="1226"/>
      <c r="U1006" s="1226"/>
      <c r="V1006" s="1226"/>
      <c r="W1006" s="1226"/>
      <c r="X1006" s="1226"/>
    </row>
    <row r="1007" spans="1:24" ht="19.5" hidden="1" customHeight="1" outlineLevel="1">
      <c r="A1007" s="1193"/>
      <c r="B1007" s="1247" t="s">
        <v>831</v>
      </c>
      <c r="C1007" s="1191" t="s">
        <v>500</v>
      </c>
      <c r="D1007" s="1191" t="s">
        <v>16</v>
      </c>
      <c r="E1007" s="1192">
        <v>3400</v>
      </c>
      <c r="F1007" s="1192">
        <v>3400</v>
      </c>
      <c r="G1007" s="1197">
        <f t="shared" si="74"/>
        <v>3400</v>
      </c>
      <c r="H1007" s="1197">
        <v>3400</v>
      </c>
      <c r="I1007" s="1225">
        <f t="shared" si="75"/>
        <v>0</v>
      </c>
      <c r="J1007" s="1588"/>
      <c r="K1007" s="1226"/>
      <c r="L1007" s="1226"/>
      <c r="M1007" s="1226"/>
      <c r="N1007" s="1226"/>
      <c r="O1007" s="1226"/>
      <c r="P1007" s="1226"/>
      <c r="Q1007" s="1226"/>
      <c r="R1007" s="1226"/>
      <c r="S1007" s="1226"/>
      <c r="T1007" s="1226"/>
      <c r="U1007" s="1226"/>
      <c r="V1007" s="1226"/>
      <c r="W1007" s="1226"/>
      <c r="X1007" s="1226"/>
    </row>
    <row r="1008" spans="1:24" ht="19.5" hidden="1" customHeight="1" outlineLevel="1">
      <c r="A1008" s="1193"/>
      <c r="B1008" s="1247" t="s">
        <v>832</v>
      </c>
      <c r="C1008" s="1191" t="s">
        <v>500</v>
      </c>
      <c r="D1008" s="1191" t="s">
        <v>16</v>
      </c>
      <c r="E1008" s="1192">
        <v>4800</v>
      </c>
      <c r="F1008" s="1192">
        <v>4800</v>
      </c>
      <c r="G1008" s="1197">
        <f t="shared" si="74"/>
        <v>4800</v>
      </c>
      <c r="H1008" s="1197">
        <v>4800</v>
      </c>
      <c r="I1008" s="1225">
        <f t="shared" si="75"/>
        <v>0</v>
      </c>
      <c r="J1008" s="1588"/>
      <c r="K1008" s="1226"/>
      <c r="L1008" s="1226"/>
      <c r="M1008" s="1226"/>
      <c r="N1008" s="1226"/>
      <c r="O1008" s="1226"/>
      <c r="P1008" s="1226"/>
      <c r="Q1008" s="1226"/>
      <c r="R1008" s="1226"/>
      <c r="S1008" s="1226"/>
      <c r="T1008" s="1226"/>
      <c r="U1008" s="1226"/>
      <c r="V1008" s="1226"/>
      <c r="W1008" s="1226"/>
      <c r="X1008" s="1226"/>
    </row>
    <row r="1009" spans="1:24" ht="19.5" hidden="1" customHeight="1" outlineLevel="1">
      <c r="A1009" s="1193"/>
      <c r="B1009" s="1247" t="s">
        <v>833</v>
      </c>
      <c r="C1009" s="1191" t="s">
        <v>500</v>
      </c>
      <c r="D1009" s="1191" t="s">
        <v>16</v>
      </c>
      <c r="E1009" s="1192">
        <v>7300</v>
      </c>
      <c r="F1009" s="1192">
        <v>7300</v>
      </c>
      <c r="G1009" s="1197">
        <f t="shared" si="74"/>
        <v>7300</v>
      </c>
      <c r="H1009" s="1197">
        <v>7300</v>
      </c>
      <c r="I1009" s="1225">
        <f t="shared" si="75"/>
        <v>0</v>
      </c>
      <c r="J1009" s="1588"/>
      <c r="K1009" s="1226"/>
      <c r="L1009" s="1226"/>
      <c r="M1009" s="1226"/>
      <c r="N1009" s="1226"/>
      <c r="O1009" s="1226"/>
      <c r="P1009" s="1226"/>
      <c r="Q1009" s="1226"/>
      <c r="R1009" s="1226"/>
      <c r="S1009" s="1226"/>
      <c r="T1009" s="1226"/>
      <c r="U1009" s="1226"/>
      <c r="V1009" s="1226"/>
      <c r="W1009" s="1226"/>
      <c r="X1009" s="1226"/>
    </row>
    <row r="1010" spans="1:24" ht="19.5" hidden="1" customHeight="1" outlineLevel="1">
      <c r="A1010" s="1193"/>
      <c r="B1010" s="1247" t="s">
        <v>834</v>
      </c>
      <c r="C1010" s="1191" t="s">
        <v>500</v>
      </c>
      <c r="D1010" s="1191" t="s">
        <v>16</v>
      </c>
      <c r="E1010" s="1192">
        <v>11400</v>
      </c>
      <c r="F1010" s="1192">
        <v>11400</v>
      </c>
      <c r="G1010" s="1197">
        <f t="shared" si="74"/>
        <v>11400</v>
      </c>
      <c r="H1010" s="1197">
        <v>11400</v>
      </c>
      <c r="I1010" s="1225">
        <f t="shared" si="75"/>
        <v>0</v>
      </c>
      <c r="J1010" s="1588"/>
      <c r="K1010" s="1226"/>
      <c r="L1010" s="1226"/>
      <c r="M1010" s="1226"/>
      <c r="N1010" s="1226"/>
      <c r="O1010" s="1226"/>
      <c r="P1010" s="1226"/>
      <c r="Q1010" s="1226"/>
      <c r="R1010" s="1226"/>
      <c r="S1010" s="1226"/>
      <c r="T1010" s="1226"/>
      <c r="U1010" s="1226"/>
      <c r="V1010" s="1226"/>
      <c r="W1010" s="1226"/>
      <c r="X1010" s="1226"/>
    </row>
    <row r="1011" spans="1:24" ht="19.5" hidden="1" customHeight="1" outlineLevel="1">
      <c r="A1011" s="1193"/>
      <c r="B1011" s="1247" t="s">
        <v>835</v>
      </c>
      <c r="C1011" s="1191" t="s">
        <v>500</v>
      </c>
      <c r="D1011" s="1191" t="s">
        <v>16</v>
      </c>
      <c r="E1011" s="1192">
        <v>2400</v>
      </c>
      <c r="F1011" s="1192">
        <v>2400</v>
      </c>
      <c r="G1011" s="1197">
        <f t="shared" si="74"/>
        <v>2400</v>
      </c>
      <c r="H1011" s="1197">
        <v>2400</v>
      </c>
      <c r="I1011" s="1225">
        <f t="shared" si="75"/>
        <v>0</v>
      </c>
      <c r="J1011" s="1588"/>
      <c r="K1011" s="1226"/>
      <c r="L1011" s="1226"/>
      <c r="M1011" s="1226"/>
      <c r="N1011" s="1226"/>
      <c r="O1011" s="1226"/>
      <c r="P1011" s="1226"/>
      <c r="Q1011" s="1226"/>
      <c r="R1011" s="1226"/>
      <c r="S1011" s="1226"/>
      <c r="T1011" s="1226"/>
      <c r="U1011" s="1226"/>
      <c r="V1011" s="1226"/>
      <c r="W1011" s="1226"/>
      <c r="X1011" s="1226"/>
    </row>
    <row r="1012" spans="1:24" ht="19.5" hidden="1" customHeight="1" outlineLevel="1">
      <c r="A1012" s="1193"/>
      <c r="B1012" s="1247" t="s">
        <v>836</v>
      </c>
      <c r="C1012" s="1191" t="s">
        <v>500</v>
      </c>
      <c r="D1012" s="1191" t="s">
        <v>16</v>
      </c>
      <c r="E1012" s="1192">
        <v>10100</v>
      </c>
      <c r="F1012" s="1192">
        <v>10100</v>
      </c>
      <c r="G1012" s="1197">
        <f t="shared" si="74"/>
        <v>10100</v>
      </c>
      <c r="H1012" s="1197">
        <v>10100</v>
      </c>
      <c r="I1012" s="1225">
        <f t="shared" si="75"/>
        <v>0</v>
      </c>
      <c r="J1012" s="1588"/>
      <c r="K1012" s="1226"/>
      <c r="L1012" s="1226"/>
      <c r="M1012" s="1226"/>
      <c r="N1012" s="1226"/>
      <c r="O1012" s="1226"/>
      <c r="P1012" s="1226"/>
      <c r="Q1012" s="1226"/>
      <c r="R1012" s="1226"/>
      <c r="S1012" s="1226"/>
      <c r="T1012" s="1226"/>
      <c r="U1012" s="1226"/>
      <c r="V1012" s="1226"/>
      <c r="W1012" s="1226"/>
      <c r="X1012" s="1226"/>
    </row>
    <row r="1013" spans="1:24" ht="19.5" hidden="1" customHeight="1" outlineLevel="1">
      <c r="A1013" s="1193"/>
      <c r="B1013" s="1247" t="s">
        <v>837</v>
      </c>
      <c r="C1013" s="1191" t="s">
        <v>500</v>
      </c>
      <c r="D1013" s="1191" t="s">
        <v>16</v>
      </c>
      <c r="E1013" s="1192">
        <v>13900</v>
      </c>
      <c r="F1013" s="1192">
        <v>13900</v>
      </c>
      <c r="G1013" s="1197">
        <f t="shared" si="74"/>
        <v>13900</v>
      </c>
      <c r="H1013" s="1197">
        <v>13900</v>
      </c>
      <c r="I1013" s="1225">
        <f t="shared" si="75"/>
        <v>0</v>
      </c>
      <c r="J1013" s="1588"/>
      <c r="K1013" s="1226"/>
      <c r="L1013" s="1226"/>
      <c r="M1013" s="1226"/>
      <c r="N1013" s="1226"/>
      <c r="O1013" s="1226"/>
      <c r="P1013" s="1226"/>
      <c r="Q1013" s="1226"/>
      <c r="R1013" s="1226"/>
      <c r="S1013" s="1226"/>
      <c r="T1013" s="1226"/>
      <c r="U1013" s="1226"/>
      <c r="V1013" s="1226"/>
      <c r="W1013" s="1226"/>
      <c r="X1013" s="1226"/>
    </row>
    <row r="1014" spans="1:24" ht="19.5" hidden="1" customHeight="1" outlineLevel="1">
      <c r="A1014" s="1193"/>
      <c r="B1014" s="1247" t="s">
        <v>838</v>
      </c>
      <c r="C1014" s="1191" t="s">
        <v>500</v>
      </c>
      <c r="D1014" s="1191" t="s">
        <v>16</v>
      </c>
      <c r="E1014" s="1192">
        <v>2800</v>
      </c>
      <c r="F1014" s="1192">
        <v>2800</v>
      </c>
      <c r="G1014" s="1197">
        <f t="shared" si="74"/>
        <v>2800</v>
      </c>
      <c r="H1014" s="1197">
        <v>2800</v>
      </c>
      <c r="I1014" s="1225">
        <f t="shared" si="75"/>
        <v>0</v>
      </c>
      <c r="J1014" s="1588"/>
      <c r="K1014" s="1226"/>
      <c r="L1014" s="1226"/>
      <c r="M1014" s="1226"/>
      <c r="N1014" s="1226"/>
      <c r="O1014" s="1226"/>
      <c r="P1014" s="1226"/>
      <c r="Q1014" s="1226"/>
      <c r="R1014" s="1226"/>
      <c r="S1014" s="1226"/>
      <c r="T1014" s="1226"/>
      <c r="U1014" s="1226"/>
      <c r="V1014" s="1226"/>
      <c r="W1014" s="1226"/>
      <c r="X1014" s="1226"/>
    </row>
    <row r="1015" spans="1:24" ht="19.5" hidden="1" customHeight="1" outlineLevel="1">
      <c r="A1015" s="1193"/>
      <c r="B1015" s="1247" t="s">
        <v>839</v>
      </c>
      <c r="C1015" s="1191" t="s">
        <v>500</v>
      </c>
      <c r="D1015" s="1191" t="s">
        <v>16</v>
      </c>
      <c r="E1015" s="1192">
        <v>2800</v>
      </c>
      <c r="F1015" s="1192">
        <v>2800</v>
      </c>
      <c r="G1015" s="1197">
        <f t="shared" si="74"/>
        <v>2800</v>
      </c>
      <c r="H1015" s="1197">
        <v>2800</v>
      </c>
      <c r="I1015" s="1225">
        <f t="shared" si="75"/>
        <v>0</v>
      </c>
      <c r="J1015" s="1588"/>
      <c r="K1015" s="1226"/>
      <c r="L1015" s="1226"/>
      <c r="M1015" s="1226"/>
      <c r="N1015" s="1226"/>
      <c r="O1015" s="1226"/>
      <c r="P1015" s="1226"/>
      <c r="Q1015" s="1226"/>
      <c r="R1015" s="1226"/>
      <c r="S1015" s="1226"/>
      <c r="T1015" s="1226"/>
      <c r="U1015" s="1226"/>
      <c r="V1015" s="1226"/>
      <c r="W1015" s="1226"/>
      <c r="X1015" s="1226"/>
    </row>
    <row r="1016" spans="1:24" ht="31.5" hidden="1" customHeight="1" outlineLevel="1">
      <c r="A1016" s="1193"/>
      <c r="B1016" s="1194" t="s">
        <v>840</v>
      </c>
      <c r="C1016" s="1191"/>
      <c r="D1016" s="1209" t="s">
        <v>841</v>
      </c>
      <c r="E1016" s="1192"/>
      <c r="F1016" s="1192"/>
      <c r="G1016" s="1197"/>
      <c r="H1016" s="1197"/>
      <c r="I1016" s="1225" t="e">
        <f t="shared" si="75"/>
        <v>#DIV/0!</v>
      </c>
      <c r="J1016" s="1588"/>
      <c r="K1016" s="1226"/>
      <c r="L1016" s="1226"/>
      <c r="M1016" s="1226"/>
      <c r="N1016" s="1226"/>
      <c r="O1016" s="1226"/>
      <c r="P1016" s="1226"/>
      <c r="Q1016" s="1226"/>
      <c r="R1016" s="1226"/>
      <c r="S1016" s="1226"/>
      <c r="T1016" s="1226"/>
      <c r="U1016" s="1226"/>
      <c r="V1016" s="1226"/>
      <c r="W1016" s="1226"/>
      <c r="X1016" s="1226"/>
    </row>
    <row r="1017" spans="1:24" ht="19.5" hidden="1" customHeight="1" outlineLevel="1">
      <c r="A1017" s="1193"/>
      <c r="B1017" s="1247" t="s">
        <v>842</v>
      </c>
      <c r="C1017" s="1191" t="s">
        <v>651</v>
      </c>
      <c r="D1017" s="1191" t="s">
        <v>16</v>
      </c>
      <c r="E1017" s="1192">
        <v>6500</v>
      </c>
      <c r="F1017" s="1192">
        <v>6500</v>
      </c>
      <c r="G1017" s="1197">
        <f t="shared" ref="G1017:G1025" si="76">F1017</f>
        <v>6500</v>
      </c>
      <c r="H1017" s="1197">
        <v>6500</v>
      </c>
      <c r="I1017" s="1225">
        <f t="shared" si="75"/>
        <v>0</v>
      </c>
      <c r="J1017" s="1588"/>
      <c r="K1017" s="1226"/>
      <c r="L1017" s="1226"/>
      <c r="M1017" s="1226"/>
      <c r="N1017" s="1226"/>
      <c r="O1017" s="1226"/>
      <c r="P1017" s="1226"/>
      <c r="Q1017" s="1226"/>
      <c r="R1017" s="1226"/>
      <c r="S1017" s="1226"/>
      <c r="T1017" s="1226"/>
      <c r="U1017" s="1226"/>
      <c r="V1017" s="1226"/>
      <c r="W1017" s="1226"/>
      <c r="X1017" s="1226"/>
    </row>
    <row r="1018" spans="1:24" ht="19.5" hidden="1" customHeight="1" outlineLevel="1">
      <c r="A1018" s="1193"/>
      <c r="B1018" s="1247" t="s">
        <v>843</v>
      </c>
      <c r="C1018" s="1191" t="s">
        <v>651</v>
      </c>
      <c r="D1018" s="1191" t="s">
        <v>16</v>
      </c>
      <c r="E1018" s="1192">
        <v>7727</v>
      </c>
      <c r="F1018" s="1192">
        <v>7727</v>
      </c>
      <c r="G1018" s="1197">
        <f t="shared" si="76"/>
        <v>7727</v>
      </c>
      <c r="H1018" s="1197">
        <v>7727</v>
      </c>
      <c r="I1018" s="1225">
        <f t="shared" si="75"/>
        <v>0</v>
      </c>
      <c r="J1018" s="1588"/>
      <c r="K1018" s="1226"/>
      <c r="L1018" s="1226"/>
      <c r="M1018" s="1226"/>
      <c r="N1018" s="1226"/>
      <c r="O1018" s="1226"/>
      <c r="P1018" s="1226"/>
      <c r="Q1018" s="1226"/>
      <c r="R1018" s="1226"/>
      <c r="S1018" s="1226"/>
      <c r="T1018" s="1226"/>
      <c r="U1018" s="1226"/>
      <c r="V1018" s="1226"/>
      <c r="W1018" s="1226"/>
      <c r="X1018" s="1226"/>
    </row>
    <row r="1019" spans="1:24" ht="19.5" hidden="1" customHeight="1" outlineLevel="1">
      <c r="A1019" s="1193"/>
      <c r="B1019" s="1247" t="s">
        <v>844</v>
      </c>
      <c r="C1019" s="1191" t="s">
        <v>651</v>
      </c>
      <c r="D1019" s="1191" t="s">
        <v>16</v>
      </c>
      <c r="E1019" s="1192">
        <v>8900</v>
      </c>
      <c r="F1019" s="1192">
        <v>8900</v>
      </c>
      <c r="G1019" s="1197">
        <f t="shared" si="76"/>
        <v>8900</v>
      </c>
      <c r="H1019" s="1197">
        <v>8900</v>
      </c>
      <c r="I1019" s="1225">
        <f t="shared" si="75"/>
        <v>0</v>
      </c>
      <c r="J1019" s="1588"/>
      <c r="K1019" s="1226"/>
      <c r="L1019" s="1226"/>
      <c r="M1019" s="1226"/>
      <c r="N1019" s="1226"/>
      <c r="O1019" s="1226"/>
      <c r="P1019" s="1226"/>
      <c r="Q1019" s="1226"/>
      <c r="R1019" s="1226"/>
      <c r="S1019" s="1226"/>
      <c r="T1019" s="1226"/>
      <c r="U1019" s="1226"/>
      <c r="V1019" s="1226"/>
      <c r="W1019" s="1226"/>
      <c r="X1019" s="1226"/>
    </row>
    <row r="1020" spans="1:24" ht="19.5" hidden="1" customHeight="1" outlineLevel="1">
      <c r="A1020" s="1193"/>
      <c r="B1020" s="1247" t="s">
        <v>845</v>
      </c>
      <c r="C1020" s="1191" t="s">
        <v>651</v>
      </c>
      <c r="D1020" s="1191" t="s">
        <v>16</v>
      </c>
      <c r="E1020" s="1192">
        <v>13091</v>
      </c>
      <c r="F1020" s="1192">
        <v>13091</v>
      </c>
      <c r="G1020" s="1197">
        <f t="shared" si="76"/>
        <v>13091</v>
      </c>
      <c r="H1020" s="1197">
        <v>13091</v>
      </c>
      <c r="I1020" s="1225">
        <f t="shared" si="75"/>
        <v>0</v>
      </c>
      <c r="J1020" s="1588"/>
      <c r="K1020" s="1226"/>
      <c r="L1020" s="1226"/>
      <c r="M1020" s="1226"/>
      <c r="N1020" s="1226"/>
      <c r="O1020" s="1226"/>
      <c r="P1020" s="1226"/>
      <c r="Q1020" s="1226"/>
      <c r="R1020" s="1226"/>
      <c r="S1020" s="1226"/>
      <c r="T1020" s="1226"/>
      <c r="U1020" s="1226"/>
      <c r="V1020" s="1226"/>
      <c r="W1020" s="1226"/>
      <c r="X1020" s="1226"/>
    </row>
    <row r="1021" spans="1:24" ht="19.5" hidden="1" customHeight="1" outlineLevel="1">
      <c r="A1021" s="1193"/>
      <c r="B1021" s="1247" t="s">
        <v>846</v>
      </c>
      <c r="C1021" s="1191" t="s">
        <v>651</v>
      </c>
      <c r="D1021" s="1191" t="s">
        <v>16</v>
      </c>
      <c r="E1021" s="1192">
        <v>16545</v>
      </c>
      <c r="F1021" s="1192">
        <v>16545</v>
      </c>
      <c r="G1021" s="1197">
        <f t="shared" si="76"/>
        <v>16545</v>
      </c>
      <c r="H1021" s="1197">
        <v>16545</v>
      </c>
      <c r="I1021" s="1225">
        <f t="shared" si="75"/>
        <v>0</v>
      </c>
      <c r="J1021" s="1588"/>
      <c r="K1021" s="1226"/>
      <c r="L1021" s="1226"/>
      <c r="M1021" s="1226"/>
      <c r="N1021" s="1226"/>
      <c r="O1021" s="1226"/>
      <c r="P1021" s="1226"/>
      <c r="Q1021" s="1226"/>
      <c r="R1021" s="1226"/>
      <c r="S1021" s="1226"/>
      <c r="T1021" s="1226"/>
      <c r="U1021" s="1226"/>
      <c r="V1021" s="1226"/>
      <c r="W1021" s="1226"/>
      <c r="X1021" s="1226"/>
    </row>
    <row r="1022" spans="1:24" ht="19.5" hidden="1" customHeight="1" outlineLevel="1">
      <c r="A1022" s="1193"/>
      <c r="B1022" s="1247" t="s">
        <v>847</v>
      </c>
      <c r="C1022" s="1191" t="s">
        <v>651</v>
      </c>
      <c r="D1022" s="1191" t="s">
        <v>16</v>
      </c>
      <c r="E1022" s="1192">
        <v>25182</v>
      </c>
      <c r="F1022" s="1192">
        <v>25182</v>
      </c>
      <c r="G1022" s="1197">
        <f t="shared" si="76"/>
        <v>25182</v>
      </c>
      <c r="H1022" s="1197">
        <v>25182</v>
      </c>
      <c r="I1022" s="1225">
        <f t="shared" si="75"/>
        <v>0</v>
      </c>
      <c r="J1022" s="1588"/>
      <c r="K1022" s="1226"/>
      <c r="L1022" s="1226"/>
      <c r="M1022" s="1226"/>
      <c r="N1022" s="1226"/>
      <c r="O1022" s="1226"/>
      <c r="P1022" s="1226"/>
      <c r="Q1022" s="1226"/>
      <c r="R1022" s="1226"/>
      <c r="S1022" s="1226"/>
      <c r="T1022" s="1226"/>
      <c r="U1022" s="1226"/>
      <c r="V1022" s="1226"/>
      <c r="W1022" s="1226"/>
      <c r="X1022" s="1226"/>
    </row>
    <row r="1023" spans="1:24" ht="19.5" hidden="1" customHeight="1" outlineLevel="1">
      <c r="A1023" s="1193"/>
      <c r="B1023" s="1247" t="s">
        <v>848</v>
      </c>
      <c r="C1023" s="1191" t="s">
        <v>651</v>
      </c>
      <c r="D1023" s="1191" t="s">
        <v>16</v>
      </c>
      <c r="E1023" s="1192">
        <v>39545</v>
      </c>
      <c r="F1023" s="1192">
        <v>39545</v>
      </c>
      <c r="G1023" s="1197">
        <f t="shared" si="76"/>
        <v>39545</v>
      </c>
      <c r="H1023" s="1197">
        <v>39545</v>
      </c>
      <c r="I1023" s="1225">
        <f t="shared" si="75"/>
        <v>0</v>
      </c>
      <c r="J1023" s="1588"/>
      <c r="K1023" s="1226"/>
      <c r="L1023" s="1226"/>
      <c r="M1023" s="1226"/>
      <c r="N1023" s="1226"/>
      <c r="O1023" s="1226"/>
      <c r="P1023" s="1226"/>
      <c r="Q1023" s="1226"/>
      <c r="R1023" s="1226"/>
      <c r="S1023" s="1226"/>
      <c r="T1023" s="1226"/>
      <c r="U1023" s="1226"/>
      <c r="V1023" s="1226"/>
      <c r="W1023" s="1226"/>
      <c r="X1023" s="1226"/>
    </row>
    <row r="1024" spans="1:24" ht="19.5" hidden="1" customHeight="1" outlineLevel="1">
      <c r="A1024" s="1193"/>
      <c r="B1024" s="1247" t="s">
        <v>849</v>
      </c>
      <c r="C1024" s="1191" t="s">
        <v>651</v>
      </c>
      <c r="D1024" s="1191" t="s">
        <v>16</v>
      </c>
      <c r="E1024" s="1192">
        <v>56455</v>
      </c>
      <c r="F1024" s="1192">
        <v>56455</v>
      </c>
      <c r="G1024" s="1197">
        <f t="shared" si="76"/>
        <v>56455</v>
      </c>
      <c r="H1024" s="1197">
        <v>56455</v>
      </c>
      <c r="I1024" s="1225">
        <f t="shared" si="75"/>
        <v>0</v>
      </c>
      <c r="J1024" s="1588"/>
      <c r="K1024" s="1226"/>
      <c r="L1024" s="1226"/>
      <c r="M1024" s="1226"/>
      <c r="N1024" s="1226"/>
      <c r="O1024" s="1226"/>
      <c r="P1024" s="1226"/>
      <c r="Q1024" s="1226"/>
      <c r="R1024" s="1226"/>
      <c r="S1024" s="1226"/>
      <c r="T1024" s="1226"/>
      <c r="U1024" s="1226"/>
      <c r="V1024" s="1226"/>
      <c r="W1024" s="1226"/>
      <c r="X1024" s="1226"/>
    </row>
    <row r="1025" spans="1:24" ht="19.5" hidden="1" customHeight="1" outlineLevel="1">
      <c r="A1025" s="1193"/>
      <c r="B1025" s="1247" t="s">
        <v>850</v>
      </c>
      <c r="C1025" s="1191" t="s">
        <v>651</v>
      </c>
      <c r="D1025" s="1191" t="s">
        <v>16</v>
      </c>
      <c r="E1025" s="1192">
        <v>81000</v>
      </c>
      <c r="F1025" s="1192">
        <v>81000</v>
      </c>
      <c r="G1025" s="1197">
        <f t="shared" si="76"/>
        <v>81000</v>
      </c>
      <c r="H1025" s="1197">
        <v>81000</v>
      </c>
      <c r="I1025" s="1225">
        <f t="shared" si="75"/>
        <v>0</v>
      </c>
      <c r="J1025" s="1588"/>
      <c r="K1025" s="1226"/>
      <c r="L1025" s="1226"/>
      <c r="M1025" s="1226"/>
      <c r="N1025" s="1226"/>
      <c r="O1025" s="1226"/>
      <c r="P1025" s="1226"/>
      <c r="Q1025" s="1226"/>
      <c r="R1025" s="1226"/>
      <c r="S1025" s="1226"/>
      <c r="T1025" s="1226"/>
      <c r="U1025" s="1226"/>
      <c r="V1025" s="1226"/>
      <c r="W1025" s="1226"/>
      <c r="X1025" s="1226"/>
    </row>
    <row r="1026" spans="1:24" ht="19.5" hidden="1" customHeight="1" outlineLevel="1">
      <c r="A1026" s="1193"/>
      <c r="B1026" s="1247" t="s">
        <v>851</v>
      </c>
      <c r="C1026" s="1191" t="s">
        <v>651</v>
      </c>
      <c r="D1026" s="1191" t="s">
        <v>16</v>
      </c>
      <c r="E1026" s="1192">
        <v>81000</v>
      </c>
      <c r="F1026" s="1192">
        <v>81000</v>
      </c>
      <c r="G1026" s="1197">
        <v>96818</v>
      </c>
      <c r="H1026" s="1197">
        <v>96818</v>
      </c>
      <c r="I1026" s="1225">
        <f t="shared" si="75"/>
        <v>0</v>
      </c>
      <c r="J1026" s="1588"/>
      <c r="K1026" s="1226"/>
      <c r="L1026" s="1226"/>
      <c r="M1026" s="1226"/>
      <c r="N1026" s="1226"/>
      <c r="O1026" s="1226"/>
      <c r="P1026" s="1226"/>
      <c r="Q1026" s="1226"/>
      <c r="R1026" s="1226"/>
      <c r="S1026" s="1226"/>
      <c r="T1026" s="1226"/>
      <c r="U1026" s="1226"/>
      <c r="V1026" s="1226"/>
      <c r="W1026" s="1226"/>
      <c r="X1026" s="1226"/>
    </row>
    <row r="1027" spans="1:24" ht="19.5" hidden="1" customHeight="1" outlineLevel="1">
      <c r="A1027" s="1193"/>
      <c r="B1027" s="1247" t="s">
        <v>852</v>
      </c>
      <c r="C1027" s="1191" t="s">
        <v>651</v>
      </c>
      <c r="D1027" s="1191" t="s">
        <v>16</v>
      </c>
      <c r="E1027" s="1192">
        <v>125000</v>
      </c>
      <c r="F1027" s="1192">
        <v>125000</v>
      </c>
      <c r="G1027" s="1197">
        <f>F1027</f>
        <v>125000</v>
      </c>
      <c r="H1027" s="1197">
        <v>125000</v>
      </c>
      <c r="I1027" s="1225">
        <f t="shared" si="75"/>
        <v>0</v>
      </c>
      <c r="J1027" s="1588"/>
      <c r="K1027" s="1226"/>
      <c r="L1027" s="1226"/>
      <c r="M1027" s="1226"/>
      <c r="N1027" s="1226"/>
      <c r="O1027" s="1226"/>
      <c r="P1027" s="1226"/>
      <c r="Q1027" s="1226"/>
      <c r="R1027" s="1226"/>
      <c r="S1027" s="1226"/>
      <c r="T1027" s="1226"/>
      <c r="U1027" s="1226"/>
      <c r="V1027" s="1226"/>
      <c r="W1027" s="1226"/>
      <c r="X1027" s="1226"/>
    </row>
    <row r="1028" spans="1:24" ht="19.5" hidden="1" customHeight="1" outlineLevel="1">
      <c r="A1028" s="1193"/>
      <c r="B1028" s="1247" t="s">
        <v>853</v>
      </c>
      <c r="C1028" s="1191" t="s">
        <v>651</v>
      </c>
      <c r="D1028" s="1191" t="s">
        <v>16</v>
      </c>
      <c r="E1028" s="1192">
        <v>156818</v>
      </c>
      <c r="F1028" s="1192">
        <v>156818</v>
      </c>
      <c r="G1028" s="1197">
        <f>F1028</f>
        <v>156818</v>
      </c>
      <c r="H1028" s="1197">
        <v>156818</v>
      </c>
      <c r="I1028" s="1225">
        <f t="shared" si="75"/>
        <v>0</v>
      </c>
      <c r="J1028" s="1588"/>
      <c r="K1028" s="1226"/>
      <c r="L1028" s="1226"/>
      <c r="M1028" s="1226"/>
      <c r="N1028" s="1226"/>
      <c r="O1028" s="1226"/>
      <c r="P1028" s="1226"/>
      <c r="Q1028" s="1226"/>
      <c r="R1028" s="1226"/>
      <c r="S1028" s="1226"/>
      <c r="T1028" s="1226"/>
      <c r="U1028" s="1226"/>
      <c r="V1028" s="1226"/>
      <c r="W1028" s="1226"/>
      <c r="X1028" s="1226"/>
    </row>
    <row r="1029" spans="1:24" ht="19.5" hidden="1" customHeight="1" outlineLevel="1">
      <c r="A1029" s="1193"/>
      <c r="B1029" s="1247" t="s">
        <v>854</v>
      </c>
      <c r="C1029" s="1191" t="s">
        <v>651</v>
      </c>
      <c r="D1029" s="1191" t="s">
        <v>16</v>
      </c>
      <c r="E1029" s="1192">
        <v>206273</v>
      </c>
      <c r="F1029" s="1192">
        <v>206273</v>
      </c>
      <c r="G1029" s="1197">
        <f>F1029</f>
        <v>206273</v>
      </c>
      <c r="H1029" s="1197">
        <v>206273</v>
      </c>
      <c r="I1029" s="1225">
        <f t="shared" si="75"/>
        <v>0</v>
      </c>
      <c r="J1029" s="1589"/>
      <c r="K1029" s="1226"/>
      <c r="L1029" s="1226"/>
      <c r="M1029" s="1226"/>
      <c r="N1029" s="1226"/>
      <c r="O1029" s="1226"/>
      <c r="P1029" s="1226"/>
      <c r="Q1029" s="1226"/>
      <c r="R1029" s="1226"/>
      <c r="S1029" s="1226"/>
      <c r="T1029" s="1226"/>
      <c r="U1029" s="1226"/>
      <c r="V1029" s="1226"/>
      <c r="W1029" s="1226"/>
      <c r="X1029" s="1226"/>
    </row>
    <row r="1030" spans="1:24" ht="24" customHeight="1" collapsed="1">
      <c r="A1030" s="1274">
        <v>3</v>
      </c>
      <c r="B1030" s="1610" t="s">
        <v>855</v>
      </c>
      <c r="C1030" s="1578"/>
      <c r="D1030" s="1578"/>
      <c r="E1030" s="1578"/>
      <c r="F1030" s="1578"/>
      <c r="G1030" s="1578"/>
      <c r="H1030" s="1578"/>
      <c r="I1030" s="1578"/>
      <c r="J1030" s="1579"/>
      <c r="K1030" s="1226"/>
      <c r="L1030" s="1226"/>
      <c r="M1030" s="1226"/>
      <c r="N1030" s="1226"/>
      <c r="O1030" s="1226"/>
      <c r="P1030" s="1226"/>
      <c r="Q1030" s="1226"/>
      <c r="R1030" s="1226"/>
      <c r="S1030" s="1226"/>
      <c r="T1030" s="1226"/>
      <c r="U1030" s="1226"/>
      <c r="V1030" s="1226"/>
      <c r="W1030" s="1226"/>
      <c r="X1030" s="1226"/>
    </row>
    <row r="1031" spans="1:24" ht="19.5" hidden="1" customHeight="1" outlineLevel="1">
      <c r="A1031" s="1289"/>
      <c r="B1031" s="1290" t="s">
        <v>14</v>
      </c>
      <c r="C1031" s="1291"/>
      <c r="D1031" s="1292"/>
      <c r="E1031" s="1293"/>
      <c r="F1031" s="1293"/>
      <c r="G1031" s="1294"/>
      <c r="H1031" s="1294"/>
      <c r="I1031" s="1225"/>
      <c r="J1031" s="1292"/>
      <c r="K1031" s="1303"/>
      <c r="L1031" s="1303"/>
      <c r="M1031" s="1303"/>
      <c r="N1031" s="1303"/>
      <c r="O1031" s="1303"/>
      <c r="P1031" s="1303"/>
      <c r="Q1031" s="1303"/>
      <c r="R1031" s="1303"/>
      <c r="S1031" s="1303"/>
      <c r="T1031" s="1303"/>
      <c r="U1031" s="1303"/>
      <c r="V1031" s="1303"/>
      <c r="W1031" s="1303"/>
      <c r="X1031" s="1303"/>
    </row>
    <row r="1032" spans="1:24" ht="39" hidden="1" customHeight="1" outlineLevel="1">
      <c r="A1032" s="1289"/>
      <c r="B1032" s="1295" t="s">
        <v>856</v>
      </c>
      <c r="C1032" s="1209" t="s">
        <v>857</v>
      </c>
      <c r="D1032" s="1296"/>
      <c r="E1032" s="1297"/>
      <c r="F1032" s="1297"/>
      <c r="G1032" s="1270"/>
      <c r="H1032" s="1270">
        <v>2520000</v>
      </c>
      <c r="I1032" s="1225" t="s">
        <v>27</v>
      </c>
      <c r="J1032" s="1292"/>
      <c r="K1032" s="1303"/>
      <c r="L1032" s="1303"/>
      <c r="M1032" s="1303"/>
      <c r="N1032" s="1303"/>
      <c r="O1032" s="1303"/>
      <c r="P1032" s="1303"/>
      <c r="Q1032" s="1303"/>
      <c r="R1032" s="1303"/>
      <c r="S1032" s="1303"/>
      <c r="T1032" s="1303"/>
      <c r="U1032" s="1303"/>
      <c r="V1032" s="1303"/>
      <c r="W1032" s="1303"/>
      <c r="X1032" s="1303"/>
    </row>
    <row r="1033" spans="1:24" ht="19.5" hidden="1" customHeight="1" outlineLevel="1">
      <c r="A1033" s="1289"/>
      <c r="B1033" s="1295" t="s">
        <v>858</v>
      </c>
      <c r="C1033" s="1298"/>
      <c r="D1033" s="1296"/>
      <c r="E1033" s="1297"/>
      <c r="F1033" s="1297"/>
      <c r="G1033" s="1270"/>
      <c r="H1033" s="1270">
        <v>2350000</v>
      </c>
      <c r="I1033" s="1225" t="s">
        <v>27</v>
      </c>
      <c r="J1033" s="1292"/>
      <c r="K1033" s="1303"/>
      <c r="L1033" s="1303"/>
      <c r="M1033" s="1303"/>
      <c r="N1033" s="1303"/>
      <c r="O1033" s="1303"/>
      <c r="P1033" s="1303"/>
      <c r="Q1033" s="1303"/>
      <c r="R1033" s="1303"/>
      <c r="S1033" s="1303"/>
      <c r="T1033" s="1303"/>
      <c r="U1033" s="1303"/>
      <c r="V1033" s="1303"/>
      <c r="W1033" s="1303"/>
      <c r="X1033" s="1303"/>
    </row>
    <row r="1034" spans="1:24" ht="19.5" hidden="1" customHeight="1" outlineLevel="1">
      <c r="A1034" s="1299"/>
      <c r="B1034" s="1211" t="s">
        <v>859</v>
      </c>
      <c r="C1034" s="1209" t="s">
        <v>857</v>
      </c>
      <c r="D1034" s="1296"/>
      <c r="E1034" s="1297"/>
      <c r="F1034" s="1297"/>
      <c r="G1034" s="1270">
        <v>5400000</v>
      </c>
      <c r="H1034" s="1270">
        <v>5400000</v>
      </c>
      <c r="I1034" s="1225">
        <f>(H1034-G1034)/G1034</f>
        <v>0</v>
      </c>
      <c r="J1034" s="1296"/>
      <c r="K1034" s="1266"/>
      <c r="L1034" s="1266"/>
      <c r="M1034" s="1266"/>
      <c r="N1034" s="1266"/>
      <c r="O1034" s="1266"/>
      <c r="P1034" s="1266"/>
      <c r="Q1034" s="1266"/>
      <c r="R1034" s="1266"/>
      <c r="S1034" s="1266"/>
      <c r="T1034" s="1266"/>
      <c r="U1034" s="1266"/>
      <c r="V1034" s="1266"/>
      <c r="W1034" s="1266"/>
      <c r="X1034" s="1266"/>
    </row>
    <row r="1035" spans="1:24" ht="19.5" hidden="1" customHeight="1" outlineLevel="1">
      <c r="A1035" s="1299"/>
      <c r="B1035" s="1211" t="s">
        <v>860</v>
      </c>
      <c r="C1035" s="1209" t="s">
        <v>857</v>
      </c>
      <c r="D1035" s="1296"/>
      <c r="E1035" s="1297"/>
      <c r="F1035" s="1297"/>
      <c r="G1035" s="1270">
        <v>5700000</v>
      </c>
      <c r="H1035" s="1270">
        <v>5700000</v>
      </c>
      <c r="I1035" s="1225">
        <f>(H1035-G1035)/G1035</f>
        <v>0</v>
      </c>
      <c r="J1035" s="1296"/>
      <c r="K1035" s="1266"/>
      <c r="L1035" s="1266"/>
      <c r="M1035" s="1266"/>
      <c r="N1035" s="1266"/>
      <c r="O1035" s="1266"/>
      <c r="P1035" s="1266"/>
      <c r="Q1035" s="1266"/>
      <c r="R1035" s="1266"/>
      <c r="S1035" s="1266"/>
      <c r="T1035" s="1266"/>
      <c r="U1035" s="1266"/>
      <c r="V1035" s="1266"/>
      <c r="W1035" s="1266"/>
      <c r="X1035" s="1266"/>
    </row>
    <row r="1036" spans="1:24" ht="19.5" hidden="1" customHeight="1" outlineLevel="1">
      <c r="A1036" s="1299"/>
      <c r="B1036" s="1211" t="s">
        <v>861</v>
      </c>
      <c r="C1036" s="1209" t="s">
        <v>857</v>
      </c>
      <c r="D1036" s="1296"/>
      <c r="E1036" s="1297"/>
      <c r="F1036" s="1297"/>
      <c r="G1036" s="1270">
        <v>5000000</v>
      </c>
      <c r="H1036" s="1270">
        <v>5000000</v>
      </c>
      <c r="I1036" s="1225">
        <f>(H1036-G1036)/G1036</f>
        <v>0</v>
      </c>
      <c r="J1036" s="1296"/>
      <c r="K1036" s="1266"/>
      <c r="L1036" s="1266"/>
      <c r="M1036" s="1266"/>
      <c r="N1036" s="1266"/>
      <c r="O1036" s="1266"/>
      <c r="P1036" s="1266"/>
      <c r="Q1036" s="1266"/>
      <c r="R1036" s="1266"/>
      <c r="S1036" s="1266"/>
      <c r="T1036" s="1266"/>
      <c r="U1036" s="1266"/>
      <c r="V1036" s="1266"/>
      <c r="W1036" s="1266"/>
      <c r="X1036" s="1266"/>
    </row>
    <row r="1037" spans="1:24" ht="19.5" hidden="1" customHeight="1" outlineLevel="1">
      <c r="A1037" s="1299"/>
      <c r="B1037" s="1211" t="s">
        <v>862</v>
      </c>
      <c r="C1037" s="1209" t="s">
        <v>857</v>
      </c>
      <c r="D1037" s="1296"/>
      <c r="E1037" s="1297"/>
      <c r="F1037" s="1297"/>
      <c r="G1037" s="1270">
        <v>5300000</v>
      </c>
      <c r="H1037" s="1270">
        <v>5300000</v>
      </c>
      <c r="I1037" s="1225">
        <f>(H1037-G1037)/G1037</f>
        <v>0</v>
      </c>
      <c r="J1037" s="1296"/>
      <c r="K1037" s="1266"/>
      <c r="L1037" s="1266"/>
      <c r="M1037" s="1266"/>
      <c r="N1037" s="1266"/>
      <c r="O1037" s="1266"/>
      <c r="P1037" s="1266"/>
      <c r="Q1037" s="1266"/>
      <c r="R1037" s="1266"/>
      <c r="S1037" s="1266"/>
      <c r="T1037" s="1266"/>
      <c r="U1037" s="1266"/>
      <c r="V1037" s="1266"/>
      <c r="W1037" s="1266"/>
      <c r="X1037" s="1266"/>
    </row>
    <row r="1038" spans="1:24" ht="19.5" hidden="1" customHeight="1" outlineLevel="1">
      <c r="A1038" s="1274"/>
      <c r="B1038" s="1300" t="s">
        <v>18</v>
      </c>
      <c r="C1038" s="1209"/>
      <c r="D1038" s="1209"/>
      <c r="E1038" s="1201"/>
      <c r="F1038" s="1201"/>
      <c r="G1038" s="1202"/>
      <c r="H1038" s="1202"/>
      <c r="I1038" s="1225"/>
      <c r="J1038" s="1267"/>
      <c r="K1038" s="1226"/>
      <c r="L1038" s="1226"/>
      <c r="M1038" s="1226"/>
      <c r="N1038" s="1226"/>
      <c r="O1038" s="1226"/>
      <c r="P1038" s="1226"/>
      <c r="Q1038" s="1226"/>
      <c r="R1038" s="1226"/>
      <c r="S1038" s="1226"/>
      <c r="T1038" s="1226"/>
      <c r="U1038" s="1226"/>
      <c r="V1038" s="1226"/>
      <c r="W1038" s="1226"/>
      <c r="X1038" s="1226"/>
    </row>
    <row r="1039" spans="1:24" ht="19.5" hidden="1" customHeight="1" outlineLevel="1">
      <c r="A1039" s="1274"/>
      <c r="B1039" s="1211" t="s">
        <v>863</v>
      </c>
      <c r="C1039" s="1209" t="s">
        <v>857</v>
      </c>
      <c r="D1039" s="1209"/>
      <c r="E1039" s="1201"/>
      <c r="F1039" s="1201"/>
      <c r="G1039" s="1202">
        <v>2800000</v>
      </c>
      <c r="H1039" s="1202">
        <v>2800000</v>
      </c>
      <c r="I1039" s="1225">
        <f>(H1039-G1039)/G1039</f>
        <v>0</v>
      </c>
      <c r="J1039" s="1267"/>
      <c r="K1039" s="1226"/>
      <c r="L1039" s="1226"/>
      <c r="M1039" s="1226"/>
      <c r="N1039" s="1226"/>
      <c r="O1039" s="1226"/>
      <c r="P1039" s="1226"/>
      <c r="Q1039" s="1226"/>
      <c r="R1039" s="1226"/>
      <c r="S1039" s="1226"/>
      <c r="T1039" s="1226"/>
      <c r="U1039" s="1226"/>
      <c r="V1039" s="1226"/>
      <c r="W1039" s="1226"/>
      <c r="X1039" s="1226"/>
    </row>
    <row r="1040" spans="1:24" ht="19.5" hidden="1" customHeight="1" outlineLevel="1">
      <c r="A1040" s="1274"/>
      <c r="B1040" s="1300" t="s">
        <v>19</v>
      </c>
      <c r="C1040" s="1209"/>
      <c r="D1040" s="1209"/>
      <c r="E1040" s="1201"/>
      <c r="F1040" s="1201"/>
      <c r="G1040" s="1202"/>
      <c r="H1040" s="1202"/>
      <c r="I1040" s="1225"/>
      <c r="J1040" s="1267"/>
      <c r="K1040" s="1226"/>
      <c r="L1040" s="1226"/>
      <c r="M1040" s="1226"/>
      <c r="N1040" s="1226"/>
      <c r="O1040" s="1226"/>
      <c r="P1040" s="1226"/>
      <c r="Q1040" s="1226"/>
      <c r="R1040" s="1226"/>
      <c r="S1040" s="1226"/>
      <c r="T1040" s="1226"/>
      <c r="U1040" s="1226"/>
      <c r="V1040" s="1226"/>
      <c r="W1040" s="1226"/>
      <c r="X1040" s="1226"/>
    </row>
    <row r="1041" spans="1:24" ht="19.5" hidden="1" customHeight="1" outlineLevel="1">
      <c r="A1041" s="1274"/>
      <c r="B1041" s="1211" t="s">
        <v>859</v>
      </c>
      <c r="C1041" s="1209" t="s">
        <v>857</v>
      </c>
      <c r="D1041" s="1209"/>
      <c r="E1041" s="1201"/>
      <c r="F1041" s="1201"/>
      <c r="G1041" s="1202">
        <v>6540000</v>
      </c>
      <c r="H1041" s="1202">
        <f>G1041</f>
        <v>6540000</v>
      </c>
      <c r="I1041" s="1225">
        <f>(H1041-G1041)/G1041</f>
        <v>0</v>
      </c>
      <c r="J1041" s="1267"/>
      <c r="K1041" s="1226"/>
      <c r="L1041" s="1226"/>
      <c r="M1041" s="1226"/>
      <c r="N1041" s="1226"/>
      <c r="O1041" s="1226"/>
      <c r="P1041" s="1226"/>
      <c r="Q1041" s="1226"/>
      <c r="R1041" s="1226"/>
      <c r="S1041" s="1226"/>
      <c r="T1041" s="1226"/>
      <c r="U1041" s="1226"/>
      <c r="V1041" s="1226"/>
      <c r="W1041" s="1226"/>
      <c r="X1041" s="1226"/>
    </row>
    <row r="1042" spans="1:24" ht="19.5" hidden="1" customHeight="1" outlineLevel="1">
      <c r="A1042" s="1274"/>
      <c r="B1042" s="1211" t="s">
        <v>860</v>
      </c>
      <c r="C1042" s="1209" t="s">
        <v>857</v>
      </c>
      <c r="D1042" s="1209"/>
      <c r="E1042" s="1201"/>
      <c r="F1042" s="1201"/>
      <c r="G1042" s="1202">
        <v>6750000</v>
      </c>
      <c r="H1042" s="1202">
        <f>G1042</f>
        <v>6750000</v>
      </c>
      <c r="I1042" s="1225">
        <f>(H1042-G1042)/G1042</f>
        <v>0</v>
      </c>
      <c r="J1042" s="1267"/>
      <c r="K1042" s="1226"/>
      <c r="L1042" s="1226"/>
      <c r="M1042" s="1226"/>
      <c r="N1042" s="1226"/>
      <c r="O1042" s="1226"/>
      <c r="P1042" s="1226"/>
      <c r="Q1042" s="1226"/>
      <c r="R1042" s="1226"/>
      <c r="S1042" s="1226"/>
      <c r="T1042" s="1226"/>
      <c r="U1042" s="1226"/>
      <c r="V1042" s="1226"/>
      <c r="W1042" s="1226"/>
      <c r="X1042" s="1226"/>
    </row>
    <row r="1043" spans="1:24" ht="19.5" hidden="1" customHeight="1" outlineLevel="1">
      <c r="A1043" s="1274"/>
      <c r="B1043" s="1300" t="s">
        <v>22</v>
      </c>
      <c r="C1043" s="1209"/>
      <c r="D1043" s="1209"/>
      <c r="E1043" s="1201">
        <v>5450000</v>
      </c>
      <c r="F1043" s="1201">
        <v>5450000</v>
      </c>
      <c r="G1043" s="1202"/>
      <c r="H1043" s="1202"/>
      <c r="I1043" s="1225"/>
      <c r="J1043" s="1269"/>
      <c r="K1043" s="1226"/>
      <c r="L1043" s="1226"/>
      <c r="M1043" s="1226"/>
      <c r="N1043" s="1226"/>
      <c r="O1043" s="1226"/>
      <c r="P1043" s="1226"/>
      <c r="Q1043" s="1226"/>
      <c r="R1043" s="1226"/>
      <c r="S1043" s="1226"/>
      <c r="T1043" s="1226"/>
      <c r="U1043" s="1226"/>
      <c r="V1043" s="1226"/>
      <c r="W1043" s="1226"/>
      <c r="X1043" s="1226"/>
    </row>
    <row r="1044" spans="1:24" ht="19.5" hidden="1" customHeight="1" outlineLevel="1">
      <c r="A1044" s="1301"/>
      <c r="B1044" s="1211" t="s">
        <v>862</v>
      </c>
      <c r="C1044" s="1209" t="s">
        <v>857</v>
      </c>
      <c r="D1044" s="1209"/>
      <c r="E1044" s="1201"/>
      <c r="F1044" s="1201"/>
      <c r="G1044" s="1202">
        <f>5500000/1.1</f>
        <v>5000000</v>
      </c>
      <c r="H1044" s="1202">
        <f>G1044</f>
        <v>5000000</v>
      </c>
      <c r="I1044" s="1225">
        <f>(H1044-G1044)/G1044</f>
        <v>0</v>
      </c>
      <c r="J1044" s="1269"/>
      <c r="K1044" s="1226"/>
      <c r="L1044" s="1226"/>
      <c r="M1044" s="1226"/>
      <c r="N1044" s="1226"/>
      <c r="O1044" s="1226"/>
      <c r="P1044" s="1226"/>
      <c r="Q1044" s="1226"/>
      <c r="R1044" s="1226"/>
      <c r="S1044" s="1226"/>
      <c r="T1044" s="1226"/>
      <c r="U1044" s="1226"/>
      <c r="V1044" s="1226"/>
      <c r="W1044" s="1226"/>
      <c r="X1044" s="1226"/>
    </row>
    <row r="1045" spans="1:24" ht="19.5" hidden="1" customHeight="1" outlineLevel="1">
      <c r="A1045" s="1301"/>
      <c r="B1045" s="1300" t="s">
        <v>25</v>
      </c>
      <c r="C1045" s="1209"/>
      <c r="D1045" s="1209"/>
      <c r="E1045" s="1201"/>
      <c r="F1045" s="1201"/>
      <c r="G1045" s="1202"/>
      <c r="H1045" s="1202"/>
      <c r="I1045" s="1225"/>
      <c r="J1045" s="1269"/>
      <c r="K1045" s="1226"/>
      <c r="L1045" s="1226"/>
      <c r="M1045" s="1226"/>
      <c r="N1045" s="1226"/>
      <c r="O1045" s="1226"/>
      <c r="P1045" s="1226"/>
      <c r="Q1045" s="1226"/>
      <c r="R1045" s="1226"/>
      <c r="S1045" s="1226"/>
      <c r="T1045" s="1226"/>
      <c r="U1045" s="1226"/>
      <c r="V1045" s="1226"/>
      <c r="W1045" s="1226"/>
      <c r="X1045" s="1226"/>
    </row>
    <row r="1046" spans="1:24" ht="19.5" hidden="1" customHeight="1" outlineLevel="1">
      <c r="A1046" s="1301"/>
      <c r="B1046" s="1211" t="s">
        <v>864</v>
      </c>
      <c r="C1046" s="1209" t="s">
        <v>857</v>
      </c>
      <c r="D1046" s="1209"/>
      <c r="E1046" s="1201"/>
      <c r="F1046" s="1201"/>
      <c r="G1046" s="1202">
        <v>3100000</v>
      </c>
      <c r="H1046" s="1202">
        <v>3100000</v>
      </c>
      <c r="I1046" s="1225">
        <f>(H1046-G1046)/G1046</f>
        <v>0</v>
      </c>
      <c r="J1046" s="1269"/>
      <c r="K1046" s="1226"/>
      <c r="L1046" s="1226"/>
      <c r="M1046" s="1226"/>
      <c r="N1046" s="1226"/>
      <c r="O1046" s="1226"/>
      <c r="P1046" s="1226"/>
      <c r="Q1046" s="1226"/>
      <c r="R1046" s="1226"/>
      <c r="S1046" s="1226"/>
      <c r="T1046" s="1226"/>
      <c r="U1046" s="1226"/>
      <c r="V1046" s="1226"/>
      <c r="W1046" s="1226"/>
      <c r="X1046" s="1226"/>
    </row>
    <row r="1047" spans="1:24" ht="19.5" hidden="1" customHeight="1" outlineLevel="1">
      <c r="A1047" s="1301"/>
      <c r="B1047" s="1211" t="s">
        <v>865</v>
      </c>
      <c r="C1047" s="1209" t="s">
        <v>857</v>
      </c>
      <c r="D1047" s="1209"/>
      <c r="E1047" s="1201"/>
      <c r="F1047" s="1201"/>
      <c r="G1047" s="1202">
        <v>3000000</v>
      </c>
      <c r="H1047" s="1202">
        <v>3000000</v>
      </c>
      <c r="I1047" s="1225">
        <f>(H1047-G1047)/G1047</f>
        <v>0</v>
      </c>
      <c r="J1047" s="1269"/>
      <c r="K1047" s="1288"/>
      <c r="L1047" s="1288"/>
      <c r="M1047" s="1288"/>
      <c r="N1047" s="1288"/>
      <c r="O1047" s="1288"/>
      <c r="P1047" s="1288"/>
      <c r="Q1047" s="1288"/>
      <c r="R1047" s="1288"/>
      <c r="S1047" s="1288"/>
      <c r="T1047" s="1288"/>
      <c r="U1047" s="1288"/>
      <c r="V1047" s="1288"/>
      <c r="W1047" s="1288"/>
      <c r="X1047" s="1288"/>
    </row>
    <row r="1048" spans="1:24" ht="19.5" hidden="1" customHeight="1" outlineLevel="1">
      <c r="A1048" s="1301"/>
      <c r="B1048" s="1300" t="s">
        <v>21</v>
      </c>
      <c r="C1048" s="1209"/>
      <c r="D1048" s="1209"/>
      <c r="E1048" s="1201"/>
      <c r="F1048" s="1201"/>
      <c r="G1048" s="1202"/>
      <c r="H1048" s="1202"/>
      <c r="I1048" s="1225"/>
      <c r="J1048" s="1269"/>
      <c r="K1048" s="1226"/>
      <c r="L1048" s="1226"/>
      <c r="M1048" s="1226"/>
      <c r="N1048" s="1226"/>
      <c r="O1048" s="1226"/>
      <c r="P1048" s="1226"/>
      <c r="Q1048" s="1226"/>
      <c r="R1048" s="1226"/>
      <c r="S1048" s="1226"/>
      <c r="T1048" s="1226"/>
      <c r="U1048" s="1226"/>
      <c r="V1048" s="1226"/>
      <c r="W1048" s="1226"/>
      <c r="X1048" s="1226"/>
    </row>
    <row r="1049" spans="1:24" ht="19.5" hidden="1" customHeight="1" outlineLevel="1">
      <c r="A1049" s="1301"/>
      <c r="B1049" s="1277" t="s">
        <v>866</v>
      </c>
      <c r="C1049" s="1209"/>
      <c r="D1049" s="1209"/>
      <c r="E1049" s="1201"/>
      <c r="F1049" s="1201"/>
      <c r="G1049" s="1202"/>
      <c r="H1049" s="1202"/>
      <c r="I1049" s="1225"/>
      <c r="J1049" s="1269"/>
      <c r="K1049" s="1226"/>
      <c r="L1049" s="1226"/>
      <c r="M1049" s="1226"/>
      <c r="N1049" s="1226"/>
      <c r="O1049" s="1226"/>
      <c r="P1049" s="1226"/>
      <c r="Q1049" s="1226"/>
      <c r="R1049" s="1226"/>
      <c r="S1049" s="1226"/>
      <c r="T1049" s="1226"/>
      <c r="U1049" s="1226"/>
      <c r="V1049" s="1226"/>
      <c r="W1049" s="1226"/>
      <c r="X1049" s="1226"/>
    </row>
    <row r="1050" spans="1:24" ht="19.5" hidden="1" customHeight="1" outlineLevel="1">
      <c r="A1050" s="1301"/>
      <c r="B1050" s="1211" t="s">
        <v>867</v>
      </c>
      <c r="C1050" s="1209" t="s">
        <v>857</v>
      </c>
      <c r="D1050" s="1209"/>
      <c r="E1050" s="1201"/>
      <c r="F1050" s="1201"/>
      <c r="G1050" s="1202"/>
      <c r="H1050" s="1202">
        <v>1950000</v>
      </c>
      <c r="I1050" s="1225" t="s">
        <v>27</v>
      </c>
      <c r="J1050" s="1269"/>
      <c r="K1050" s="1226"/>
      <c r="L1050" s="1226"/>
      <c r="M1050" s="1226"/>
      <c r="N1050" s="1226"/>
      <c r="O1050" s="1226"/>
      <c r="P1050" s="1226"/>
      <c r="Q1050" s="1226"/>
      <c r="R1050" s="1226"/>
      <c r="S1050" s="1226"/>
      <c r="T1050" s="1226"/>
      <c r="U1050" s="1226"/>
      <c r="V1050" s="1226"/>
      <c r="W1050" s="1226"/>
      <c r="X1050" s="1226"/>
    </row>
    <row r="1051" spans="1:24" ht="19.5" hidden="1" customHeight="1" outlineLevel="1">
      <c r="A1051" s="1301"/>
      <c r="B1051" s="1211" t="s">
        <v>868</v>
      </c>
      <c r="C1051" s="1209" t="s">
        <v>857</v>
      </c>
      <c r="D1051" s="1209"/>
      <c r="E1051" s="1201"/>
      <c r="F1051" s="1201"/>
      <c r="G1051" s="1202"/>
      <c r="H1051" s="1202">
        <v>2700000</v>
      </c>
      <c r="I1051" s="1225" t="s">
        <v>27</v>
      </c>
      <c r="J1051" s="1269"/>
      <c r="K1051" s="1226"/>
      <c r="L1051" s="1226"/>
      <c r="M1051" s="1226"/>
      <c r="N1051" s="1226"/>
      <c r="O1051" s="1226"/>
      <c r="P1051" s="1226"/>
      <c r="Q1051" s="1226"/>
      <c r="R1051" s="1226"/>
      <c r="S1051" s="1226"/>
      <c r="T1051" s="1226"/>
      <c r="U1051" s="1226"/>
      <c r="V1051" s="1226"/>
      <c r="W1051" s="1226"/>
      <c r="X1051" s="1226"/>
    </row>
    <row r="1052" spans="1:24" ht="19.5" hidden="1" customHeight="1" outlineLevel="1">
      <c r="A1052" s="1301"/>
      <c r="B1052" s="1211" t="s">
        <v>869</v>
      </c>
      <c r="C1052" s="1209" t="s">
        <v>857</v>
      </c>
      <c r="D1052" s="1209"/>
      <c r="E1052" s="1201"/>
      <c r="F1052" s="1201"/>
      <c r="G1052" s="1202"/>
      <c r="H1052" s="1202">
        <v>3800000</v>
      </c>
      <c r="I1052" s="1225" t="s">
        <v>27</v>
      </c>
      <c r="J1052" s="1269"/>
      <c r="K1052" s="1226"/>
      <c r="L1052" s="1226"/>
      <c r="M1052" s="1226"/>
      <c r="N1052" s="1226"/>
      <c r="O1052" s="1226"/>
      <c r="P1052" s="1226"/>
      <c r="Q1052" s="1226"/>
      <c r="R1052" s="1226"/>
      <c r="S1052" s="1226"/>
      <c r="T1052" s="1226"/>
      <c r="U1052" s="1226"/>
      <c r="V1052" s="1226"/>
      <c r="W1052" s="1226"/>
      <c r="X1052" s="1226"/>
    </row>
    <row r="1053" spans="1:24" ht="19.5" hidden="1" customHeight="1" outlineLevel="1">
      <c r="A1053" s="1301"/>
      <c r="B1053" s="1211" t="s">
        <v>870</v>
      </c>
      <c r="C1053" s="1209" t="s">
        <v>857</v>
      </c>
      <c r="D1053" s="1209"/>
      <c r="E1053" s="1201"/>
      <c r="F1053" s="1201"/>
      <c r="G1053" s="1202"/>
      <c r="H1053" s="1202">
        <v>4800000</v>
      </c>
      <c r="I1053" s="1225" t="s">
        <v>27</v>
      </c>
      <c r="J1053" s="1269"/>
      <c r="K1053" s="1226"/>
      <c r="L1053" s="1226"/>
      <c r="M1053" s="1226"/>
      <c r="N1053" s="1226"/>
      <c r="O1053" s="1226"/>
      <c r="P1053" s="1226"/>
      <c r="Q1053" s="1226"/>
      <c r="R1053" s="1226"/>
      <c r="S1053" s="1226"/>
      <c r="T1053" s="1226"/>
      <c r="U1053" s="1226"/>
      <c r="V1053" s="1226"/>
      <c r="W1053" s="1226"/>
      <c r="X1053" s="1226"/>
    </row>
    <row r="1054" spans="1:24" ht="19.5" hidden="1" customHeight="1" outlineLevel="1">
      <c r="A1054" s="1301"/>
      <c r="B1054" s="1211" t="s">
        <v>871</v>
      </c>
      <c r="C1054" s="1209" t="s">
        <v>857</v>
      </c>
      <c r="D1054" s="1209"/>
      <c r="E1054" s="1201"/>
      <c r="F1054" s="1201"/>
      <c r="G1054" s="1202"/>
      <c r="H1054" s="1202">
        <v>1950000</v>
      </c>
      <c r="I1054" s="1225" t="s">
        <v>27</v>
      </c>
      <c r="J1054" s="1269"/>
      <c r="K1054" s="1226"/>
      <c r="L1054" s="1226"/>
      <c r="M1054" s="1226"/>
      <c r="N1054" s="1226"/>
      <c r="O1054" s="1226"/>
      <c r="P1054" s="1226"/>
      <c r="Q1054" s="1226"/>
      <c r="R1054" s="1226"/>
      <c r="S1054" s="1226"/>
      <c r="T1054" s="1226"/>
      <c r="U1054" s="1226"/>
      <c r="V1054" s="1226"/>
      <c r="W1054" s="1226"/>
      <c r="X1054" s="1226"/>
    </row>
    <row r="1055" spans="1:24" ht="19.5" hidden="1" customHeight="1" outlineLevel="1">
      <c r="A1055" s="1301"/>
      <c r="B1055" s="1211" t="s">
        <v>872</v>
      </c>
      <c r="C1055" s="1209" t="s">
        <v>857</v>
      </c>
      <c r="D1055" s="1209"/>
      <c r="E1055" s="1201"/>
      <c r="F1055" s="1201"/>
      <c r="G1055" s="1202"/>
      <c r="H1055" s="1202">
        <v>2900000</v>
      </c>
      <c r="I1055" s="1225" t="s">
        <v>27</v>
      </c>
      <c r="J1055" s="1269"/>
      <c r="K1055" s="1226"/>
      <c r="L1055" s="1226"/>
      <c r="M1055" s="1226"/>
      <c r="N1055" s="1226"/>
      <c r="O1055" s="1226"/>
      <c r="P1055" s="1226"/>
      <c r="Q1055" s="1226"/>
      <c r="R1055" s="1226"/>
      <c r="S1055" s="1226"/>
      <c r="T1055" s="1226"/>
      <c r="U1055" s="1226"/>
      <c r="V1055" s="1226"/>
      <c r="W1055" s="1226"/>
      <c r="X1055" s="1226"/>
    </row>
    <row r="1056" spans="1:24" ht="19.5" hidden="1" customHeight="1" outlineLevel="1">
      <c r="A1056" s="1301"/>
      <c r="B1056" s="1211" t="s">
        <v>873</v>
      </c>
      <c r="C1056" s="1209" t="s">
        <v>857</v>
      </c>
      <c r="D1056" s="1209"/>
      <c r="E1056" s="1201"/>
      <c r="F1056" s="1201"/>
      <c r="G1056" s="1202"/>
      <c r="H1056" s="1202">
        <v>4000000</v>
      </c>
      <c r="I1056" s="1225" t="s">
        <v>27</v>
      </c>
      <c r="J1056" s="1269"/>
      <c r="K1056" s="1226"/>
      <c r="L1056" s="1226"/>
      <c r="M1056" s="1226"/>
      <c r="N1056" s="1226"/>
      <c r="O1056" s="1226"/>
      <c r="P1056" s="1226"/>
      <c r="Q1056" s="1226"/>
      <c r="R1056" s="1226"/>
      <c r="S1056" s="1226"/>
      <c r="T1056" s="1226"/>
      <c r="U1056" s="1226"/>
      <c r="V1056" s="1226"/>
      <c r="W1056" s="1226"/>
      <c r="X1056" s="1226"/>
    </row>
    <row r="1057" spans="1:24" ht="19.5" hidden="1" customHeight="1" outlineLevel="1">
      <c r="A1057" s="1301"/>
      <c r="B1057" s="1211" t="s">
        <v>874</v>
      </c>
      <c r="C1057" s="1209" t="s">
        <v>857</v>
      </c>
      <c r="D1057" s="1209"/>
      <c r="E1057" s="1201"/>
      <c r="F1057" s="1201"/>
      <c r="G1057" s="1202"/>
      <c r="H1057" s="1202">
        <v>5000000</v>
      </c>
      <c r="I1057" s="1225" t="s">
        <v>27</v>
      </c>
      <c r="J1057" s="1269"/>
      <c r="K1057" s="1226"/>
      <c r="L1057" s="1226"/>
      <c r="M1057" s="1226"/>
      <c r="N1057" s="1226"/>
      <c r="O1057" s="1226"/>
      <c r="P1057" s="1226"/>
      <c r="Q1057" s="1226"/>
      <c r="R1057" s="1226"/>
      <c r="S1057" s="1226"/>
      <c r="T1057" s="1226"/>
      <c r="U1057" s="1226"/>
      <c r="V1057" s="1226"/>
      <c r="W1057" s="1226"/>
      <c r="X1057" s="1226"/>
    </row>
    <row r="1058" spans="1:24" ht="19.5" hidden="1" customHeight="1" outlineLevel="1">
      <c r="A1058" s="1301"/>
      <c r="B1058" s="1277" t="s">
        <v>875</v>
      </c>
      <c r="C1058" s="1209"/>
      <c r="D1058" s="1209"/>
      <c r="E1058" s="1201"/>
      <c r="F1058" s="1201"/>
      <c r="G1058" s="1202"/>
      <c r="H1058" s="1202"/>
      <c r="I1058" s="1225"/>
      <c r="J1058" s="1269"/>
      <c r="K1058" s="1226"/>
      <c r="L1058" s="1226"/>
      <c r="M1058" s="1226"/>
      <c r="N1058" s="1226"/>
      <c r="O1058" s="1226"/>
      <c r="P1058" s="1226"/>
      <c r="Q1058" s="1226"/>
      <c r="R1058" s="1226"/>
      <c r="S1058" s="1226"/>
      <c r="T1058" s="1226"/>
      <c r="U1058" s="1226"/>
      <c r="V1058" s="1226"/>
      <c r="W1058" s="1226"/>
      <c r="X1058" s="1226"/>
    </row>
    <row r="1059" spans="1:24" ht="19.5" hidden="1" customHeight="1" outlineLevel="1">
      <c r="A1059" s="1301"/>
      <c r="B1059" s="1211" t="s">
        <v>867</v>
      </c>
      <c r="C1059" s="1209" t="s">
        <v>857</v>
      </c>
      <c r="D1059" s="1209"/>
      <c r="E1059" s="1201"/>
      <c r="F1059" s="1201"/>
      <c r="G1059" s="1202"/>
      <c r="H1059" s="1202">
        <v>2250000</v>
      </c>
      <c r="I1059" s="1225" t="s">
        <v>27</v>
      </c>
      <c r="J1059" s="1269"/>
      <c r="K1059" s="1226"/>
      <c r="L1059" s="1226"/>
      <c r="M1059" s="1226"/>
      <c r="N1059" s="1226"/>
      <c r="O1059" s="1226"/>
      <c r="P1059" s="1226"/>
      <c r="Q1059" s="1226"/>
      <c r="R1059" s="1226"/>
      <c r="S1059" s="1226"/>
      <c r="T1059" s="1226"/>
      <c r="U1059" s="1226"/>
      <c r="V1059" s="1226"/>
      <c r="W1059" s="1226"/>
      <c r="X1059" s="1226"/>
    </row>
    <row r="1060" spans="1:24" ht="19.5" hidden="1" customHeight="1" outlineLevel="1">
      <c r="A1060" s="1301"/>
      <c r="B1060" s="1211" t="s">
        <v>868</v>
      </c>
      <c r="C1060" s="1209" t="s">
        <v>857</v>
      </c>
      <c r="D1060" s="1209"/>
      <c r="E1060" s="1201"/>
      <c r="F1060" s="1201"/>
      <c r="G1060" s="1202"/>
      <c r="H1060" s="1202">
        <v>3000000</v>
      </c>
      <c r="I1060" s="1225" t="s">
        <v>27</v>
      </c>
      <c r="J1060" s="1269"/>
      <c r="K1060" s="1226"/>
      <c r="L1060" s="1226"/>
      <c r="M1060" s="1226"/>
      <c r="N1060" s="1226"/>
      <c r="O1060" s="1226"/>
      <c r="P1060" s="1226"/>
      <c r="Q1060" s="1226"/>
      <c r="R1060" s="1226"/>
      <c r="S1060" s="1226"/>
      <c r="T1060" s="1226"/>
      <c r="U1060" s="1226"/>
      <c r="V1060" s="1226"/>
      <c r="W1060" s="1226"/>
      <c r="X1060" s="1226"/>
    </row>
    <row r="1061" spans="1:24" ht="19.5" hidden="1" customHeight="1" outlineLevel="1">
      <c r="A1061" s="1301"/>
      <c r="B1061" s="1211" t="s">
        <v>869</v>
      </c>
      <c r="C1061" s="1209" t="s">
        <v>857</v>
      </c>
      <c r="D1061" s="1209"/>
      <c r="E1061" s="1201"/>
      <c r="F1061" s="1201"/>
      <c r="G1061" s="1202"/>
      <c r="H1061" s="1202">
        <v>4100000</v>
      </c>
      <c r="I1061" s="1225" t="s">
        <v>27</v>
      </c>
      <c r="J1061" s="1269"/>
      <c r="K1061" s="1226"/>
      <c r="L1061" s="1226"/>
      <c r="M1061" s="1226"/>
      <c r="N1061" s="1226"/>
      <c r="O1061" s="1226"/>
      <c r="P1061" s="1226"/>
      <c r="Q1061" s="1226"/>
      <c r="R1061" s="1226"/>
      <c r="S1061" s="1226"/>
      <c r="T1061" s="1226"/>
      <c r="U1061" s="1226"/>
      <c r="V1061" s="1226"/>
      <c r="W1061" s="1226"/>
      <c r="X1061" s="1226"/>
    </row>
    <row r="1062" spans="1:24" ht="19.5" hidden="1" customHeight="1" outlineLevel="1">
      <c r="A1062" s="1301"/>
      <c r="B1062" s="1211" t="s">
        <v>870</v>
      </c>
      <c r="C1062" s="1209" t="s">
        <v>857</v>
      </c>
      <c r="D1062" s="1209"/>
      <c r="E1062" s="1201"/>
      <c r="F1062" s="1201"/>
      <c r="G1062" s="1202"/>
      <c r="H1062" s="1202">
        <v>5100000</v>
      </c>
      <c r="I1062" s="1225" t="s">
        <v>27</v>
      </c>
      <c r="J1062" s="1269"/>
      <c r="K1062" s="1226"/>
      <c r="L1062" s="1226"/>
      <c r="M1062" s="1226"/>
      <c r="N1062" s="1226"/>
      <c r="O1062" s="1226"/>
      <c r="P1062" s="1226"/>
      <c r="Q1062" s="1226"/>
      <c r="R1062" s="1226"/>
      <c r="S1062" s="1226"/>
      <c r="T1062" s="1226"/>
      <c r="U1062" s="1226"/>
      <c r="V1062" s="1226"/>
      <c r="W1062" s="1226"/>
      <c r="X1062" s="1226"/>
    </row>
    <row r="1063" spans="1:24" ht="19.5" hidden="1" customHeight="1" outlineLevel="1">
      <c r="A1063" s="1301"/>
      <c r="B1063" s="1211" t="s">
        <v>871</v>
      </c>
      <c r="C1063" s="1209" t="s">
        <v>857</v>
      </c>
      <c r="D1063" s="1209"/>
      <c r="E1063" s="1201"/>
      <c r="F1063" s="1201"/>
      <c r="G1063" s="1202"/>
      <c r="H1063" s="1202">
        <v>2250000</v>
      </c>
      <c r="I1063" s="1225" t="s">
        <v>27</v>
      </c>
      <c r="J1063" s="1269"/>
      <c r="K1063" s="1226"/>
      <c r="L1063" s="1226"/>
      <c r="M1063" s="1226"/>
      <c r="N1063" s="1226"/>
      <c r="O1063" s="1226"/>
      <c r="P1063" s="1226"/>
      <c r="Q1063" s="1226"/>
      <c r="R1063" s="1226"/>
      <c r="S1063" s="1226"/>
      <c r="T1063" s="1226"/>
      <c r="U1063" s="1226"/>
      <c r="V1063" s="1226"/>
      <c r="W1063" s="1226"/>
      <c r="X1063" s="1226"/>
    </row>
    <row r="1064" spans="1:24" ht="19.5" hidden="1" customHeight="1" outlineLevel="1">
      <c r="A1064" s="1301"/>
      <c r="B1064" s="1211" t="s">
        <v>872</v>
      </c>
      <c r="C1064" s="1209" t="s">
        <v>857</v>
      </c>
      <c r="D1064" s="1209"/>
      <c r="E1064" s="1201"/>
      <c r="F1064" s="1201"/>
      <c r="G1064" s="1202"/>
      <c r="H1064" s="1202">
        <v>3200000</v>
      </c>
      <c r="I1064" s="1225" t="s">
        <v>27</v>
      </c>
      <c r="J1064" s="1269"/>
      <c r="K1064" s="1226"/>
      <c r="L1064" s="1226"/>
      <c r="M1064" s="1226"/>
      <c r="N1064" s="1226"/>
      <c r="O1064" s="1226"/>
      <c r="P1064" s="1226"/>
      <c r="Q1064" s="1226"/>
      <c r="R1064" s="1226"/>
      <c r="S1064" s="1226"/>
      <c r="T1064" s="1226"/>
      <c r="U1064" s="1226"/>
      <c r="V1064" s="1226"/>
      <c r="W1064" s="1226"/>
      <c r="X1064" s="1226"/>
    </row>
    <row r="1065" spans="1:24" ht="19.5" hidden="1" customHeight="1" outlineLevel="1">
      <c r="A1065" s="1301"/>
      <c r="B1065" s="1211" t="s">
        <v>873</v>
      </c>
      <c r="C1065" s="1209" t="s">
        <v>857</v>
      </c>
      <c r="D1065" s="1209"/>
      <c r="E1065" s="1201"/>
      <c r="F1065" s="1201"/>
      <c r="G1065" s="1202"/>
      <c r="H1065" s="1202">
        <v>4300000</v>
      </c>
      <c r="I1065" s="1225" t="s">
        <v>27</v>
      </c>
      <c r="J1065" s="1269"/>
      <c r="K1065" s="1226"/>
      <c r="L1065" s="1226"/>
      <c r="M1065" s="1226"/>
      <c r="N1065" s="1226"/>
      <c r="O1065" s="1226"/>
      <c r="P1065" s="1226"/>
      <c r="Q1065" s="1226"/>
      <c r="R1065" s="1226"/>
      <c r="S1065" s="1226"/>
      <c r="T1065" s="1226"/>
      <c r="U1065" s="1226"/>
      <c r="V1065" s="1226"/>
      <c r="W1065" s="1226"/>
      <c r="X1065" s="1226"/>
    </row>
    <row r="1066" spans="1:24" ht="19.5" hidden="1" customHeight="1" outlineLevel="1">
      <c r="A1066" s="1301"/>
      <c r="B1066" s="1211" t="s">
        <v>874</v>
      </c>
      <c r="C1066" s="1209" t="s">
        <v>857</v>
      </c>
      <c r="D1066" s="1209"/>
      <c r="E1066" s="1201"/>
      <c r="F1066" s="1201"/>
      <c r="G1066" s="1202"/>
      <c r="H1066" s="1202">
        <v>5300000</v>
      </c>
      <c r="I1066" s="1225" t="s">
        <v>27</v>
      </c>
      <c r="J1066" s="1269"/>
      <c r="K1066" s="1226"/>
      <c r="L1066" s="1226"/>
      <c r="M1066" s="1226"/>
      <c r="N1066" s="1226"/>
      <c r="O1066" s="1226"/>
      <c r="P1066" s="1226"/>
      <c r="Q1066" s="1226"/>
      <c r="R1066" s="1226"/>
      <c r="S1066" s="1226"/>
      <c r="T1066" s="1226"/>
      <c r="U1066" s="1226"/>
      <c r="V1066" s="1226"/>
      <c r="W1066" s="1226"/>
      <c r="X1066" s="1226"/>
    </row>
    <row r="1067" spans="1:24" ht="19.5" hidden="1" customHeight="1" outlineLevel="1">
      <c r="A1067" s="1301"/>
      <c r="B1067" s="1211"/>
      <c r="C1067" s="1209"/>
      <c r="D1067" s="1209"/>
      <c r="E1067" s="1201"/>
      <c r="F1067" s="1201"/>
      <c r="G1067" s="1202"/>
      <c r="H1067" s="1202"/>
      <c r="I1067" s="1225"/>
      <c r="J1067" s="1269"/>
      <c r="K1067" s="1226"/>
      <c r="L1067" s="1226"/>
      <c r="M1067" s="1226"/>
      <c r="N1067" s="1226"/>
      <c r="O1067" s="1226"/>
      <c r="P1067" s="1226"/>
      <c r="Q1067" s="1226"/>
      <c r="R1067" s="1226"/>
      <c r="S1067" s="1226"/>
      <c r="T1067" s="1226"/>
      <c r="U1067" s="1226"/>
      <c r="V1067" s="1226"/>
      <c r="W1067" s="1226"/>
      <c r="X1067" s="1226"/>
    </row>
    <row r="1068" spans="1:24" ht="16.5" customHeight="1">
      <c r="A1068" s="1186">
        <v>4</v>
      </c>
      <c r="B1068" s="1604" t="s">
        <v>876</v>
      </c>
      <c r="C1068" s="1578"/>
      <c r="D1068" s="1578"/>
      <c r="E1068" s="1578"/>
      <c r="F1068" s="1578"/>
      <c r="G1068" s="1578"/>
      <c r="H1068" s="1578"/>
      <c r="I1068" s="1578"/>
      <c r="J1068" s="1579"/>
      <c r="K1068" s="1224"/>
      <c r="L1068" s="1224"/>
      <c r="M1068" s="1224"/>
      <c r="N1068" s="1224"/>
      <c r="O1068" s="1224"/>
      <c r="P1068" s="1224"/>
      <c r="Q1068" s="1224"/>
      <c r="R1068" s="1224"/>
      <c r="S1068" s="1224"/>
      <c r="T1068" s="1224"/>
      <c r="U1068" s="1224"/>
      <c r="V1068" s="1224"/>
      <c r="W1068" s="1224"/>
      <c r="X1068" s="1224"/>
    </row>
    <row r="1069" spans="1:24" ht="15" hidden="1" customHeight="1">
      <c r="A1069" s="1302"/>
      <c r="B1069" s="1605" t="s">
        <v>877</v>
      </c>
      <c r="C1069" s="1578"/>
      <c r="D1069" s="1578"/>
      <c r="E1069" s="1578"/>
      <c r="F1069" s="1578"/>
      <c r="G1069" s="1578"/>
      <c r="H1069" s="1578"/>
      <c r="I1069" s="1578"/>
      <c r="J1069" s="1579"/>
      <c r="K1069" s="1304"/>
      <c r="L1069" s="1304"/>
      <c r="M1069" s="1304"/>
      <c r="N1069" s="1304"/>
      <c r="O1069" s="1304"/>
      <c r="P1069" s="1304"/>
      <c r="Q1069" s="1304"/>
      <c r="R1069" s="1304"/>
      <c r="S1069" s="1304"/>
      <c r="T1069" s="1304"/>
      <c r="U1069" s="1304"/>
      <c r="V1069" s="1304"/>
      <c r="W1069" s="1304"/>
      <c r="X1069" s="1304"/>
    </row>
    <row r="1070" spans="1:24" ht="19.5" hidden="1" customHeight="1">
      <c r="A1070" s="1193"/>
      <c r="B1070" s="1247" t="s">
        <v>878</v>
      </c>
      <c r="C1070" s="1191" t="s">
        <v>674</v>
      </c>
      <c r="D1070" s="1191"/>
      <c r="E1070" s="1192">
        <v>540000</v>
      </c>
      <c r="F1070" s="1192">
        <v>540000</v>
      </c>
      <c r="G1070" s="1197"/>
      <c r="H1070" s="1197"/>
      <c r="I1070" s="1225">
        <f t="shared" ref="I1070:I1081" si="77">(F1070-E1070)/E1070</f>
        <v>0</v>
      </c>
      <c r="J1070" s="1587" t="s">
        <v>879</v>
      </c>
      <c r="K1070" s="1226"/>
      <c r="L1070" s="1226"/>
      <c r="M1070" s="1226"/>
      <c r="N1070" s="1226"/>
      <c r="O1070" s="1226"/>
      <c r="P1070" s="1226"/>
      <c r="Q1070" s="1226"/>
      <c r="R1070" s="1226"/>
      <c r="S1070" s="1226"/>
      <c r="T1070" s="1226"/>
      <c r="U1070" s="1226"/>
      <c r="V1070" s="1226"/>
      <c r="W1070" s="1226"/>
      <c r="X1070" s="1226"/>
    </row>
    <row r="1071" spans="1:24" ht="19.5" hidden="1" customHeight="1">
      <c r="A1071" s="1193"/>
      <c r="B1071" s="1247" t="s">
        <v>880</v>
      </c>
      <c r="C1071" s="1191" t="s">
        <v>674</v>
      </c>
      <c r="D1071" s="1191"/>
      <c r="E1071" s="1192">
        <v>600000</v>
      </c>
      <c r="F1071" s="1192">
        <v>600000</v>
      </c>
      <c r="G1071" s="1197"/>
      <c r="H1071" s="1197"/>
      <c r="I1071" s="1225">
        <f t="shared" si="77"/>
        <v>0</v>
      </c>
      <c r="J1071" s="1588"/>
      <c r="K1071" s="1226"/>
      <c r="L1071" s="1226"/>
      <c r="M1071" s="1226"/>
      <c r="N1071" s="1226"/>
      <c r="O1071" s="1226"/>
      <c r="P1071" s="1226"/>
      <c r="Q1071" s="1226"/>
      <c r="R1071" s="1226"/>
      <c r="S1071" s="1226"/>
      <c r="T1071" s="1226"/>
      <c r="U1071" s="1226"/>
      <c r="V1071" s="1226"/>
      <c r="W1071" s="1226"/>
      <c r="X1071" s="1226"/>
    </row>
    <row r="1072" spans="1:24" ht="19.5" hidden="1" customHeight="1">
      <c r="A1072" s="1193"/>
      <c r="B1072" s="1247" t="s">
        <v>881</v>
      </c>
      <c r="C1072" s="1191" t="s">
        <v>674</v>
      </c>
      <c r="D1072" s="1191"/>
      <c r="E1072" s="1192">
        <v>710000</v>
      </c>
      <c r="F1072" s="1192">
        <v>710000</v>
      </c>
      <c r="G1072" s="1197"/>
      <c r="H1072" s="1197"/>
      <c r="I1072" s="1225">
        <f t="shared" si="77"/>
        <v>0</v>
      </c>
      <c r="J1072" s="1588"/>
      <c r="K1072" s="1226"/>
      <c r="L1072" s="1226"/>
      <c r="M1072" s="1226"/>
      <c r="N1072" s="1226"/>
      <c r="O1072" s="1226"/>
      <c r="P1072" s="1226"/>
      <c r="Q1072" s="1226"/>
      <c r="R1072" s="1226"/>
      <c r="S1072" s="1226"/>
      <c r="T1072" s="1226"/>
      <c r="U1072" s="1226"/>
      <c r="V1072" s="1226"/>
      <c r="W1072" s="1226"/>
      <c r="X1072" s="1226"/>
    </row>
    <row r="1073" spans="1:24" ht="19.5" hidden="1" customHeight="1">
      <c r="A1073" s="1193"/>
      <c r="B1073" s="1247" t="s">
        <v>882</v>
      </c>
      <c r="C1073" s="1191" t="s">
        <v>674</v>
      </c>
      <c r="D1073" s="1191"/>
      <c r="E1073" s="1192">
        <v>790000</v>
      </c>
      <c r="F1073" s="1192">
        <v>790000</v>
      </c>
      <c r="G1073" s="1197"/>
      <c r="H1073" s="1197"/>
      <c r="I1073" s="1225">
        <f t="shared" si="77"/>
        <v>0</v>
      </c>
      <c r="J1073" s="1588"/>
      <c r="K1073" s="1226"/>
      <c r="L1073" s="1226"/>
      <c r="M1073" s="1226"/>
      <c r="N1073" s="1226"/>
      <c r="O1073" s="1226"/>
      <c r="P1073" s="1226"/>
      <c r="Q1073" s="1226"/>
      <c r="R1073" s="1226"/>
      <c r="S1073" s="1226"/>
      <c r="T1073" s="1226"/>
      <c r="U1073" s="1226"/>
      <c r="V1073" s="1226"/>
      <c r="W1073" s="1226"/>
      <c r="X1073" s="1226"/>
    </row>
    <row r="1074" spans="1:24" ht="19.5" hidden="1" customHeight="1">
      <c r="A1074" s="1193"/>
      <c r="B1074" s="1247" t="s">
        <v>883</v>
      </c>
      <c r="C1074" s="1191" t="s">
        <v>674</v>
      </c>
      <c r="D1074" s="1191"/>
      <c r="E1074" s="1192">
        <v>860000</v>
      </c>
      <c r="F1074" s="1192">
        <v>860000</v>
      </c>
      <c r="G1074" s="1197"/>
      <c r="H1074" s="1197"/>
      <c r="I1074" s="1225">
        <f t="shared" si="77"/>
        <v>0</v>
      </c>
      <c r="J1074" s="1588"/>
      <c r="K1074" s="1226"/>
      <c r="L1074" s="1226"/>
      <c r="M1074" s="1226"/>
      <c r="N1074" s="1226"/>
      <c r="O1074" s="1226"/>
      <c r="P1074" s="1226"/>
      <c r="Q1074" s="1226"/>
      <c r="R1074" s="1226"/>
      <c r="S1074" s="1226"/>
      <c r="T1074" s="1226"/>
      <c r="U1074" s="1226"/>
      <c r="V1074" s="1226"/>
      <c r="W1074" s="1226"/>
      <c r="X1074" s="1226"/>
    </row>
    <row r="1075" spans="1:24" ht="19.5" hidden="1" customHeight="1">
      <c r="A1075" s="1193"/>
      <c r="B1075" s="1247" t="s">
        <v>884</v>
      </c>
      <c r="C1075" s="1191" t="s">
        <v>674</v>
      </c>
      <c r="D1075" s="1191"/>
      <c r="E1075" s="1192">
        <v>1030000</v>
      </c>
      <c r="F1075" s="1192">
        <v>1030000</v>
      </c>
      <c r="G1075" s="1197"/>
      <c r="H1075" s="1197"/>
      <c r="I1075" s="1225">
        <f t="shared" si="77"/>
        <v>0</v>
      </c>
      <c r="J1075" s="1588"/>
      <c r="K1075" s="1226"/>
      <c r="L1075" s="1226"/>
      <c r="M1075" s="1226"/>
      <c r="N1075" s="1226"/>
      <c r="O1075" s="1226"/>
      <c r="P1075" s="1226"/>
      <c r="Q1075" s="1226"/>
      <c r="R1075" s="1226"/>
      <c r="S1075" s="1226"/>
      <c r="T1075" s="1226"/>
      <c r="U1075" s="1226"/>
      <c r="V1075" s="1226"/>
      <c r="W1075" s="1226"/>
      <c r="X1075" s="1226"/>
    </row>
    <row r="1076" spans="1:24" ht="19.5" hidden="1" customHeight="1">
      <c r="A1076" s="1193"/>
      <c r="B1076" s="1247" t="s">
        <v>885</v>
      </c>
      <c r="C1076" s="1191" t="s">
        <v>674</v>
      </c>
      <c r="D1076" s="1191"/>
      <c r="E1076" s="1192">
        <v>1110000</v>
      </c>
      <c r="F1076" s="1192">
        <v>1110000</v>
      </c>
      <c r="G1076" s="1197"/>
      <c r="H1076" s="1197"/>
      <c r="I1076" s="1225">
        <f t="shared" si="77"/>
        <v>0</v>
      </c>
      <c r="J1076" s="1588"/>
      <c r="K1076" s="1226"/>
      <c r="L1076" s="1226"/>
      <c r="M1076" s="1226"/>
      <c r="N1076" s="1226"/>
      <c r="O1076" s="1226"/>
      <c r="P1076" s="1226"/>
      <c r="Q1076" s="1226"/>
      <c r="R1076" s="1226"/>
      <c r="S1076" s="1226"/>
      <c r="T1076" s="1226"/>
      <c r="U1076" s="1226"/>
      <c r="V1076" s="1226"/>
      <c r="W1076" s="1226"/>
      <c r="X1076" s="1226"/>
    </row>
    <row r="1077" spans="1:24" ht="19.5" hidden="1" customHeight="1">
      <c r="A1077" s="1193"/>
      <c r="B1077" s="1247" t="s">
        <v>886</v>
      </c>
      <c r="C1077" s="1191" t="s">
        <v>674</v>
      </c>
      <c r="D1077" s="1191"/>
      <c r="E1077" s="1192">
        <v>1180000</v>
      </c>
      <c r="F1077" s="1192">
        <v>1180000</v>
      </c>
      <c r="G1077" s="1197"/>
      <c r="H1077" s="1197"/>
      <c r="I1077" s="1225">
        <f t="shared" si="77"/>
        <v>0</v>
      </c>
      <c r="J1077" s="1588"/>
      <c r="K1077" s="1226"/>
      <c r="L1077" s="1226"/>
      <c r="M1077" s="1226"/>
      <c r="N1077" s="1226"/>
      <c r="O1077" s="1226"/>
      <c r="P1077" s="1226"/>
      <c r="Q1077" s="1226"/>
      <c r="R1077" s="1226"/>
      <c r="S1077" s="1226"/>
      <c r="T1077" s="1226"/>
      <c r="U1077" s="1226"/>
      <c r="V1077" s="1226"/>
      <c r="W1077" s="1226"/>
      <c r="X1077" s="1226"/>
    </row>
    <row r="1078" spans="1:24" ht="19.5" hidden="1" customHeight="1">
      <c r="A1078" s="1193"/>
      <c r="B1078" s="1247" t="s">
        <v>887</v>
      </c>
      <c r="C1078" s="1191" t="s">
        <v>674</v>
      </c>
      <c r="D1078" s="1191"/>
      <c r="E1078" s="1192">
        <v>1800000</v>
      </c>
      <c r="F1078" s="1192">
        <v>1800000</v>
      </c>
      <c r="G1078" s="1197"/>
      <c r="H1078" s="1197"/>
      <c r="I1078" s="1225">
        <f t="shared" si="77"/>
        <v>0</v>
      </c>
      <c r="J1078" s="1588"/>
      <c r="K1078" s="1226"/>
      <c r="L1078" s="1226"/>
      <c r="M1078" s="1226"/>
      <c r="N1078" s="1226"/>
      <c r="O1078" s="1226"/>
      <c r="P1078" s="1226"/>
      <c r="Q1078" s="1226"/>
      <c r="R1078" s="1226"/>
      <c r="S1078" s="1226"/>
      <c r="T1078" s="1226"/>
      <c r="U1078" s="1226"/>
      <c r="V1078" s="1226"/>
      <c r="W1078" s="1226"/>
      <c r="X1078" s="1226"/>
    </row>
    <row r="1079" spans="1:24" ht="19.5" hidden="1" customHeight="1">
      <c r="A1079" s="1193"/>
      <c r="B1079" s="1247" t="s">
        <v>888</v>
      </c>
      <c r="C1079" s="1191" t="s">
        <v>674</v>
      </c>
      <c r="D1079" s="1191"/>
      <c r="E1079" s="1192">
        <v>1950000</v>
      </c>
      <c r="F1079" s="1192">
        <v>1950000</v>
      </c>
      <c r="G1079" s="1197"/>
      <c r="H1079" s="1197"/>
      <c r="I1079" s="1225">
        <f t="shared" si="77"/>
        <v>0</v>
      </c>
      <c r="J1079" s="1588"/>
      <c r="K1079" s="1226"/>
      <c r="L1079" s="1226"/>
      <c r="M1079" s="1226"/>
      <c r="N1079" s="1226"/>
      <c r="O1079" s="1226"/>
      <c r="P1079" s="1226"/>
      <c r="Q1079" s="1226"/>
      <c r="R1079" s="1226"/>
      <c r="S1079" s="1226"/>
      <c r="T1079" s="1226"/>
      <c r="U1079" s="1226"/>
      <c r="V1079" s="1226"/>
      <c r="W1079" s="1226"/>
      <c r="X1079" s="1226"/>
    </row>
    <row r="1080" spans="1:24" ht="19.5" hidden="1" customHeight="1">
      <c r="A1080" s="1193"/>
      <c r="B1080" s="1247" t="s">
        <v>889</v>
      </c>
      <c r="C1080" s="1191" t="s">
        <v>674</v>
      </c>
      <c r="D1080" s="1191"/>
      <c r="E1080" s="1192">
        <v>2600000</v>
      </c>
      <c r="F1080" s="1192">
        <v>2600000</v>
      </c>
      <c r="G1080" s="1197"/>
      <c r="H1080" s="1197"/>
      <c r="I1080" s="1225">
        <f t="shared" si="77"/>
        <v>0</v>
      </c>
      <c r="J1080" s="1589"/>
      <c r="K1080" s="1226"/>
      <c r="L1080" s="1226"/>
      <c r="M1080" s="1226"/>
      <c r="N1080" s="1226"/>
      <c r="O1080" s="1226"/>
      <c r="P1080" s="1226"/>
      <c r="Q1080" s="1226"/>
      <c r="R1080" s="1226"/>
      <c r="S1080" s="1226"/>
      <c r="T1080" s="1226"/>
      <c r="U1080" s="1226"/>
      <c r="V1080" s="1226"/>
      <c r="W1080" s="1226"/>
      <c r="X1080" s="1226"/>
    </row>
    <row r="1081" spans="1:24" ht="19.5" hidden="1" customHeight="1">
      <c r="A1081" s="1193"/>
      <c r="B1081" s="1247" t="s">
        <v>890</v>
      </c>
      <c r="C1081" s="1191" t="s">
        <v>674</v>
      </c>
      <c r="D1081" s="1191"/>
      <c r="E1081" s="1192">
        <v>2670000</v>
      </c>
      <c r="F1081" s="1192">
        <v>2670000</v>
      </c>
      <c r="G1081" s="1197"/>
      <c r="H1081" s="1197"/>
      <c r="I1081" s="1225">
        <f t="shared" si="77"/>
        <v>0</v>
      </c>
      <c r="J1081" s="1269"/>
      <c r="K1081" s="1226"/>
      <c r="L1081" s="1226"/>
      <c r="M1081" s="1226"/>
      <c r="N1081" s="1226"/>
      <c r="O1081" s="1226"/>
      <c r="P1081" s="1226"/>
      <c r="Q1081" s="1226"/>
      <c r="R1081" s="1226"/>
      <c r="S1081" s="1226"/>
      <c r="T1081" s="1226"/>
      <c r="U1081" s="1226"/>
      <c r="V1081" s="1226"/>
      <c r="W1081" s="1226"/>
      <c r="X1081" s="1226"/>
    </row>
    <row r="1082" spans="1:24" ht="30.75" customHeight="1">
      <c r="A1082" s="1186"/>
      <c r="B1082" s="1583" t="s">
        <v>891</v>
      </c>
      <c r="C1082" s="1578"/>
      <c r="D1082" s="1578"/>
      <c r="E1082" s="1578"/>
      <c r="F1082" s="1578"/>
      <c r="G1082" s="1578"/>
      <c r="H1082" s="1578"/>
      <c r="I1082" s="1578"/>
      <c r="J1082" s="1579"/>
      <c r="K1082" s="1224"/>
      <c r="L1082" s="1224"/>
      <c r="M1082" s="1224"/>
      <c r="N1082" s="1224"/>
      <c r="O1082" s="1224"/>
      <c r="P1082" s="1224"/>
      <c r="Q1082" s="1224"/>
      <c r="R1082" s="1224"/>
      <c r="S1082" s="1224"/>
      <c r="T1082" s="1224"/>
      <c r="U1082" s="1224"/>
      <c r="V1082" s="1224"/>
      <c r="W1082" s="1224"/>
      <c r="X1082" s="1224"/>
    </row>
    <row r="1083" spans="1:24" ht="31.5" hidden="1" customHeight="1" outlineLevel="1">
      <c r="A1083" s="1193"/>
      <c r="B1083" s="1247" t="s">
        <v>892</v>
      </c>
      <c r="C1083" s="1191" t="s">
        <v>651</v>
      </c>
      <c r="D1083" s="1209" t="s">
        <v>893</v>
      </c>
      <c r="E1083" s="1192">
        <v>710000</v>
      </c>
      <c r="F1083" s="1192">
        <v>710000</v>
      </c>
      <c r="G1083" s="1197">
        <f t="shared" ref="G1083:G1089" si="78">F1083</f>
        <v>710000</v>
      </c>
      <c r="H1083" s="1197">
        <v>968000</v>
      </c>
      <c r="I1083" s="1225">
        <f t="shared" ref="I1083:I1089" si="79">(H1083-G1083)/G1083</f>
        <v>0.36338028169014086</v>
      </c>
      <c r="J1083" s="1587" t="s">
        <v>894</v>
      </c>
      <c r="K1083" s="1226"/>
      <c r="L1083" s="1226"/>
      <c r="M1083" s="1226"/>
      <c r="N1083" s="1226"/>
      <c r="O1083" s="1226"/>
      <c r="P1083" s="1226"/>
      <c r="Q1083" s="1226"/>
      <c r="R1083" s="1226"/>
      <c r="S1083" s="1226"/>
      <c r="T1083" s="1226"/>
      <c r="U1083" s="1226"/>
      <c r="V1083" s="1226"/>
      <c r="W1083" s="1226"/>
      <c r="X1083" s="1226"/>
    </row>
    <row r="1084" spans="1:24" ht="19.5" hidden="1" customHeight="1" outlineLevel="1">
      <c r="A1084" s="1193"/>
      <c r="B1084" s="1247" t="s">
        <v>895</v>
      </c>
      <c r="C1084" s="1191" t="s">
        <v>651</v>
      </c>
      <c r="D1084" s="1191" t="s">
        <v>16</v>
      </c>
      <c r="E1084" s="1192">
        <v>795000</v>
      </c>
      <c r="F1084" s="1192">
        <v>795000</v>
      </c>
      <c r="G1084" s="1197">
        <f t="shared" si="78"/>
        <v>795000</v>
      </c>
      <c r="H1084" s="1197">
        <v>1083000</v>
      </c>
      <c r="I1084" s="1225">
        <f t="shared" si="79"/>
        <v>0.3622641509433962</v>
      </c>
      <c r="J1084" s="1588"/>
      <c r="K1084" s="1226"/>
      <c r="L1084" s="1226"/>
      <c r="M1084" s="1226"/>
      <c r="N1084" s="1226"/>
      <c r="O1084" s="1226"/>
      <c r="P1084" s="1226"/>
      <c r="Q1084" s="1226"/>
      <c r="R1084" s="1226"/>
      <c r="S1084" s="1226"/>
      <c r="T1084" s="1226"/>
      <c r="U1084" s="1226"/>
      <c r="V1084" s="1226"/>
      <c r="W1084" s="1226"/>
      <c r="X1084" s="1226"/>
    </row>
    <row r="1085" spans="1:24" ht="19.5" hidden="1" customHeight="1" outlineLevel="1">
      <c r="A1085" s="1193"/>
      <c r="B1085" s="1247" t="s">
        <v>896</v>
      </c>
      <c r="C1085" s="1191" t="s">
        <v>651</v>
      </c>
      <c r="D1085" s="1191" t="s">
        <v>16</v>
      </c>
      <c r="E1085" s="1192">
        <v>865000</v>
      </c>
      <c r="F1085" s="1192">
        <v>865000</v>
      </c>
      <c r="G1085" s="1197">
        <f t="shared" si="78"/>
        <v>865000</v>
      </c>
      <c r="H1085" s="1197">
        <v>1170000</v>
      </c>
      <c r="I1085" s="1225">
        <f t="shared" si="79"/>
        <v>0.35260115606936415</v>
      </c>
      <c r="J1085" s="1588"/>
      <c r="K1085" s="1226"/>
      <c r="L1085" s="1226"/>
      <c r="M1085" s="1226"/>
      <c r="N1085" s="1226"/>
      <c r="O1085" s="1226"/>
      <c r="P1085" s="1226"/>
      <c r="Q1085" s="1226"/>
      <c r="R1085" s="1226"/>
      <c r="S1085" s="1226"/>
      <c r="T1085" s="1226"/>
      <c r="U1085" s="1226"/>
      <c r="V1085" s="1226"/>
      <c r="W1085" s="1226"/>
      <c r="X1085" s="1226"/>
    </row>
    <row r="1086" spans="1:24" ht="19.5" hidden="1" customHeight="1" outlineLevel="1">
      <c r="A1086" s="1193"/>
      <c r="B1086" s="1247" t="s">
        <v>897</v>
      </c>
      <c r="C1086" s="1191" t="s">
        <v>651</v>
      </c>
      <c r="D1086" s="1191" t="s">
        <v>16</v>
      </c>
      <c r="E1086" s="1192">
        <v>1040000</v>
      </c>
      <c r="F1086" s="1192">
        <v>1040000</v>
      </c>
      <c r="G1086" s="1197">
        <f t="shared" si="78"/>
        <v>1040000</v>
      </c>
      <c r="H1086" s="1197">
        <v>1451000</v>
      </c>
      <c r="I1086" s="1225">
        <f t="shared" si="79"/>
        <v>0.39519230769230768</v>
      </c>
      <c r="J1086" s="1588"/>
      <c r="K1086" s="1226"/>
      <c r="L1086" s="1226"/>
      <c r="M1086" s="1226"/>
      <c r="N1086" s="1226"/>
      <c r="O1086" s="1226"/>
      <c r="P1086" s="1226"/>
      <c r="Q1086" s="1226"/>
      <c r="R1086" s="1226"/>
      <c r="S1086" s="1226"/>
      <c r="T1086" s="1226"/>
      <c r="U1086" s="1226"/>
      <c r="V1086" s="1226"/>
      <c r="W1086" s="1226"/>
      <c r="X1086" s="1226"/>
    </row>
    <row r="1087" spans="1:24" ht="19.5" hidden="1" customHeight="1" outlineLevel="1">
      <c r="A1087" s="1193"/>
      <c r="B1087" s="1247" t="s">
        <v>898</v>
      </c>
      <c r="C1087" s="1191" t="s">
        <v>651</v>
      </c>
      <c r="D1087" s="1191" t="s">
        <v>16</v>
      </c>
      <c r="E1087" s="1192">
        <v>1120000</v>
      </c>
      <c r="F1087" s="1192">
        <v>1120000</v>
      </c>
      <c r="G1087" s="1197">
        <f t="shared" si="78"/>
        <v>1120000</v>
      </c>
      <c r="H1087" s="1197">
        <v>1549000</v>
      </c>
      <c r="I1087" s="1225">
        <f t="shared" si="79"/>
        <v>0.38303571428571431</v>
      </c>
      <c r="J1087" s="1588"/>
      <c r="K1087" s="1226"/>
      <c r="L1087" s="1226"/>
      <c r="M1087" s="1226"/>
      <c r="N1087" s="1226"/>
      <c r="O1087" s="1226"/>
      <c r="P1087" s="1226"/>
      <c r="Q1087" s="1226"/>
      <c r="R1087" s="1226"/>
      <c r="S1087" s="1226"/>
      <c r="T1087" s="1226"/>
      <c r="U1087" s="1226"/>
      <c r="V1087" s="1226"/>
      <c r="W1087" s="1226"/>
      <c r="X1087" s="1226"/>
    </row>
    <row r="1088" spans="1:24" ht="19.5" hidden="1" customHeight="1" outlineLevel="1">
      <c r="A1088" s="1193"/>
      <c r="B1088" s="1247" t="s">
        <v>899</v>
      </c>
      <c r="C1088" s="1191" t="s">
        <v>651</v>
      </c>
      <c r="D1088" s="1191" t="s">
        <v>16</v>
      </c>
      <c r="E1088" s="1192">
        <v>1190000</v>
      </c>
      <c r="F1088" s="1192">
        <v>1190000</v>
      </c>
      <c r="G1088" s="1197">
        <f t="shared" si="78"/>
        <v>1190000</v>
      </c>
      <c r="H1088" s="1197">
        <v>1641000</v>
      </c>
      <c r="I1088" s="1225">
        <f t="shared" si="79"/>
        <v>0.37899159663865545</v>
      </c>
      <c r="J1088" s="1588"/>
      <c r="K1088" s="1226"/>
      <c r="L1088" s="1226"/>
      <c r="M1088" s="1226"/>
      <c r="N1088" s="1226"/>
      <c r="O1088" s="1226"/>
      <c r="P1088" s="1226"/>
      <c r="Q1088" s="1226"/>
      <c r="R1088" s="1226"/>
      <c r="S1088" s="1226"/>
      <c r="T1088" s="1226"/>
      <c r="U1088" s="1226"/>
      <c r="V1088" s="1226"/>
      <c r="W1088" s="1226"/>
      <c r="X1088" s="1226"/>
    </row>
    <row r="1089" spans="1:24" ht="19.5" hidden="1" customHeight="1" outlineLevel="1">
      <c r="A1089" s="1193"/>
      <c r="B1089" s="1247" t="s">
        <v>900</v>
      </c>
      <c r="C1089" s="1191" t="s">
        <v>651</v>
      </c>
      <c r="D1089" s="1191" t="s">
        <v>16</v>
      </c>
      <c r="E1089" s="1192">
        <v>2690000</v>
      </c>
      <c r="F1089" s="1192">
        <v>2690000</v>
      </c>
      <c r="G1089" s="1197">
        <f t="shared" si="78"/>
        <v>2690000</v>
      </c>
      <c r="H1089" s="1197">
        <v>3527000</v>
      </c>
      <c r="I1089" s="1225">
        <f t="shared" si="79"/>
        <v>0.31115241635687735</v>
      </c>
      <c r="J1089" s="1589"/>
      <c r="K1089" s="1226"/>
      <c r="L1089" s="1226"/>
      <c r="M1089" s="1226"/>
      <c r="N1089" s="1226"/>
      <c r="O1089" s="1226"/>
      <c r="P1089" s="1226"/>
      <c r="Q1089" s="1226"/>
      <c r="R1089" s="1226"/>
      <c r="S1089" s="1226"/>
      <c r="T1089" s="1226"/>
      <c r="U1089" s="1226"/>
      <c r="V1089" s="1226"/>
      <c r="W1089" s="1226"/>
      <c r="X1089" s="1226"/>
    </row>
    <row r="1090" spans="1:24" ht="24" customHeight="1">
      <c r="A1090" s="1577" t="s">
        <v>901</v>
      </c>
      <c r="B1090" s="1578"/>
      <c r="C1090" s="1578"/>
      <c r="D1090" s="1578"/>
      <c r="E1090" s="1578"/>
      <c r="F1090" s="1578"/>
      <c r="G1090" s="1578"/>
      <c r="H1090" s="1578"/>
      <c r="I1090" s="1578"/>
      <c r="J1090" s="1579"/>
      <c r="K1090" s="1226"/>
      <c r="L1090" s="1226"/>
      <c r="M1090" s="1226"/>
      <c r="N1090" s="1226"/>
      <c r="O1090" s="1226"/>
      <c r="P1090" s="1226"/>
      <c r="Q1090" s="1226"/>
      <c r="R1090" s="1226"/>
      <c r="S1090" s="1226"/>
      <c r="T1090" s="1226"/>
      <c r="U1090" s="1226"/>
      <c r="V1090" s="1226"/>
      <c r="W1090" s="1226"/>
      <c r="X1090" s="1226"/>
    </row>
    <row r="1091" spans="1:24" ht="19.5" customHeight="1">
      <c r="A1091" s="1305">
        <v>1</v>
      </c>
      <c r="B1091" s="1306" t="s">
        <v>902</v>
      </c>
      <c r="C1091" s="1263"/>
      <c r="D1091" s="1298"/>
      <c r="E1091" s="1264"/>
      <c r="F1091" s="1264"/>
      <c r="G1091" s="1197"/>
      <c r="H1091" s="1197"/>
      <c r="I1091" s="1225"/>
      <c r="J1091" s="1309"/>
      <c r="K1091" s="1266"/>
      <c r="L1091" s="1266"/>
      <c r="M1091" s="1266"/>
      <c r="N1091" s="1266"/>
      <c r="O1091" s="1266"/>
      <c r="P1091" s="1266"/>
      <c r="Q1091" s="1266"/>
      <c r="R1091" s="1266"/>
      <c r="S1091" s="1266"/>
      <c r="T1091" s="1266"/>
      <c r="U1091" s="1266"/>
      <c r="V1091" s="1266"/>
      <c r="W1091" s="1266"/>
      <c r="X1091" s="1266"/>
    </row>
    <row r="1092" spans="1:24" ht="19.5" hidden="1" customHeight="1" outlineLevel="1">
      <c r="A1092" s="1307"/>
      <c r="B1092" s="1308" t="s">
        <v>14</v>
      </c>
      <c r="C1092" s="1263"/>
      <c r="D1092" s="1309"/>
      <c r="E1092" s="1264"/>
      <c r="F1092" s="1264"/>
      <c r="G1092" s="1197"/>
      <c r="H1092" s="1197"/>
      <c r="I1092" s="1225"/>
      <c r="J1092" s="1309"/>
      <c r="K1092" s="1266"/>
      <c r="L1092" s="1266"/>
      <c r="M1092" s="1266"/>
      <c r="N1092" s="1266"/>
      <c r="O1092" s="1266"/>
      <c r="P1092" s="1266"/>
      <c r="Q1092" s="1266"/>
      <c r="R1092" s="1266"/>
      <c r="S1092" s="1266"/>
      <c r="T1092" s="1266"/>
      <c r="U1092" s="1266"/>
      <c r="V1092" s="1266"/>
      <c r="W1092" s="1266"/>
      <c r="X1092" s="1266"/>
    </row>
    <row r="1093" spans="1:24" ht="31.5" hidden="1" customHeight="1" outlineLevel="1">
      <c r="A1093" s="1307"/>
      <c r="B1093" s="1310" t="s">
        <v>903</v>
      </c>
      <c r="C1093" s="1263" t="s">
        <v>904</v>
      </c>
      <c r="D1093" s="1298" t="s">
        <v>153</v>
      </c>
      <c r="E1093" s="1264"/>
      <c r="F1093" s="1264"/>
      <c r="G1093" s="1197">
        <v>44727</v>
      </c>
      <c r="H1093" s="1197">
        <v>44727</v>
      </c>
      <c r="I1093" s="1225">
        <f>(H1093-G1093)/G1093</f>
        <v>0</v>
      </c>
      <c r="J1093" s="1309"/>
      <c r="K1093" s="1266"/>
      <c r="L1093" s="1266"/>
      <c r="M1093" s="1266"/>
      <c r="N1093" s="1266"/>
      <c r="O1093" s="1266"/>
      <c r="P1093" s="1266"/>
      <c r="Q1093" s="1266"/>
      <c r="R1093" s="1266"/>
      <c r="S1093" s="1266"/>
      <c r="T1093" s="1266"/>
      <c r="U1093" s="1266"/>
      <c r="V1093" s="1266"/>
      <c r="W1093" s="1266"/>
      <c r="X1093" s="1266"/>
    </row>
    <row r="1094" spans="1:24" ht="19.5" hidden="1" customHeight="1" outlineLevel="1">
      <c r="A1094" s="1307"/>
      <c r="B1094" s="1310" t="s">
        <v>905</v>
      </c>
      <c r="C1094" s="1263" t="s">
        <v>904</v>
      </c>
      <c r="D1094" s="1263" t="s">
        <v>16</v>
      </c>
      <c r="E1094" s="1264"/>
      <c r="F1094" s="1264"/>
      <c r="G1094" s="1197">
        <v>3318</v>
      </c>
      <c r="H1094" s="1197">
        <v>3318</v>
      </c>
      <c r="I1094" s="1225">
        <f>(H1094-G1094)/G1094</f>
        <v>0</v>
      </c>
      <c r="J1094" s="1309"/>
      <c r="K1094" s="1266"/>
      <c r="L1094" s="1266"/>
      <c r="M1094" s="1266"/>
      <c r="N1094" s="1266"/>
      <c r="O1094" s="1266"/>
      <c r="P1094" s="1266"/>
      <c r="Q1094" s="1266"/>
      <c r="R1094" s="1266"/>
      <c r="S1094" s="1266"/>
      <c r="T1094" s="1266"/>
      <c r="U1094" s="1266"/>
      <c r="V1094" s="1266"/>
      <c r="W1094" s="1266"/>
      <c r="X1094" s="1266"/>
    </row>
    <row r="1095" spans="1:24" ht="19.5" hidden="1" customHeight="1" outlineLevel="1">
      <c r="A1095" s="1307"/>
      <c r="B1095" s="1310" t="s">
        <v>906</v>
      </c>
      <c r="C1095" s="1263" t="s">
        <v>904</v>
      </c>
      <c r="D1095" s="1263" t="s">
        <v>16</v>
      </c>
      <c r="E1095" s="1264"/>
      <c r="F1095" s="1264"/>
      <c r="G1095" s="1197">
        <v>83818</v>
      </c>
      <c r="H1095" s="1197">
        <v>83818</v>
      </c>
      <c r="I1095" s="1225">
        <f>(H1095-G1095)/G1095</f>
        <v>0</v>
      </c>
      <c r="J1095" s="1309"/>
      <c r="K1095" s="1266"/>
      <c r="L1095" s="1266"/>
      <c r="M1095" s="1266"/>
      <c r="N1095" s="1266"/>
      <c r="O1095" s="1266"/>
      <c r="P1095" s="1266"/>
      <c r="Q1095" s="1266"/>
      <c r="R1095" s="1266"/>
      <c r="S1095" s="1266"/>
      <c r="T1095" s="1266"/>
      <c r="U1095" s="1266"/>
      <c r="V1095" s="1266"/>
      <c r="W1095" s="1266"/>
      <c r="X1095" s="1266"/>
    </row>
    <row r="1096" spans="1:24" ht="19.5" hidden="1" customHeight="1" outlineLevel="1">
      <c r="A1096" s="1307"/>
      <c r="B1096" s="1310" t="s">
        <v>907</v>
      </c>
      <c r="C1096" s="1263" t="s">
        <v>904</v>
      </c>
      <c r="D1096" s="1263" t="s">
        <v>16</v>
      </c>
      <c r="E1096" s="1264"/>
      <c r="F1096" s="1264"/>
      <c r="G1096" s="1197">
        <v>112273</v>
      </c>
      <c r="H1096" s="1197">
        <v>112273</v>
      </c>
      <c r="I1096" s="1225">
        <f>(H1096-G1096)/G1096</f>
        <v>0</v>
      </c>
      <c r="J1096" s="1309"/>
      <c r="K1096" s="1266"/>
      <c r="L1096" s="1266"/>
      <c r="M1096" s="1266"/>
      <c r="N1096" s="1266"/>
      <c r="O1096" s="1266"/>
      <c r="P1096" s="1266"/>
      <c r="Q1096" s="1266"/>
      <c r="R1096" s="1266"/>
      <c r="S1096" s="1266"/>
      <c r="T1096" s="1266"/>
      <c r="U1096" s="1266"/>
      <c r="V1096" s="1266"/>
      <c r="W1096" s="1266"/>
      <c r="X1096" s="1266"/>
    </row>
    <row r="1097" spans="1:24" ht="19.5" hidden="1" customHeight="1" outlineLevel="1">
      <c r="A1097" s="1307"/>
      <c r="B1097" s="1310" t="s">
        <v>908</v>
      </c>
      <c r="C1097" s="1263" t="s">
        <v>904</v>
      </c>
      <c r="D1097" s="1263" t="s">
        <v>16</v>
      </c>
      <c r="E1097" s="1264"/>
      <c r="F1097" s="1264"/>
      <c r="G1097" s="1197">
        <v>3636</v>
      </c>
      <c r="H1097" s="1197">
        <v>3636</v>
      </c>
      <c r="I1097" s="1225">
        <f>(H1097-G1097)/G1097</f>
        <v>0</v>
      </c>
      <c r="J1097" s="1309"/>
      <c r="K1097" s="1266"/>
      <c r="L1097" s="1266"/>
      <c r="M1097" s="1266"/>
      <c r="N1097" s="1266"/>
      <c r="O1097" s="1266"/>
      <c r="P1097" s="1266"/>
      <c r="Q1097" s="1266"/>
      <c r="R1097" s="1266"/>
      <c r="S1097" s="1266"/>
      <c r="T1097" s="1266"/>
      <c r="U1097" s="1266"/>
      <c r="V1097" s="1266"/>
      <c r="W1097" s="1266"/>
      <c r="X1097" s="1266"/>
    </row>
    <row r="1098" spans="1:24" ht="19.5" hidden="1" customHeight="1" outlineLevel="1">
      <c r="A1098" s="1307"/>
      <c r="B1098" s="1308" t="s">
        <v>19</v>
      </c>
      <c r="C1098" s="1263"/>
      <c r="D1098" s="1263"/>
      <c r="E1098" s="1264"/>
      <c r="F1098" s="1264"/>
      <c r="G1098" s="1197"/>
      <c r="H1098" s="1197"/>
      <c r="I1098" s="1225"/>
      <c r="J1098" s="1309"/>
      <c r="K1098" s="1266"/>
      <c r="L1098" s="1266"/>
      <c r="M1098" s="1266"/>
      <c r="N1098" s="1266"/>
      <c r="O1098" s="1266"/>
      <c r="P1098" s="1266"/>
      <c r="Q1098" s="1266"/>
      <c r="R1098" s="1266"/>
      <c r="S1098" s="1266"/>
      <c r="T1098" s="1266"/>
      <c r="U1098" s="1266"/>
      <c r="V1098" s="1266"/>
      <c r="W1098" s="1266"/>
      <c r="X1098" s="1266"/>
    </row>
    <row r="1099" spans="1:24" ht="31.5" hidden="1" customHeight="1" outlineLevel="1">
      <c r="A1099" s="1307"/>
      <c r="B1099" s="1310" t="s">
        <v>905</v>
      </c>
      <c r="C1099" s="1263" t="s">
        <v>909</v>
      </c>
      <c r="D1099" s="1298" t="s">
        <v>153</v>
      </c>
      <c r="E1099" s="1264"/>
      <c r="F1099" s="1264"/>
      <c r="G1099" s="1197">
        <v>250000</v>
      </c>
      <c r="H1099" s="1200">
        <v>250000</v>
      </c>
      <c r="I1099" s="1225">
        <f t="shared" ref="I1099:I1106" si="80">(H1099-G1099)/G1099</f>
        <v>0</v>
      </c>
      <c r="J1099" s="1309"/>
      <c r="K1099" s="1266"/>
      <c r="L1099" s="1266"/>
      <c r="M1099" s="1266"/>
      <c r="N1099" s="1266"/>
      <c r="O1099" s="1266"/>
      <c r="P1099" s="1266"/>
      <c r="Q1099" s="1266"/>
      <c r="R1099" s="1266"/>
      <c r="S1099" s="1266"/>
      <c r="T1099" s="1266"/>
      <c r="U1099" s="1266"/>
      <c r="V1099" s="1266"/>
      <c r="W1099" s="1266"/>
      <c r="X1099" s="1266"/>
    </row>
    <row r="1100" spans="1:24" ht="19.5" hidden="1" customHeight="1" outlineLevel="1">
      <c r="A1100" s="1307"/>
      <c r="B1100" s="1310" t="s">
        <v>910</v>
      </c>
      <c r="C1100" s="1263" t="s">
        <v>911</v>
      </c>
      <c r="D1100" s="1263" t="s">
        <v>16</v>
      </c>
      <c r="E1100" s="1264"/>
      <c r="F1100" s="1264"/>
      <c r="G1100" s="1197">
        <v>185000</v>
      </c>
      <c r="H1100" s="1200">
        <v>185000</v>
      </c>
      <c r="I1100" s="1225">
        <f t="shared" si="80"/>
        <v>0</v>
      </c>
      <c r="J1100" s="1309"/>
      <c r="K1100" s="1266"/>
      <c r="L1100" s="1266"/>
      <c r="M1100" s="1266"/>
      <c r="N1100" s="1266"/>
      <c r="O1100" s="1266"/>
      <c r="P1100" s="1266"/>
      <c r="Q1100" s="1266"/>
      <c r="R1100" s="1266"/>
      <c r="S1100" s="1266"/>
      <c r="T1100" s="1266"/>
      <c r="U1100" s="1266"/>
      <c r="V1100" s="1266"/>
      <c r="W1100" s="1266"/>
      <c r="X1100" s="1266"/>
    </row>
    <row r="1101" spans="1:24" ht="19.5" hidden="1" customHeight="1" outlineLevel="1">
      <c r="A1101" s="1307"/>
      <c r="B1101" s="1310" t="s">
        <v>912</v>
      </c>
      <c r="C1101" s="1263" t="s">
        <v>911</v>
      </c>
      <c r="D1101" s="1263" t="s">
        <v>16</v>
      </c>
      <c r="E1101" s="1264"/>
      <c r="F1101" s="1264"/>
      <c r="G1101" s="1197">
        <v>165000</v>
      </c>
      <c r="H1101" s="1200">
        <v>165000</v>
      </c>
      <c r="I1101" s="1225">
        <f t="shared" si="80"/>
        <v>0</v>
      </c>
      <c r="J1101" s="1309"/>
      <c r="K1101" s="1266"/>
      <c r="L1101" s="1266"/>
      <c r="M1101" s="1266"/>
      <c r="N1101" s="1266"/>
      <c r="O1101" s="1266"/>
      <c r="P1101" s="1266"/>
      <c r="Q1101" s="1266"/>
      <c r="R1101" s="1266"/>
      <c r="S1101" s="1266"/>
      <c r="T1101" s="1266"/>
      <c r="U1101" s="1266"/>
      <c r="V1101" s="1266"/>
      <c r="W1101" s="1266"/>
      <c r="X1101" s="1266"/>
    </row>
    <row r="1102" spans="1:24" ht="19.5" hidden="1" customHeight="1" outlineLevel="1">
      <c r="A1102" s="1307"/>
      <c r="B1102" s="1310" t="s">
        <v>908</v>
      </c>
      <c r="C1102" s="1263" t="s">
        <v>909</v>
      </c>
      <c r="D1102" s="1263" t="s">
        <v>16</v>
      </c>
      <c r="E1102" s="1264"/>
      <c r="F1102" s="1264"/>
      <c r="G1102" s="1197">
        <v>280000</v>
      </c>
      <c r="H1102" s="1200">
        <v>280000</v>
      </c>
      <c r="I1102" s="1225">
        <f t="shared" si="80"/>
        <v>0</v>
      </c>
      <c r="J1102" s="1309"/>
      <c r="K1102" s="1266"/>
      <c r="L1102" s="1266"/>
      <c r="M1102" s="1266"/>
      <c r="N1102" s="1266"/>
      <c r="O1102" s="1266"/>
      <c r="P1102" s="1266"/>
      <c r="Q1102" s="1266"/>
      <c r="R1102" s="1266"/>
      <c r="S1102" s="1266"/>
      <c r="T1102" s="1266"/>
      <c r="U1102" s="1266"/>
      <c r="V1102" s="1266"/>
      <c r="W1102" s="1266"/>
      <c r="X1102" s="1266"/>
    </row>
    <row r="1103" spans="1:24" ht="19.5" hidden="1" customHeight="1" outlineLevel="1">
      <c r="A1103" s="1307"/>
      <c r="B1103" s="1310" t="s">
        <v>913</v>
      </c>
      <c r="C1103" s="1263" t="s">
        <v>911</v>
      </c>
      <c r="D1103" s="1263" t="s">
        <v>16</v>
      </c>
      <c r="E1103" s="1264"/>
      <c r="F1103" s="1264"/>
      <c r="G1103" s="1197">
        <v>190000</v>
      </c>
      <c r="H1103" s="1200">
        <v>190000</v>
      </c>
      <c r="I1103" s="1225">
        <f t="shared" si="80"/>
        <v>0</v>
      </c>
      <c r="J1103" s="1309"/>
      <c r="K1103" s="1266"/>
      <c r="L1103" s="1266"/>
      <c r="M1103" s="1266"/>
      <c r="N1103" s="1266"/>
      <c r="O1103" s="1266"/>
      <c r="P1103" s="1266"/>
      <c r="Q1103" s="1266"/>
      <c r="R1103" s="1266"/>
      <c r="S1103" s="1266"/>
      <c r="T1103" s="1266"/>
      <c r="U1103" s="1266"/>
      <c r="V1103" s="1266"/>
      <c r="W1103" s="1266"/>
      <c r="X1103" s="1266"/>
    </row>
    <row r="1104" spans="1:24" ht="19.5" hidden="1" customHeight="1" outlineLevel="1">
      <c r="A1104" s="1307"/>
      <c r="B1104" s="1310" t="s">
        <v>914</v>
      </c>
      <c r="C1104" s="1263" t="s">
        <v>911</v>
      </c>
      <c r="D1104" s="1263" t="s">
        <v>16</v>
      </c>
      <c r="E1104" s="1264"/>
      <c r="F1104" s="1264"/>
      <c r="G1104" s="1197">
        <v>200000</v>
      </c>
      <c r="H1104" s="1200">
        <v>200000</v>
      </c>
      <c r="I1104" s="1225">
        <f t="shared" si="80"/>
        <v>0</v>
      </c>
      <c r="J1104" s="1309"/>
      <c r="K1104" s="1266"/>
      <c r="L1104" s="1266"/>
      <c r="M1104" s="1266"/>
      <c r="N1104" s="1266"/>
      <c r="O1104" s="1266"/>
      <c r="P1104" s="1266"/>
      <c r="Q1104" s="1266"/>
      <c r="R1104" s="1266"/>
      <c r="S1104" s="1266"/>
      <c r="T1104" s="1266"/>
      <c r="U1104" s="1266"/>
      <c r="V1104" s="1266"/>
      <c r="W1104" s="1266"/>
      <c r="X1104" s="1266"/>
    </row>
    <row r="1105" spans="1:24" ht="19.5" hidden="1" customHeight="1" outlineLevel="1">
      <c r="A1105" s="1307"/>
      <c r="B1105" s="1310" t="s">
        <v>915</v>
      </c>
      <c r="C1105" s="1263" t="s">
        <v>911</v>
      </c>
      <c r="D1105" s="1263" t="s">
        <v>16</v>
      </c>
      <c r="E1105" s="1264"/>
      <c r="F1105" s="1264"/>
      <c r="G1105" s="1197">
        <v>180000</v>
      </c>
      <c r="H1105" s="1200">
        <v>180000</v>
      </c>
      <c r="I1105" s="1225">
        <f t="shared" si="80"/>
        <v>0</v>
      </c>
      <c r="J1105" s="1309"/>
      <c r="K1105" s="1266"/>
      <c r="L1105" s="1266"/>
      <c r="M1105" s="1266"/>
      <c r="N1105" s="1266"/>
      <c r="O1105" s="1266"/>
      <c r="P1105" s="1266"/>
      <c r="Q1105" s="1266"/>
      <c r="R1105" s="1266"/>
      <c r="S1105" s="1266"/>
      <c r="T1105" s="1266"/>
      <c r="U1105" s="1266"/>
      <c r="V1105" s="1266"/>
      <c r="W1105" s="1266"/>
      <c r="X1105" s="1266"/>
    </row>
    <row r="1106" spans="1:24" ht="19.5" hidden="1" customHeight="1" outlineLevel="1">
      <c r="A1106" s="1307"/>
      <c r="B1106" s="1310" t="s">
        <v>916</v>
      </c>
      <c r="C1106" s="1263" t="s">
        <v>911</v>
      </c>
      <c r="D1106" s="1263" t="s">
        <v>16</v>
      </c>
      <c r="E1106" s="1264"/>
      <c r="F1106" s="1264"/>
      <c r="G1106" s="1197">
        <v>180000</v>
      </c>
      <c r="H1106" s="1200">
        <v>180000</v>
      </c>
      <c r="I1106" s="1225">
        <f t="shared" si="80"/>
        <v>0</v>
      </c>
      <c r="J1106" s="1309"/>
      <c r="K1106" s="1266"/>
      <c r="L1106" s="1266"/>
      <c r="M1106" s="1266"/>
      <c r="N1106" s="1266"/>
      <c r="O1106" s="1266"/>
      <c r="P1106" s="1266"/>
      <c r="Q1106" s="1266"/>
      <c r="R1106" s="1266"/>
      <c r="S1106" s="1266"/>
      <c r="T1106" s="1266"/>
      <c r="U1106" s="1266"/>
      <c r="V1106" s="1266"/>
      <c r="W1106" s="1266"/>
      <c r="X1106" s="1266"/>
    </row>
    <row r="1107" spans="1:24" ht="19.5" hidden="1" customHeight="1" outlineLevel="1">
      <c r="A1107" s="1307"/>
      <c r="B1107" s="1308" t="s">
        <v>18</v>
      </c>
      <c r="C1107" s="1263"/>
      <c r="D1107" s="1263"/>
      <c r="E1107" s="1264"/>
      <c r="F1107" s="1264"/>
      <c r="G1107" s="1197"/>
      <c r="H1107" s="1197"/>
      <c r="I1107" s="1225"/>
      <c r="J1107" s="1309"/>
      <c r="K1107" s="1266"/>
      <c r="L1107" s="1266"/>
      <c r="M1107" s="1266"/>
      <c r="N1107" s="1266"/>
      <c r="O1107" s="1266"/>
      <c r="P1107" s="1266"/>
      <c r="Q1107" s="1266"/>
      <c r="R1107" s="1266"/>
      <c r="S1107" s="1266"/>
      <c r="T1107" s="1266"/>
      <c r="U1107" s="1266"/>
      <c r="V1107" s="1266"/>
      <c r="W1107" s="1266"/>
      <c r="X1107" s="1266"/>
    </row>
    <row r="1108" spans="1:24" ht="19.5" hidden="1" customHeight="1" outlineLevel="1">
      <c r="A1108" s="1307"/>
      <c r="B1108" s="1310" t="s">
        <v>917</v>
      </c>
      <c r="C1108" s="1263"/>
      <c r="D1108" s="1263"/>
      <c r="E1108" s="1264"/>
      <c r="F1108" s="1264"/>
      <c r="G1108" s="1197"/>
      <c r="H1108" s="1197"/>
      <c r="I1108" s="1225"/>
      <c r="J1108" s="1309"/>
      <c r="K1108" s="1266"/>
      <c r="L1108" s="1266"/>
      <c r="M1108" s="1266"/>
      <c r="N1108" s="1266"/>
      <c r="O1108" s="1266"/>
      <c r="P1108" s="1266"/>
      <c r="Q1108" s="1266"/>
      <c r="R1108" s="1266"/>
      <c r="S1108" s="1266"/>
      <c r="T1108" s="1266"/>
      <c r="U1108" s="1266"/>
      <c r="V1108" s="1266"/>
      <c r="W1108" s="1266"/>
      <c r="X1108" s="1266"/>
    </row>
    <row r="1109" spans="1:24" ht="19.5" hidden="1" customHeight="1" outlineLevel="1">
      <c r="A1109" s="1307"/>
      <c r="B1109" s="1310" t="s">
        <v>905</v>
      </c>
      <c r="C1109" s="1263" t="s">
        <v>68</v>
      </c>
      <c r="D1109" s="1263"/>
      <c r="E1109" s="1264"/>
      <c r="F1109" s="1264"/>
      <c r="G1109" s="1197"/>
      <c r="H1109" s="1197">
        <v>5375</v>
      </c>
      <c r="I1109" s="1225" t="s">
        <v>27</v>
      </c>
      <c r="J1109" s="1309"/>
      <c r="K1109" s="1266"/>
      <c r="L1109" s="1266"/>
      <c r="M1109" s="1266"/>
      <c r="N1109" s="1266"/>
      <c r="O1109" s="1266"/>
      <c r="P1109" s="1266"/>
      <c r="Q1109" s="1266"/>
      <c r="R1109" s="1266"/>
      <c r="S1109" s="1266"/>
      <c r="T1109" s="1266"/>
      <c r="U1109" s="1266"/>
      <c r="V1109" s="1266"/>
      <c r="W1109" s="1266"/>
      <c r="X1109" s="1266"/>
    </row>
    <row r="1110" spans="1:24" ht="19.5" hidden="1" customHeight="1" outlineLevel="1">
      <c r="A1110" s="1307"/>
      <c r="B1110" s="1310" t="s">
        <v>918</v>
      </c>
      <c r="C1110" s="1263" t="s">
        <v>919</v>
      </c>
      <c r="D1110" s="1263"/>
      <c r="E1110" s="1264"/>
      <c r="F1110" s="1264"/>
      <c r="G1110" s="1197"/>
      <c r="H1110" s="1197">
        <v>77000</v>
      </c>
      <c r="I1110" s="1225" t="s">
        <v>27</v>
      </c>
      <c r="J1110" s="1309"/>
      <c r="K1110" s="1266"/>
      <c r="L1110" s="1266"/>
      <c r="M1110" s="1266"/>
      <c r="N1110" s="1266"/>
      <c r="O1110" s="1266"/>
      <c r="P1110" s="1266"/>
      <c r="Q1110" s="1266"/>
      <c r="R1110" s="1266"/>
      <c r="S1110" s="1266"/>
      <c r="T1110" s="1266"/>
      <c r="U1110" s="1266"/>
      <c r="V1110" s="1266"/>
      <c r="W1110" s="1266"/>
      <c r="X1110" s="1266"/>
    </row>
    <row r="1111" spans="1:24" ht="19.5" hidden="1" customHeight="1" outlineLevel="1">
      <c r="A1111" s="1307"/>
      <c r="B1111" s="1310" t="s">
        <v>920</v>
      </c>
      <c r="C1111" s="1263" t="s">
        <v>919</v>
      </c>
      <c r="D1111" s="1263"/>
      <c r="E1111" s="1264"/>
      <c r="F1111" s="1264"/>
      <c r="G1111" s="1197"/>
      <c r="H1111" s="1197">
        <v>61525</v>
      </c>
      <c r="I1111" s="1225" t="s">
        <v>27</v>
      </c>
      <c r="J1111" s="1309"/>
      <c r="K1111" s="1266"/>
      <c r="L1111" s="1266"/>
      <c r="M1111" s="1266"/>
      <c r="N1111" s="1266"/>
      <c r="O1111" s="1266"/>
      <c r="P1111" s="1266"/>
      <c r="Q1111" s="1266"/>
      <c r="R1111" s="1266"/>
      <c r="S1111" s="1266"/>
      <c r="T1111" s="1266"/>
      <c r="U1111" s="1266"/>
      <c r="V1111" s="1266"/>
      <c r="W1111" s="1266"/>
      <c r="X1111" s="1266"/>
    </row>
    <row r="1112" spans="1:24" ht="19.5" hidden="1" customHeight="1" outlineLevel="1">
      <c r="A1112" s="1307"/>
      <c r="B1112" s="1310" t="s">
        <v>921</v>
      </c>
      <c r="C1112" s="1263" t="s">
        <v>919</v>
      </c>
      <c r="D1112" s="1263"/>
      <c r="E1112" s="1264"/>
      <c r="F1112" s="1264"/>
      <c r="G1112" s="1197"/>
      <c r="H1112" s="1197">
        <v>47264</v>
      </c>
      <c r="I1112" s="1225" t="s">
        <v>27</v>
      </c>
      <c r="J1112" s="1309"/>
      <c r="K1112" s="1266"/>
      <c r="L1112" s="1266"/>
      <c r="M1112" s="1266"/>
      <c r="N1112" s="1266"/>
      <c r="O1112" s="1266"/>
      <c r="P1112" s="1266"/>
      <c r="Q1112" s="1266"/>
      <c r="R1112" s="1266"/>
      <c r="S1112" s="1266"/>
      <c r="T1112" s="1266"/>
      <c r="U1112" s="1266"/>
      <c r="V1112" s="1266"/>
      <c r="W1112" s="1266"/>
      <c r="X1112" s="1266"/>
    </row>
    <row r="1113" spans="1:24" ht="19.5" hidden="1" customHeight="1" outlineLevel="1">
      <c r="A1113" s="1307"/>
      <c r="B1113" s="1306" t="s">
        <v>922</v>
      </c>
      <c r="C1113" s="1263"/>
      <c r="D1113" s="1263"/>
      <c r="E1113" s="1264"/>
      <c r="F1113" s="1264"/>
      <c r="G1113" s="1197"/>
      <c r="H1113" s="1197"/>
      <c r="I1113" s="1225" t="s">
        <v>27</v>
      </c>
      <c r="J1113" s="1309"/>
      <c r="K1113" s="1266"/>
      <c r="L1113" s="1266"/>
      <c r="M1113" s="1266"/>
      <c r="N1113" s="1266"/>
      <c r="O1113" s="1266"/>
      <c r="P1113" s="1266"/>
      <c r="Q1113" s="1266"/>
      <c r="R1113" s="1266"/>
      <c r="S1113" s="1266"/>
      <c r="T1113" s="1266"/>
      <c r="U1113" s="1266"/>
      <c r="V1113" s="1266"/>
      <c r="W1113" s="1266"/>
      <c r="X1113" s="1266"/>
    </row>
    <row r="1114" spans="1:24" ht="19.5" hidden="1" customHeight="1" outlineLevel="1">
      <c r="A1114" s="1307"/>
      <c r="B1114" s="1310" t="s">
        <v>905</v>
      </c>
      <c r="C1114" s="1263" t="s">
        <v>919</v>
      </c>
      <c r="D1114" s="1263"/>
      <c r="E1114" s="1264"/>
      <c r="F1114" s="1264"/>
      <c r="G1114" s="1197"/>
      <c r="H1114" s="1197">
        <v>5375</v>
      </c>
      <c r="I1114" s="1225" t="s">
        <v>27</v>
      </c>
      <c r="J1114" s="1309"/>
      <c r="K1114" s="1266"/>
      <c r="L1114" s="1266"/>
      <c r="M1114" s="1266"/>
      <c r="N1114" s="1266"/>
      <c r="O1114" s="1266"/>
      <c r="P1114" s="1266"/>
      <c r="Q1114" s="1266"/>
      <c r="R1114" s="1266"/>
      <c r="S1114" s="1266"/>
      <c r="T1114" s="1266"/>
      <c r="U1114" s="1266"/>
      <c r="V1114" s="1266"/>
      <c r="W1114" s="1266"/>
      <c r="X1114" s="1266"/>
    </row>
    <row r="1115" spans="1:24" ht="19.5" hidden="1" customHeight="1" outlineLevel="1">
      <c r="A1115" s="1307"/>
      <c r="B1115" s="1310" t="s">
        <v>923</v>
      </c>
      <c r="C1115" s="1263" t="s">
        <v>919</v>
      </c>
      <c r="D1115" s="1263"/>
      <c r="E1115" s="1264"/>
      <c r="F1115" s="1264"/>
      <c r="G1115" s="1197"/>
      <c r="H1115" s="1197">
        <v>66000</v>
      </c>
      <c r="I1115" s="1225" t="s">
        <v>27</v>
      </c>
      <c r="J1115" s="1309"/>
      <c r="K1115" s="1266"/>
      <c r="L1115" s="1266"/>
      <c r="M1115" s="1266"/>
      <c r="N1115" s="1266"/>
      <c r="O1115" s="1266"/>
      <c r="P1115" s="1266"/>
      <c r="Q1115" s="1266"/>
      <c r="R1115" s="1266"/>
      <c r="S1115" s="1266"/>
      <c r="T1115" s="1266"/>
      <c r="U1115" s="1266"/>
      <c r="V1115" s="1266"/>
      <c r="W1115" s="1266"/>
      <c r="X1115" s="1266"/>
    </row>
    <row r="1116" spans="1:24" ht="19.5" hidden="1" customHeight="1" outlineLevel="1">
      <c r="A1116" s="1307"/>
      <c r="B1116" s="1310" t="s">
        <v>924</v>
      </c>
      <c r="C1116" s="1263" t="s">
        <v>919</v>
      </c>
      <c r="D1116" s="1263"/>
      <c r="E1116" s="1264"/>
      <c r="F1116" s="1264"/>
      <c r="G1116" s="1197"/>
      <c r="H1116" s="1197">
        <v>95230</v>
      </c>
      <c r="I1116" s="1225" t="s">
        <v>27</v>
      </c>
      <c r="J1116" s="1309"/>
      <c r="K1116" s="1266"/>
      <c r="L1116" s="1266"/>
      <c r="M1116" s="1266"/>
      <c r="N1116" s="1266"/>
      <c r="O1116" s="1266"/>
      <c r="P1116" s="1266"/>
      <c r="Q1116" s="1266"/>
      <c r="R1116" s="1266"/>
      <c r="S1116" s="1266"/>
      <c r="T1116" s="1266"/>
      <c r="U1116" s="1266"/>
      <c r="V1116" s="1266"/>
      <c r="W1116" s="1266"/>
      <c r="X1116" s="1266"/>
    </row>
    <row r="1117" spans="1:24" ht="19.5" hidden="1" customHeight="1" outlineLevel="1">
      <c r="A1117" s="1307"/>
      <c r="B1117" s="1310" t="s">
        <v>925</v>
      </c>
      <c r="C1117" s="1263" t="s">
        <v>919</v>
      </c>
      <c r="D1117" s="1263"/>
      <c r="E1117" s="1264"/>
      <c r="F1117" s="1264"/>
      <c r="G1117" s="1197"/>
      <c r="H1117" s="1197">
        <v>76384</v>
      </c>
      <c r="I1117" s="1225" t="s">
        <v>27</v>
      </c>
      <c r="J1117" s="1309"/>
      <c r="K1117" s="1266"/>
      <c r="L1117" s="1266"/>
      <c r="M1117" s="1266"/>
      <c r="N1117" s="1266"/>
      <c r="O1117" s="1266"/>
      <c r="P1117" s="1266"/>
      <c r="Q1117" s="1266"/>
      <c r="R1117" s="1266"/>
      <c r="S1117" s="1266"/>
      <c r="T1117" s="1266"/>
      <c r="U1117" s="1266"/>
      <c r="V1117" s="1266"/>
      <c r="W1117" s="1266"/>
      <c r="X1117" s="1266"/>
    </row>
    <row r="1118" spans="1:24" ht="19.5" hidden="1" customHeight="1" outlineLevel="1">
      <c r="A1118" s="1307"/>
      <c r="B1118" s="1310" t="s">
        <v>926</v>
      </c>
      <c r="C1118" s="1263"/>
      <c r="D1118" s="1263"/>
      <c r="E1118" s="1264"/>
      <c r="F1118" s="1264"/>
      <c r="G1118" s="1197"/>
      <c r="H1118" s="1197">
        <v>77880</v>
      </c>
      <c r="I1118" s="1225" t="s">
        <v>27</v>
      </c>
      <c r="J1118" s="1309"/>
      <c r="K1118" s="1266"/>
      <c r="L1118" s="1266"/>
      <c r="M1118" s="1266"/>
      <c r="N1118" s="1266"/>
      <c r="O1118" s="1266"/>
      <c r="P1118" s="1266"/>
      <c r="Q1118" s="1266"/>
      <c r="R1118" s="1266"/>
      <c r="S1118" s="1266"/>
      <c r="T1118" s="1266"/>
      <c r="U1118" s="1266"/>
      <c r="V1118" s="1266"/>
      <c r="W1118" s="1266"/>
      <c r="X1118" s="1266"/>
    </row>
    <row r="1119" spans="1:24" ht="19.5" hidden="1" customHeight="1" outlineLevel="1">
      <c r="A1119" s="1307"/>
      <c r="B1119" s="1308" t="s">
        <v>22</v>
      </c>
      <c r="C1119" s="1263"/>
      <c r="D1119" s="1263"/>
      <c r="E1119" s="1264"/>
      <c r="F1119" s="1264"/>
      <c r="G1119" s="1197"/>
      <c r="H1119" s="1197"/>
      <c r="I1119" s="1225"/>
      <c r="J1119" s="1309"/>
      <c r="K1119" s="1266"/>
      <c r="L1119" s="1266"/>
      <c r="M1119" s="1266"/>
      <c r="N1119" s="1266"/>
      <c r="O1119" s="1266"/>
      <c r="P1119" s="1266"/>
      <c r="Q1119" s="1266"/>
      <c r="R1119" s="1266"/>
      <c r="S1119" s="1266"/>
      <c r="T1119" s="1266"/>
      <c r="U1119" s="1266"/>
      <c r="V1119" s="1266"/>
      <c r="W1119" s="1266"/>
      <c r="X1119" s="1266"/>
    </row>
    <row r="1120" spans="1:24" ht="31.5" hidden="1" customHeight="1" outlineLevel="1">
      <c r="A1120" s="1307"/>
      <c r="B1120" s="1310" t="s">
        <v>905</v>
      </c>
      <c r="C1120" s="1263" t="s">
        <v>904</v>
      </c>
      <c r="D1120" s="1298" t="s">
        <v>153</v>
      </c>
      <c r="E1120" s="1264"/>
      <c r="F1120" s="1264"/>
      <c r="G1120" s="1197">
        <f>7000/1.1</f>
        <v>6363.6363636363631</v>
      </c>
      <c r="H1120" s="1197">
        <f>7000/1.1</f>
        <v>6363.6363636363631</v>
      </c>
      <c r="I1120" s="1225">
        <f>(H1120-G1120)/G1120</f>
        <v>0</v>
      </c>
      <c r="J1120" s="1309"/>
      <c r="K1120" s="1266"/>
      <c r="L1120" s="1266"/>
      <c r="M1120" s="1266"/>
      <c r="N1120" s="1266"/>
      <c r="O1120" s="1266"/>
      <c r="P1120" s="1266"/>
      <c r="Q1120" s="1266"/>
      <c r="R1120" s="1266"/>
      <c r="S1120" s="1266"/>
      <c r="T1120" s="1266"/>
      <c r="U1120" s="1266"/>
      <c r="V1120" s="1266"/>
      <c r="W1120" s="1266"/>
      <c r="X1120" s="1266"/>
    </row>
    <row r="1121" spans="1:24" ht="23.25" hidden="1" customHeight="1" outlineLevel="1">
      <c r="A1121" s="1307"/>
      <c r="B1121" s="1310" t="s">
        <v>910</v>
      </c>
      <c r="C1121" s="1263" t="s">
        <v>911</v>
      </c>
      <c r="D1121" s="1263" t="s">
        <v>16</v>
      </c>
      <c r="E1121" s="1264"/>
      <c r="F1121" s="1264"/>
      <c r="G1121" s="1197">
        <f>55000/1.1</f>
        <v>49999.999999999993</v>
      </c>
      <c r="H1121" s="1197">
        <f>55000/1.1</f>
        <v>49999.999999999993</v>
      </c>
      <c r="I1121" s="1225">
        <f>(H1121-G1121)/G1121</f>
        <v>0</v>
      </c>
      <c r="J1121" s="1309"/>
      <c r="K1121" s="1266"/>
      <c r="L1121" s="1266"/>
      <c r="M1121" s="1266"/>
      <c r="N1121" s="1266"/>
      <c r="O1121" s="1266"/>
      <c r="P1121" s="1266"/>
      <c r="Q1121" s="1266"/>
      <c r="R1121" s="1266"/>
      <c r="S1121" s="1266"/>
      <c r="T1121" s="1266"/>
      <c r="U1121" s="1266"/>
      <c r="V1121" s="1266"/>
      <c r="W1121" s="1266"/>
      <c r="X1121" s="1266"/>
    </row>
    <row r="1122" spans="1:24" ht="23.25" hidden="1" customHeight="1" outlineLevel="1">
      <c r="A1122" s="1307"/>
      <c r="B1122" s="1310" t="s">
        <v>908</v>
      </c>
      <c r="C1122" s="1263" t="s">
        <v>904</v>
      </c>
      <c r="D1122" s="1263" t="s">
        <v>16</v>
      </c>
      <c r="E1122" s="1264"/>
      <c r="F1122" s="1264"/>
      <c r="G1122" s="1197">
        <f>7000/1.1</f>
        <v>6363.6363636363631</v>
      </c>
      <c r="H1122" s="1197">
        <f>7000/1.1</f>
        <v>6363.6363636363631</v>
      </c>
      <c r="I1122" s="1225">
        <f>(H1122-G1122)/G1122</f>
        <v>0</v>
      </c>
      <c r="J1122" s="1309"/>
      <c r="K1122" s="1266"/>
      <c r="L1122" s="1266"/>
      <c r="M1122" s="1266"/>
      <c r="N1122" s="1266"/>
      <c r="O1122" s="1266"/>
      <c r="P1122" s="1266"/>
      <c r="Q1122" s="1266"/>
      <c r="R1122" s="1266"/>
      <c r="S1122" s="1266"/>
      <c r="T1122" s="1266"/>
      <c r="U1122" s="1266"/>
      <c r="V1122" s="1266"/>
      <c r="W1122" s="1266"/>
      <c r="X1122" s="1266"/>
    </row>
    <row r="1123" spans="1:24" ht="23.25" hidden="1" customHeight="1" outlineLevel="1">
      <c r="A1123" s="1307"/>
      <c r="B1123" s="1310" t="s">
        <v>913</v>
      </c>
      <c r="C1123" s="1263" t="s">
        <v>911</v>
      </c>
      <c r="D1123" s="1263" t="s">
        <v>16</v>
      </c>
      <c r="E1123" s="1264"/>
      <c r="F1123" s="1264"/>
      <c r="G1123" s="1197">
        <f>60000/1.1</f>
        <v>54545.454545454544</v>
      </c>
      <c r="H1123" s="1197">
        <f>60000/1.1</f>
        <v>54545.454545454544</v>
      </c>
      <c r="I1123" s="1225">
        <f>(H1123-G1123)/G1123</f>
        <v>0</v>
      </c>
      <c r="J1123" s="1309"/>
      <c r="K1123" s="1266"/>
      <c r="L1123" s="1266"/>
      <c r="M1123" s="1266"/>
      <c r="N1123" s="1266"/>
      <c r="O1123" s="1266"/>
      <c r="P1123" s="1266"/>
      <c r="Q1123" s="1266"/>
      <c r="R1123" s="1266"/>
      <c r="S1123" s="1266"/>
      <c r="T1123" s="1266"/>
      <c r="U1123" s="1266"/>
      <c r="V1123" s="1266"/>
      <c r="W1123" s="1266"/>
      <c r="X1123" s="1266"/>
    </row>
    <row r="1124" spans="1:24" ht="23.25" hidden="1" customHeight="1" outlineLevel="1">
      <c r="A1124" s="1307"/>
      <c r="B1124" s="1310" t="s">
        <v>914</v>
      </c>
      <c r="C1124" s="1263" t="s">
        <v>911</v>
      </c>
      <c r="D1124" s="1263" t="s">
        <v>16</v>
      </c>
      <c r="E1124" s="1264"/>
      <c r="F1124" s="1264"/>
      <c r="G1124" s="1197">
        <f>70000/1.1</f>
        <v>63636.363636363632</v>
      </c>
      <c r="H1124" s="1197">
        <f>70000/1.1</f>
        <v>63636.363636363632</v>
      </c>
      <c r="I1124" s="1225">
        <f>(H1124-G1124)/G1124</f>
        <v>0</v>
      </c>
      <c r="J1124" s="1309"/>
      <c r="K1124" s="1266"/>
      <c r="L1124" s="1266"/>
      <c r="M1124" s="1266"/>
      <c r="N1124" s="1266"/>
      <c r="O1124" s="1266"/>
      <c r="P1124" s="1266"/>
      <c r="Q1124" s="1266"/>
      <c r="R1124" s="1266"/>
      <c r="S1124" s="1266"/>
      <c r="T1124" s="1266"/>
      <c r="U1124" s="1266"/>
      <c r="V1124" s="1266"/>
      <c r="W1124" s="1266"/>
      <c r="X1124" s="1266"/>
    </row>
    <row r="1125" spans="1:24" ht="23.25" hidden="1" customHeight="1" outlineLevel="1">
      <c r="A1125" s="1307"/>
      <c r="B1125" s="1308" t="s">
        <v>28</v>
      </c>
      <c r="C1125" s="1263"/>
      <c r="D1125" s="1263"/>
      <c r="E1125" s="1264"/>
      <c r="F1125" s="1264"/>
      <c r="G1125" s="1197"/>
      <c r="H1125" s="1197"/>
      <c r="I1125" s="1225"/>
      <c r="J1125" s="1309"/>
      <c r="K1125" s="1266"/>
      <c r="L1125" s="1266"/>
      <c r="M1125" s="1266"/>
      <c r="N1125" s="1266"/>
      <c r="O1125" s="1266"/>
      <c r="P1125" s="1266"/>
      <c r="Q1125" s="1266"/>
      <c r="R1125" s="1266"/>
      <c r="S1125" s="1266"/>
      <c r="T1125" s="1266"/>
      <c r="U1125" s="1266"/>
      <c r="V1125" s="1266"/>
      <c r="W1125" s="1266"/>
      <c r="X1125" s="1266"/>
    </row>
    <row r="1126" spans="1:24" ht="23.25" hidden="1" customHeight="1" outlineLevel="1">
      <c r="A1126" s="1307"/>
      <c r="B1126" s="1310" t="s">
        <v>905</v>
      </c>
      <c r="C1126" s="1263" t="s">
        <v>911</v>
      </c>
      <c r="D1126" s="1263"/>
      <c r="E1126" s="1264"/>
      <c r="F1126" s="1264"/>
      <c r="G1126" s="1197"/>
      <c r="H1126" s="1197">
        <v>180000</v>
      </c>
      <c r="I1126" s="1225" t="s">
        <v>27</v>
      </c>
      <c r="J1126" s="1309"/>
      <c r="K1126" s="1266"/>
      <c r="L1126" s="1266"/>
      <c r="M1126" s="1266"/>
      <c r="N1126" s="1266"/>
      <c r="O1126" s="1266"/>
      <c r="P1126" s="1266"/>
      <c r="Q1126" s="1266"/>
      <c r="R1126" s="1266"/>
      <c r="S1126" s="1266"/>
      <c r="T1126" s="1266"/>
      <c r="U1126" s="1266"/>
      <c r="V1126" s="1266"/>
      <c r="W1126" s="1266"/>
      <c r="X1126" s="1266"/>
    </row>
    <row r="1127" spans="1:24" ht="23.25" hidden="1" customHeight="1" outlineLevel="1">
      <c r="A1127" s="1307"/>
      <c r="B1127" s="1310" t="s">
        <v>908</v>
      </c>
      <c r="C1127" s="1263" t="s">
        <v>911</v>
      </c>
      <c r="D1127" s="1263"/>
      <c r="E1127" s="1264"/>
      <c r="F1127" s="1264"/>
      <c r="G1127" s="1197"/>
      <c r="H1127" s="1197">
        <v>220000</v>
      </c>
      <c r="I1127" s="1225" t="s">
        <v>27</v>
      </c>
      <c r="J1127" s="1309"/>
      <c r="K1127" s="1266"/>
      <c r="L1127" s="1266"/>
      <c r="M1127" s="1266"/>
      <c r="N1127" s="1266"/>
      <c r="O1127" s="1266"/>
      <c r="P1127" s="1266"/>
      <c r="Q1127" s="1266"/>
      <c r="R1127" s="1266"/>
      <c r="S1127" s="1266"/>
      <c r="T1127" s="1266"/>
      <c r="U1127" s="1266"/>
      <c r="V1127" s="1266"/>
      <c r="W1127" s="1266"/>
      <c r="X1127" s="1266"/>
    </row>
    <row r="1128" spans="1:24" ht="23.25" hidden="1" customHeight="1" outlineLevel="1">
      <c r="A1128" s="1307"/>
      <c r="B1128" s="1308" t="s">
        <v>21</v>
      </c>
      <c r="C1128" s="1263"/>
      <c r="D1128" s="1263"/>
      <c r="E1128" s="1264"/>
      <c r="F1128" s="1264"/>
      <c r="G1128" s="1197"/>
      <c r="H1128" s="1197"/>
      <c r="I1128" s="1225"/>
      <c r="J1128" s="1309"/>
      <c r="K1128" s="1266"/>
      <c r="L1128" s="1266"/>
      <c r="M1128" s="1266"/>
      <c r="N1128" s="1266"/>
      <c r="O1128" s="1266"/>
      <c r="P1128" s="1266"/>
      <c r="Q1128" s="1266"/>
      <c r="R1128" s="1266"/>
      <c r="S1128" s="1266"/>
      <c r="T1128" s="1266"/>
      <c r="U1128" s="1266"/>
      <c r="V1128" s="1266"/>
      <c r="W1128" s="1266"/>
      <c r="X1128" s="1266"/>
    </row>
    <row r="1129" spans="1:24" ht="31.5" hidden="1" customHeight="1" outlineLevel="1">
      <c r="A1129" s="1307"/>
      <c r="B1129" s="1310" t="s">
        <v>905</v>
      </c>
      <c r="C1129" s="1263" t="s">
        <v>904</v>
      </c>
      <c r="D1129" s="1298" t="s">
        <v>153</v>
      </c>
      <c r="E1129" s="1264"/>
      <c r="F1129" s="1264"/>
      <c r="G1129" s="1197">
        <v>4200</v>
      </c>
      <c r="H1129" s="1197">
        <v>4200</v>
      </c>
      <c r="I1129" s="1225">
        <f t="shared" ref="I1129:I1134" si="81">(H1129-G1129)/G1129</f>
        <v>0</v>
      </c>
      <c r="J1129" s="1309"/>
      <c r="K1129" s="1266"/>
      <c r="L1129" s="1266"/>
      <c r="M1129" s="1266"/>
      <c r="N1129" s="1266"/>
      <c r="O1129" s="1266"/>
      <c r="P1129" s="1266"/>
      <c r="Q1129" s="1266"/>
      <c r="R1129" s="1266"/>
      <c r="S1129" s="1266"/>
      <c r="T1129" s="1266"/>
      <c r="U1129" s="1266"/>
      <c r="V1129" s="1266"/>
      <c r="W1129" s="1266"/>
      <c r="X1129" s="1266"/>
    </row>
    <row r="1130" spans="1:24" ht="19.5" hidden="1" customHeight="1" outlineLevel="1">
      <c r="A1130" s="1307"/>
      <c r="B1130" s="1310" t="s">
        <v>910</v>
      </c>
      <c r="C1130" s="1263" t="s">
        <v>911</v>
      </c>
      <c r="D1130" s="1263" t="s">
        <v>16</v>
      </c>
      <c r="E1130" s="1264"/>
      <c r="F1130" s="1264"/>
      <c r="G1130" s="1197">
        <v>48000</v>
      </c>
      <c r="H1130" s="1197">
        <v>48000</v>
      </c>
      <c r="I1130" s="1225">
        <f t="shared" si="81"/>
        <v>0</v>
      </c>
      <c r="J1130" s="1309"/>
      <c r="K1130" s="1266"/>
      <c r="L1130" s="1266"/>
      <c r="M1130" s="1266"/>
      <c r="N1130" s="1266"/>
      <c r="O1130" s="1266"/>
      <c r="P1130" s="1266"/>
      <c r="Q1130" s="1266"/>
      <c r="R1130" s="1266"/>
      <c r="S1130" s="1266"/>
      <c r="T1130" s="1266"/>
      <c r="U1130" s="1266"/>
      <c r="V1130" s="1266"/>
      <c r="W1130" s="1266"/>
      <c r="X1130" s="1266"/>
    </row>
    <row r="1131" spans="1:24" ht="19.5" hidden="1" customHeight="1" outlineLevel="1">
      <c r="A1131" s="1307"/>
      <c r="B1131" s="1310" t="s">
        <v>912</v>
      </c>
      <c r="C1131" s="1263" t="s">
        <v>911</v>
      </c>
      <c r="D1131" s="1263" t="s">
        <v>16</v>
      </c>
      <c r="E1131" s="1264"/>
      <c r="F1131" s="1264"/>
      <c r="G1131" s="1197">
        <v>54000</v>
      </c>
      <c r="H1131" s="1197">
        <v>54000</v>
      </c>
      <c r="I1131" s="1225">
        <f t="shared" si="81"/>
        <v>0</v>
      </c>
      <c r="J1131" s="1309"/>
      <c r="K1131" s="1266"/>
      <c r="L1131" s="1266"/>
      <c r="M1131" s="1266"/>
      <c r="N1131" s="1266"/>
      <c r="O1131" s="1266"/>
      <c r="P1131" s="1266"/>
      <c r="Q1131" s="1266"/>
      <c r="R1131" s="1266"/>
      <c r="S1131" s="1266"/>
      <c r="T1131" s="1266"/>
      <c r="U1131" s="1266"/>
      <c r="V1131" s="1266"/>
      <c r="W1131" s="1266"/>
      <c r="X1131" s="1266"/>
    </row>
    <row r="1132" spans="1:24" ht="19.5" hidden="1" customHeight="1" outlineLevel="1">
      <c r="A1132" s="1307"/>
      <c r="B1132" s="1310" t="s">
        <v>908</v>
      </c>
      <c r="C1132" s="1263" t="s">
        <v>904</v>
      </c>
      <c r="D1132" s="1263" t="s">
        <v>16</v>
      </c>
      <c r="E1132" s="1264"/>
      <c r="F1132" s="1264"/>
      <c r="G1132" s="1197">
        <v>4500</v>
      </c>
      <c r="H1132" s="1197">
        <v>4500</v>
      </c>
      <c r="I1132" s="1225">
        <f t="shared" si="81"/>
        <v>0</v>
      </c>
      <c r="J1132" s="1309"/>
      <c r="K1132" s="1266"/>
      <c r="L1132" s="1266"/>
      <c r="M1132" s="1266"/>
      <c r="N1132" s="1266"/>
      <c r="O1132" s="1266"/>
      <c r="P1132" s="1266"/>
      <c r="Q1132" s="1266"/>
      <c r="R1132" s="1266"/>
      <c r="S1132" s="1266"/>
      <c r="T1132" s="1266"/>
      <c r="U1132" s="1266"/>
      <c r="V1132" s="1266"/>
      <c r="W1132" s="1266"/>
      <c r="X1132" s="1266"/>
    </row>
    <row r="1133" spans="1:24" ht="19.5" hidden="1" customHeight="1" outlineLevel="1">
      <c r="A1133" s="1307"/>
      <c r="B1133" s="1310" t="s">
        <v>915</v>
      </c>
      <c r="C1133" s="1263" t="s">
        <v>911</v>
      </c>
      <c r="D1133" s="1263" t="s">
        <v>16</v>
      </c>
      <c r="E1133" s="1264"/>
      <c r="F1133" s="1264"/>
      <c r="G1133" s="1197">
        <v>66700</v>
      </c>
      <c r="H1133" s="1197">
        <v>66700</v>
      </c>
      <c r="I1133" s="1225">
        <f t="shared" si="81"/>
        <v>0</v>
      </c>
      <c r="J1133" s="1309"/>
      <c r="K1133" s="1266"/>
      <c r="L1133" s="1266"/>
      <c r="M1133" s="1266"/>
      <c r="N1133" s="1266"/>
      <c r="O1133" s="1266"/>
      <c r="P1133" s="1266"/>
      <c r="Q1133" s="1266"/>
      <c r="R1133" s="1266"/>
      <c r="S1133" s="1266"/>
      <c r="T1133" s="1266"/>
      <c r="U1133" s="1266"/>
      <c r="V1133" s="1266"/>
      <c r="W1133" s="1266"/>
      <c r="X1133" s="1266"/>
    </row>
    <row r="1134" spans="1:24" ht="19.5" hidden="1" customHeight="1" outlineLevel="1">
      <c r="A1134" s="1307"/>
      <c r="B1134" s="1310" t="s">
        <v>916</v>
      </c>
      <c r="C1134" s="1263" t="s">
        <v>911</v>
      </c>
      <c r="D1134" s="1263" t="s">
        <v>16</v>
      </c>
      <c r="E1134" s="1264"/>
      <c r="F1134" s="1264"/>
      <c r="G1134" s="1197">
        <v>122200</v>
      </c>
      <c r="H1134" s="1197">
        <v>122200</v>
      </c>
      <c r="I1134" s="1225">
        <f t="shared" si="81"/>
        <v>0</v>
      </c>
      <c r="J1134" s="1309"/>
      <c r="K1134" s="1266"/>
      <c r="L1134" s="1266"/>
      <c r="M1134" s="1266"/>
      <c r="N1134" s="1266"/>
      <c r="O1134" s="1266"/>
      <c r="P1134" s="1266"/>
      <c r="Q1134" s="1266"/>
      <c r="R1134" s="1266"/>
      <c r="S1134" s="1266"/>
      <c r="T1134" s="1266"/>
      <c r="U1134" s="1266"/>
      <c r="V1134" s="1266"/>
      <c r="W1134" s="1266"/>
      <c r="X1134" s="1266"/>
    </row>
    <row r="1135" spans="1:24" ht="19.5" hidden="1" customHeight="1" outlineLevel="1">
      <c r="A1135" s="1307"/>
      <c r="B1135" s="1308" t="s">
        <v>23</v>
      </c>
      <c r="C1135" s="1263"/>
      <c r="D1135" s="1263"/>
      <c r="E1135" s="1264"/>
      <c r="F1135" s="1264"/>
      <c r="G1135" s="1197"/>
      <c r="H1135" s="1197"/>
      <c r="I1135" s="1225"/>
      <c r="J1135" s="1309"/>
      <c r="K1135" s="1266"/>
      <c r="L1135" s="1266"/>
      <c r="M1135" s="1266"/>
      <c r="N1135" s="1266"/>
      <c r="O1135" s="1266"/>
      <c r="P1135" s="1266"/>
      <c r="Q1135" s="1266"/>
      <c r="R1135" s="1266"/>
      <c r="S1135" s="1266"/>
      <c r="T1135" s="1266"/>
      <c r="U1135" s="1266"/>
      <c r="V1135" s="1266"/>
      <c r="W1135" s="1266"/>
      <c r="X1135" s="1266"/>
    </row>
    <row r="1136" spans="1:24" ht="31.5" hidden="1" customHeight="1" outlineLevel="1">
      <c r="A1136" s="1307"/>
      <c r="B1136" s="1310" t="s">
        <v>905</v>
      </c>
      <c r="C1136" s="1263" t="s">
        <v>909</v>
      </c>
      <c r="D1136" s="1298" t="s">
        <v>153</v>
      </c>
      <c r="E1136" s="1264"/>
      <c r="F1136" s="1264"/>
      <c r="G1136" s="1197">
        <v>236363</v>
      </c>
      <c r="H1136" s="1197">
        <v>236363</v>
      </c>
      <c r="I1136" s="1225">
        <f>(H1136-G1136)/G1136</f>
        <v>0</v>
      </c>
      <c r="J1136" s="1309"/>
      <c r="K1136" s="1266"/>
      <c r="L1136" s="1266"/>
      <c r="M1136" s="1266"/>
      <c r="N1136" s="1266"/>
      <c r="O1136" s="1266"/>
      <c r="P1136" s="1266"/>
      <c r="Q1136" s="1266"/>
      <c r="R1136" s="1266"/>
      <c r="S1136" s="1266"/>
      <c r="T1136" s="1266"/>
      <c r="U1136" s="1266"/>
      <c r="V1136" s="1266"/>
      <c r="W1136" s="1266"/>
      <c r="X1136" s="1266"/>
    </row>
    <row r="1137" spans="1:24" ht="19.5" hidden="1" customHeight="1" outlineLevel="1">
      <c r="A1137" s="1307"/>
      <c r="B1137" s="1310" t="s">
        <v>912</v>
      </c>
      <c r="C1137" s="1263" t="s">
        <v>911</v>
      </c>
      <c r="D1137" s="1263" t="s">
        <v>16</v>
      </c>
      <c r="E1137" s="1264"/>
      <c r="F1137" s="1264"/>
      <c r="G1137" s="1197">
        <v>55555</v>
      </c>
      <c r="H1137" s="1197">
        <v>55555</v>
      </c>
      <c r="I1137" s="1225">
        <f>(H1137-G1137)/G1137</f>
        <v>0</v>
      </c>
      <c r="J1137" s="1309"/>
      <c r="K1137" s="1266"/>
      <c r="L1137" s="1266"/>
      <c r="M1137" s="1266"/>
      <c r="N1137" s="1266"/>
      <c r="O1137" s="1266"/>
      <c r="P1137" s="1266"/>
      <c r="Q1137" s="1266"/>
      <c r="R1137" s="1266"/>
      <c r="S1137" s="1266"/>
      <c r="T1137" s="1266"/>
      <c r="U1137" s="1266"/>
      <c r="V1137" s="1266"/>
      <c r="W1137" s="1266"/>
      <c r="X1137" s="1266"/>
    </row>
    <row r="1138" spans="1:24" ht="19.5" hidden="1" customHeight="1" outlineLevel="1">
      <c r="A1138" s="1307"/>
      <c r="B1138" s="1310" t="s">
        <v>908</v>
      </c>
      <c r="C1138" s="1263" t="s">
        <v>909</v>
      </c>
      <c r="D1138" s="1263" t="s">
        <v>16</v>
      </c>
      <c r="E1138" s="1264"/>
      <c r="F1138" s="1264"/>
      <c r="G1138" s="1197">
        <v>263636</v>
      </c>
      <c r="H1138" s="1197">
        <v>263636</v>
      </c>
      <c r="I1138" s="1225">
        <f>(H1138-G1138)/G1138</f>
        <v>0</v>
      </c>
      <c r="J1138" s="1309"/>
      <c r="K1138" s="1266"/>
      <c r="L1138" s="1266"/>
      <c r="M1138" s="1266"/>
      <c r="N1138" s="1266"/>
      <c r="O1138" s="1266"/>
      <c r="P1138" s="1266"/>
      <c r="Q1138" s="1266"/>
      <c r="R1138" s="1266"/>
      <c r="S1138" s="1266"/>
      <c r="T1138" s="1266"/>
      <c r="U1138" s="1266"/>
      <c r="V1138" s="1266"/>
      <c r="W1138" s="1266"/>
      <c r="X1138" s="1266"/>
    </row>
    <row r="1139" spans="1:24" ht="19.5" hidden="1" customHeight="1" outlineLevel="1">
      <c r="A1139" s="1307"/>
      <c r="B1139" s="1310" t="s">
        <v>916</v>
      </c>
      <c r="C1139" s="1263" t="s">
        <v>911</v>
      </c>
      <c r="D1139" s="1263" t="s">
        <v>16</v>
      </c>
      <c r="E1139" s="1264"/>
      <c r="F1139" s="1264"/>
      <c r="G1139" s="1197">
        <v>80808</v>
      </c>
      <c r="H1139" s="1197">
        <v>80808</v>
      </c>
      <c r="I1139" s="1225">
        <f>(H1139-G1139)/G1139</f>
        <v>0</v>
      </c>
      <c r="J1139" s="1309"/>
      <c r="K1139" s="1266"/>
      <c r="L1139" s="1266"/>
      <c r="M1139" s="1266"/>
      <c r="N1139" s="1266"/>
      <c r="O1139" s="1266"/>
      <c r="P1139" s="1266"/>
      <c r="Q1139" s="1266"/>
      <c r="R1139" s="1266"/>
      <c r="S1139" s="1266"/>
      <c r="T1139" s="1266"/>
      <c r="U1139" s="1266"/>
      <c r="V1139" s="1266"/>
      <c r="W1139" s="1266"/>
      <c r="X1139" s="1266"/>
    </row>
    <row r="1140" spans="1:24" ht="19.5" hidden="1" customHeight="1" outlineLevel="1">
      <c r="A1140" s="1307"/>
      <c r="B1140" s="1308" t="s">
        <v>24</v>
      </c>
      <c r="C1140" s="1263"/>
      <c r="D1140" s="1263"/>
      <c r="E1140" s="1264"/>
      <c r="F1140" s="1264"/>
      <c r="G1140" s="1197"/>
      <c r="H1140" s="1197"/>
      <c r="I1140" s="1225"/>
      <c r="J1140" s="1309"/>
      <c r="K1140" s="1266"/>
      <c r="L1140" s="1266"/>
      <c r="M1140" s="1266"/>
      <c r="N1140" s="1266"/>
      <c r="O1140" s="1266"/>
      <c r="P1140" s="1266"/>
      <c r="Q1140" s="1266"/>
      <c r="R1140" s="1266"/>
      <c r="S1140" s="1266"/>
      <c r="T1140" s="1266"/>
      <c r="U1140" s="1266"/>
      <c r="V1140" s="1266"/>
      <c r="W1140" s="1266"/>
      <c r="X1140" s="1266"/>
    </row>
    <row r="1141" spans="1:24" ht="31.5" hidden="1" customHeight="1" outlineLevel="1">
      <c r="A1141" s="1307"/>
      <c r="B1141" s="1310" t="s">
        <v>927</v>
      </c>
      <c r="C1141" s="1263" t="s">
        <v>909</v>
      </c>
      <c r="D1141" s="1298" t="s">
        <v>153</v>
      </c>
      <c r="E1141" s="1264"/>
      <c r="F1141" s="1264"/>
      <c r="G1141" s="1197">
        <v>150000</v>
      </c>
      <c r="H1141" s="1197">
        <v>150000</v>
      </c>
      <c r="I1141" s="1225">
        <f>(H1141-G1141)/H1141</f>
        <v>0</v>
      </c>
      <c r="J1141" s="1309"/>
      <c r="K1141" s="1266"/>
      <c r="L1141" s="1266"/>
      <c r="M1141" s="1266"/>
      <c r="N1141" s="1266"/>
      <c r="O1141" s="1266"/>
      <c r="P1141" s="1266"/>
      <c r="Q1141" s="1266"/>
      <c r="R1141" s="1266"/>
      <c r="S1141" s="1266"/>
      <c r="T1141" s="1266"/>
      <c r="U1141" s="1266"/>
      <c r="V1141" s="1266"/>
      <c r="W1141" s="1266"/>
      <c r="X1141" s="1266"/>
    </row>
    <row r="1142" spans="1:24" ht="21.75" hidden="1" customHeight="1" outlineLevel="1">
      <c r="A1142" s="1307"/>
      <c r="B1142" s="1310" t="s">
        <v>928</v>
      </c>
      <c r="C1142" s="1263" t="s">
        <v>909</v>
      </c>
      <c r="D1142" s="1263" t="s">
        <v>16</v>
      </c>
      <c r="E1142" s="1264"/>
      <c r="F1142" s="1264"/>
      <c r="G1142" s="1197">
        <v>181818</v>
      </c>
      <c r="H1142" s="1197">
        <v>181818</v>
      </c>
      <c r="I1142" s="1225">
        <f>(H1142-G1142)/H1142</f>
        <v>0</v>
      </c>
      <c r="J1142" s="1309"/>
      <c r="K1142" s="1266"/>
      <c r="L1142" s="1266"/>
      <c r="M1142" s="1266"/>
      <c r="N1142" s="1266"/>
      <c r="O1142" s="1266"/>
      <c r="P1142" s="1266"/>
      <c r="Q1142" s="1266"/>
      <c r="R1142" s="1266"/>
      <c r="S1142" s="1266"/>
      <c r="T1142" s="1266"/>
      <c r="U1142" s="1266"/>
      <c r="V1142" s="1266"/>
      <c r="W1142" s="1266"/>
      <c r="X1142" s="1266"/>
    </row>
    <row r="1143" spans="1:24" ht="21.75" hidden="1" customHeight="1" outlineLevel="1">
      <c r="A1143" s="1307"/>
      <c r="B1143" s="1310" t="s">
        <v>929</v>
      </c>
      <c r="C1143" s="1263"/>
      <c r="D1143" s="1263"/>
      <c r="E1143" s="1264"/>
      <c r="F1143" s="1264"/>
      <c r="G1143" s="1197"/>
      <c r="H1143" s="1197">
        <v>186367</v>
      </c>
      <c r="I1143" s="1225">
        <f>(H1143-G1143)/H1143</f>
        <v>1</v>
      </c>
      <c r="J1143" s="1309"/>
      <c r="K1143" s="1266"/>
      <c r="L1143" s="1266"/>
      <c r="M1143" s="1266"/>
      <c r="N1143" s="1266"/>
      <c r="O1143" s="1266"/>
      <c r="P1143" s="1266"/>
      <c r="Q1143" s="1266"/>
      <c r="R1143" s="1266"/>
      <c r="S1143" s="1266"/>
      <c r="T1143" s="1266"/>
      <c r="U1143" s="1266"/>
      <c r="V1143" s="1266"/>
      <c r="W1143" s="1266"/>
      <c r="X1143" s="1266"/>
    </row>
    <row r="1144" spans="1:24" ht="21.75" hidden="1" customHeight="1" outlineLevel="1">
      <c r="A1144" s="1307"/>
      <c r="B1144" s="1310" t="s">
        <v>930</v>
      </c>
      <c r="C1144" s="1263" t="s">
        <v>931</v>
      </c>
      <c r="D1144" s="1263" t="s">
        <v>16</v>
      </c>
      <c r="E1144" s="1264"/>
      <c r="F1144" s="1264"/>
      <c r="G1144" s="1197">
        <v>474545</v>
      </c>
      <c r="H1144" s="1197">
        <v>474545</v>
      </c>
      <c r="I1144" s="1225">
        <f>(H1144-G1144)/H1144</f>
        <v>0</v>
      </c>
      <c r="J1144" s="1309"/>
      <c r="K1144" s="1266"/>
      <c r="L1144" s="1266"/>
      <c r="M1144" s="1266"/>
      <c r="N1144" s="1266"/>
      <c r="O1144" s="1266"/>
      <c r="P1144" s="1266"/>
      <c r="Q1144" s="1266"/>
      <c r="R1144" s="1266"/>
      <c r="S1144" s="1266"/>
      <c r="T1144" s="1266"/>
      <c r="U1144" s="1266"/>
      <c r="V1144" s="1266"/>
      <c r="W1144" s="1266"/>
      <c r="X1144" s="1266"/>
    </row>
    <row r="1145" spans="1:24" ht="21.75" hidden="1" customHeight="1" outlineLevel="1">
      <c r="A1145" s="1307"/>
      <c r="B1145" s="1310" t="s">
        <v>932</v>
      </c>
      <c r="C1145" s="1263" t="s">
        <v>931</v>
      </c>
      <c r="D1145" s="1263" t="s">
        <v>16</v>
      </c>
      <c r="E1145" s="1264"/>
      <c r="F1145" s="1264"/>
      <c r="G1145" s="1197"/>
      <c r="H1145" s="1197">
        <v>627272</v>
      </c>
      <c r="I1145" s="1225" t="s">
        <v>27</v>
      </c>
      <c r="J1145" s="1309"/>
      <c r="K1145" s="1266"/>
      <c r="L1145" s="1266"/>
      <c r="M1145" s="1266"/>
      <c r="N1145" s="1266"/>
      <c r="O1145" s="1266"/>
      <c r="P1145" s="1266"/>
      <c r="Q1145" s="1266"/>
      <c r="R1145" s="1266"/>
      <c r="S1145" s="1266"/>
      <c r="T1145" s="1266"/>
      <c r="U1145" s="1266"/>
      <c r="V1145" s="1266"/>
      <c r="W1145" s="1266"/>
      <c r="X1145" s="1266"/>
    </row>
    <row r="1146" spans="1:24" ht="21.75" hidden="1" customHeight="1" outlineLevel="1">
      <c r="A1146" s="1307"/>
      <c r="B1146" s="1310" t="s">
        <v>933</v>
      </c>
      <c r="C1146" s="1263" t="s">
        <v>931</v>
      </c>
      <c r="D1146" s="1263" t="s">
        <v>16</v>
      </c>
      <c r="E1146" s="1264"/>
      <c r="F1146" s="1264"/>
      <c r="G1146" s="1197">
        <v>681818</v>
      </c>
      <c r="H1146" s="1197">
        <v>681818</v>
      </c>
      <c r="I1146" s="1225">
        <f>(H1146-G1146)/H1146</f>
        <v>0</v>
      </c>
      <c r="J1146" s="1309"/>
      <c r="K1146" s="1266"/>
      <c r="L1146" s="1266"/>
      <c r="M1146" s="1266"/>
      <c r="N1146" s="1266"/>
      <c r="O1146" s="1266"/>
      <c r="P1146" s="1266"/>
      <c r="Q1146" s="1266"/>
      <c r="R1146" s="1266"/>
      <c r="S1146" s="1266"/>
      <c r="T1146" s="1266"/>
      <c r="U1146" s="1266"/>
      <c r="V1146" s="1266"/>
      <c r="W1146" s="1266"/>
      <c r="X1146" s="1266"/>
    </row>
    <row r="1147" spans="1:24" ht="21.75" hidden="1" customHeight="1" outlineLevel="1">
      <c r="A1147" s="1307"/>
      <c r="B1147" s="1310" t="s">
        <v>934</v>
      </c>
      <c r="C1147" s="1263" t="s">
        <v>931</v>
      </c>
      <c r="D1147" s="1263" t="s">
        <v>16</v>
      </c>
      <c r="E1147" s="1264"/>
      <c r="F1147" s="1264"/>
      <c r="G1147" s="1197">
        <v>300000</v>
      </c>
      <c r="H1147" s="1197">
        <v>300000</v>
      </c>
      <c r="I1147" s="1225">
        <f>(H1147-G1147)/H1147</f>
        <v>0</v>
      </c>
      <c r="J1147" s="1309"/>
      <c r="K1147" s="1266"/>
      <c r="L1147" s="1266"/>
      <c r="M1147" s="1266"/>
      <c r="N1147" s="1266"/>
      <c r="O1147" s="1266"/>
      <c r="P1147" s="1266"/>
      <c r="Q1147" s="1266"/>
      <c r="R1147" s="1266"/>
      <c r="S1147" s="1266"/>
      <c r="T1147" s="1266"/>
      <c r="U1147" s="1266"/>
      <c r="V1147" s="1266"/>
      <c r="W1147" s="1266"/>
      <c r="X1147" s="1266"/>
    </row>
    <row r="1148" spans="1:24" ht="24.75" hidden="1" customHeight="1" outlineLevel="1">
      <c r="A1148" s="1307"/>
      <c r="B1148" s="1310" t="s">
        <v>935</v>
      </c>
      <c r="C1148" s="1263" t="s">
        <v>909</v>
      </c>
      <c r="D1148" s="1263" t="s">
        <v>16</v>
      </c>
      <c r="E1148" s="1264"/>
      <c r="F1148" s="1264"/>
      <c r="G1148" s="1197">
        <v>177273</v>
      </c>
      <c r="H1148" s="1197">
        <v>177273</v>
      </c>
      <c r="I1148" s="1225">
        <f>(H1148-G1148)/H1148</f>
        <v>0</v>
      </c>
      <c r="J1148" s="1309"/>
      <c r="K1148" s="1266"/>
      <c r="L1148" s="1266"/>
      <c r="M1148" s="1266"/>
      <c r="N1148" s="1266"/>
      <c r="O1148" s="1266"/>
      <c r="P1148" s="1266"/>
      <c r="Q1148" s="1266"/>
      <c r="R1148" s="1266"/>
      <c r="S1148" s="1266"/>
      <c r="T1148" s="1266"/>
      <c r="U1148" s="1266"/>
      <c r="V1148" s="1266"/>
      <c r="W1148" s="1266"/>
      <c r="X1148" s="1266"/>
    </row>
    <row r="1149" spans="1:24" ht="24.75" hidden="1" customHeight="1" outlineLevel="1">
      <c r="A1149" s="1307"/>
      <c r="B1149" s="1310" t="s">
        <v>936</v>
      </c>
      <c r="C1149" s="1263" t="s">
        <v>909</v>
      </c>
      <c r="D1149" s="1263" t="s">
        <v>16</v>
      </c>
      <c r="E1149" s="1264"/>
      <c r="F1149" s="1264"/>
      <c r="G1149" s="1197">
        <v>200000</v>
      </c>
      <c r="H1149" s="1197">
        <v>200000</v>
      </c>
      <c r="I1149" s="1225">
        <f>(H1149-G1149)/H1149</f>
        <v>0</v>
      </c>
      <c r="J1149" s="1309"/>
      <c r="K1149" s="1266"/>
      <c r="L1149" s="1266"/>
      <c r="M1149" s="1266"/>
      <c r="N1149" s="1266"/>
      <c r="O1149" s="1266"/>
      <c r="P1149" s="1266"/>
      <c r="Q1149" s="1266"/>
      <c r="R1149" s="1266"/>
      <c r="S1149" s="1266"/>
      <c r="T1149" s="1266"/>
      <c r="U1149" s="1266"/>
      <c r="V1149" s="1266"/>
      <c r="W1149" s="1266"/>
      <c r="X1149" s="1266"/>
    </row>
    <row r="1150" spans="1:24" ht="24.75" hidden="1" customHeight="1" outlineLevel="1">
      <c r="A1150" s="1307"/>
      <c r="B1150" s="1310" t="s">
        <v>937</v>
      </c>
      <c r="C1150" s="1263" t="s">
        <v>909</v>
      </c>
      <c r="D1150" s="1263" t="s">
        <v>16</v>
      </c>
      <c r="E1150" s="1264"/>
      <c r="F1150" s="1264"/>
      <c r="G1150" s="1197"/>
      <c r="H1150" s="1197">
        <v>222727</v>
      </c>
      <c r="I1150" s="1225" t="s">
        <v>27</v>
      </c>
      <c r="J1150" s="1309"/>
      <c r="K1150" s="1266"/>
      <c r="L1150" s="1266"/>
      <c r="M1150" s="1266"/>
      <c r="N1150" s="1266"/>
      <c r="O1150" s="1266"/>
      <c r="P1150" s="1266"/>
      <c r="Q1150" s="1266"/>
      <c r="R1150" s="1266"/>
      <c r="S1150" s="1266"/>
      <c r="T1150" s="1266"/>
      <c r="U1150" s="1266"/>
      <c r="V1150" s="1266"/>
      <c r="W1150" s="1266"/>
      <c r="X1150" s="1266"/>
    </row>
    <row r="1151" spans="1:24" ht="24.75" hidden="1" customHeight="1" outlineLevel="1">
      <c r="A1151" s="1307"/>
      <c r="B1151" s="1310" t="s">
        <v>938</v>
      </c>
      <c r="C1151" s="1263" t="s">
        <v>931</v>
      </c>
      <c r="D1151" s="1263" t="s">
        <v>16</v>
      </c>
      <c r="E1151" s="1264"/>
      <c r="F1151" s="1264"/>
      <c r="G1151" s="1197">
        <v>900000</v>
      </c>
      <c r="H1151" s="1197">
        <f>G1151</f>
        <v>900000</v>
      </c>
      <c r="I1151" s="1225">
        <f>(H1151-G1151)/H1151</f>
        <v>0</v>
      </c>
      <c r="J1151" s="1309"/>
      <c r="K1151" s="1266"/>
      <c r="L1151" s="1266"/>
      <c r="M1151" s="1266"/>
      <c r="N1151" s="1266"/>
      <c r="O1151" s="1266"/>
      <c r="P1151" s="1266"/>
      <c r="Q1151" s="1266"/>
      <c r="R1151" s="1266"/>
      <c r="S1151" s="1266"/>
      <c r="T1151" s="1266"/>
      <c r="U1151" s="1266"/>
      <c r="V1151" s="1266"/>
      <c r="W1151" s="1266"/>
      <c r="X1151" s="1266"/>
    </row>
    <row r="1152" spans="1:24" ht="24.75" hidden="1" customHeight="1" outlineLevel="1">
      <c r="A1152" s="1307"/>
      <c r="B1152" s="1310" t="s">
        <v>932</v>
      </c>
      <c r="C1152" s="1263" t="s">
        <v>931</v>
      </c>
      <c r="D1152" s="1263" t="s">
        <v>16</v>
      </c>
      <c r="E1152" s="1264"/>
      <c r="F1152" s="1264"/>
      <c r="G1152" s="1197"/>
      <c r="H1152" s="1197">
        <v>1127273</v>
      </c>
      <c r="I1152" s="1225">
        <f>(H1152-G1152)/H1152</f>
        <v>1</v>
      </c>
      <c r="J1152" s="1309"/>
      <c r="K1152" s="1266"/>
      <c r="L1152" s="1266"/>
      <c r="M1152" s="1266"/>
      <c r="N1152" s="1266"/>
      <c r="O1152" s="1266"/>
      <c r="P1152" s="1266"/>
      <c r="Q1152" s="1266"/>
      <c r="R1152" s="1266"/>
      <c r="S1152" s="1266"/>
      <c r="T1152" s="1266"/>
      <c r="U1152" s="1266"/>
      <c r="V1152" s="1266"/>
      <c r="W1152" s="1266"/>
      <c r="X1152" s="1266"/>
    </row>
    <row r="1153" spans="1:24" ht="24.75" hidden="1" customHeight="1" outlineLevel="1">
      <c r="A1153" s="1307"/>
      <c r="B1153" s="1310" t="s">
        <v>939</v>
      </c>
      <c r="C1153" s="1263" t="s">
        <v>931</v>
      </c>
      <c r="D1153" s="1263" t="s">
        <v>16</v>
      </c>
      <c r="E1153" s="1264"/>
      <c r="F1153" s="1264"/>
      <c r="G1153" s="1197">
        <v>750000</v>
      </c>
      <c r="H1153" s="1197">
        <f>G1153</f>
        <v>750000</v>
      </c>
      <c r="I1153" s="1225">
        <f>(H1153-G1153)/H1153</f>
        <v>0</v>
      </c>
      <c r="J1153" s="1309"/>
      <c r="K1153" s="1266"/>
      <c r="L1153" s="1266"/>
      <c r="M1153" s="1266"/>
      <c r="N1153" s="1266"/>
      <c r="O1153" s="1266"/>
      <c r="P1153" s="1266"/>
      <c r="Q1153" s="1266"/>
      <c r="R1153" s="1266"/>
      <c r="S1153" s="1266"/>
      <c r="T1153" s="1266"/>
      <c r="U1153" s="1266"/>
      <c r="V1153" s="1266"/>
      <c r="W1153" s="1266"/>
      <c r="X1153" s="1266"/>
    </row>
    <row r="1154" spans="1:24" ht="24.75" hidden="1" customHeight="1" outlineLevel="1">
      <c r="A1154" s="1307"/>
      <c r="B1154" s="1310" t="s">
        <v>940</v>
      </c>
      <c r="C1154" s="1263" t="s">
        <v>931</v>
      </c>
      <c r="D1154" s="1263" t="s">
        <v>16</v>
      </c>
      <c r="E1154" s="1264"/>
      <c r="F1154" s="1264"/>
      <c r="G1154" s="1197">
        <v>313636</v>
      </c>
      <c r="H1154" s="1197">
        <f>G1154</f>
        <v>313636</v>
      </c>
      <c r="I1154" s="1225">
        <f>(H1154-G1154)/H1154</f>
        <v>0</v>
      </c>
      <c r="J1154" s="1309"/>
      <c r="K1154" s="1266"/>
      <c r="L1154" s="1266"/>
      <c r="M1154" s="1266"/>
      <c r="N1154" s="1266"/>
      <c r="O1154" s="1266"/>
      <c r="P1154" s="1266"/>
      <c r="Q1154" s="1266"/>
      <c r="R1154" s="1266"/>
      <c r="S1154" s="1266"/>
      <c r="T1154" s="1266"/>
      <c r="U1154" s="1266"/>
      <c r="V1154" s="1266"/>
      <c r="W1154" s="1266"/>
      <c r="X1154" s="1266"/>
    </row>
    <row r="1155" spans="1:24" ht="19.5" hidden="1" customHeight="1" outlineLevel="1">
      <c r="A1155" s="1193"/>
      <c r="B1155" s="1300" t="s">
        <v>25</v>
      </c>
      <c r="C1155" s="1191"/>
      <c r="D1155" s="1191"/>
      <c r="E1155" s="1192"/>
      <c r="F1155" s="1192"/>
      <c r="G1155" s="1197"/>
      <c r="H1155" s="1197"/>
      <c r="I1155" s="1225"/>
      <c r="J1155" s="1191"/>
      <c r="K1155" s="1226"/>
      <c r="L1155" s="1226"/>
      <c r="M1155" s="1226"/>
      <c r="N1155" s="1226"/>
      <c r="O1155" s="1226"/>
      <c r="P1155" s="1226"/>
      <c r="Q1155" s="1226"/>
      <c r="R1155" s="1226"/>
      <c r="S1155" s="1226"/>
      <c r="T1155" s="1226"/>
      <c r="U1155" s="1226"/>
      <c r="V1155" s="1226"/>
      <c r="W1155" s="1226"/>
      <c r="X1155" s="1226"/>
    </row>
    <row r="1156" spans="1:24" ht="31.5" hidden="1" customHeight="1" outlineLevel="1">
      <c r="A1156" s="1193"/>
      <c r="B1156" s="1211" t="s">
        <v>905</v>
      </c>
      <c r="C1156" s="1209" t="s">
        <v>941</v>
      </c>
      <c r="D1156" s="1191"/>
      <c r="E1156" s="1192"/>
      <c r="F1156" s="1192"/>
      <c r="G1156" s="1197"/>
      <c r="H1156" s="1197">
        <f>(125000+140000)/2</f>
        <v>132500</v>
      </c>
      <c r="I1156" s="1225"/>
      <c r="J1156" s="1191"/>
      <c r="K1156" s="1226"/>
      <c r="L1156" s="1226"/>
      <c r="M1156" s="1226"/>
      <c r="N1156" s="1226"/>
      <c r="O1156" s="1226"/>
      <c r="P1156" s="1226"/>
      <c r="Q1156" s="1226"/>
      <c r="R1156" s="1226"/>
      <c r="S1156" s="1226"/>
      <c r="T1156" s="1226"/>
      <c r="U1156" s="1226"/>
      <c r="V1156" s="1226"/>
      <c r="W1156" s="1226"/>
      <c r="X1156" s="1226"/>
    </row>
    <row r="1157" spans="1:24" ht="31.5" hidden="1" customHeight="1" outlineLevel="1">
      <c r="A1157" s="1193"/>
      <c r="B1157" s="1211" t="s">
        <v>908</v>
      </c>
      <c r="C1157" s="1209" t="s">
        <v>941</v>
      </c>
      <c r="D1157" s="1191"/>
      <c r="E1157" s="1192"/>
      <c r="F1157" s="1192"/>
      <c r="G1157" s="1197"/>
      <c r="H1157" s="1197">
        <f>(145000+180000)/2</f>
        <v>162500</v>
      </c>
      <c r="I1157" s="1225"/>
      <c r="J1157" s="1191"/>
      <c r="K1157" s="1226"/>
      <c r="L1157" s="1226"/>
      <c r="M1157" s="1226"/>
      <c r="N1157" s="1226"/>
      <c r="O1157" s="1226"/>
      <c r="P1157" s="1226"/>
      <c r="Q1157" s="1226"/>
      <c r="R1157" s="1226"/>
      <c r="S1157" s="1226"/>
      <c r="T1157" s="1226"/>
      <c r="U1157" s="1226"/>
      <c r="V1157" s="1226"/>
      <c r="W1157" s="1226"/>
      <c r="X1157" s="1226"/>
    </row>
    <row r="1158" spans="1:24" ht="31.5" hidden="1" customHeight="1" outlineLevel="1">
      <c r="A1158" s="1193"/>
      <c r="B1158" s="1211" t="s">
        <v>942</v>
      </c>
      <c r="C1158" s="1209" t="s">
        <v>943</v>
      </c>
      <c r="D1158" s="1191"/>
      <c r="E1158" s="1192"/>
      <c r="F1158" s="1192"/>
      <c r="G1158" s="1197"/>
      <c r="H1158" s="1197">
        <f>(725000+900000)/2</f>
        <v>812500</v>
      </c>
      <c r="I1158" s="1225"/>
      <c r="J1158" s="1191"/>
      <c r="K1158" s="1226"/>
      <c r="L1158" s="1226"/>
      <c r="M1158" s="1226"/>
      <c r="N1158" s="1226"/>
      <c r="O1158" s="1226"/>
      <c r="P1158" s="1226"/>
      <c r="Q1158" s="1226"/>
      <c r="R1158" s="1226"/>
      <c r="S1158" s="1226"/>
      <c r="T1158" s="1226"/>
      <c r="U1158" s="1226"/>
      <c r="V1158" s="1226"/>
      <c r="W1158" s="1226"/>
      <c r="X1158" s="1226"/>
    </row>
    <row r="1159" spans="1:24" ht="31.5" hidden="1" customHeight="1" outlineLevel="1">
      <c r="A1159" s="1193"/>
      <c r="B1159" s="1211" t="s">
        <v>944</v>
      </c>
      <c r="C1159" s="1209" t="s">
        <v>943</v>
      </c>
      <c r="D1159" s="1191"/>
      <c r="E1159" s="1192"/>
      <c r="F1159" s="1192"/>
      <c r="G1159" s="1197"/>
      <c r="H1159" s="1197">
        <f>(1548000+1900000)/2</f>
        <v>1724000</v>
      </c>
      <c r="I1159" s="1225"/>
      <c r="J1159" s="1191"/>
      <c r="K1159" s="1226"/>
      <c r="L1159" s="1226"/>
      <c r="M1159" s="1226"/>
      <c r="N1159" s="1226"/>
      <c r="O1159" s="1226"/>
      <c r="P1159" s="1226"/>
      <c r="Q1159" s="1226"/>
      <c r="R1159" s="1226"/>
      <c r="S1159" s="1226"/>
      <c r="T1159" s="1226"/>
      <c r="U1159" s="1226"/>
      <c r="V1159" s="1226"/>
      <c r="W1159" s="1226"/>
      <c r="X1159" s="1226"/>
    </row>
    <row r="1160" spans="1:24" ht="18.75" hidden="1" customHeight="1" collapsed="1">
      <c r="A1160" s="1212">
        <v>2</v>
      </c>
      <c r="B1160" s="1611" t="s">
        <v>945</v>
      </c>
      <c r="C1160" s="1578"/>
      <c r="D1160" s="1578"/>
      <c r="E1160" s="1578"/>
      <c r="F1160" s="1578"/>
      <c r="G1160" s="1578"/>
      <c r="H1160" s="1578"/>
      <c r="I1160" s="1578"/>
      <c r="J1160" s="1579"/>
      <c r="K1160" s="1226"/>
      <c r="L1160" s="1226"/>
      <c r="M1160" s="1226"/>
      <c r="N1160" s="1226"/>
      <c r="O1160" s="1226"/>
      <c r="P1160" s="1226"/>
      <c r="Q1160" s="1226"/>
      <c r="R1160" s="1226"/>
      <c r="S1160" s="1226"/>
      <c r="T1160" s="1226"/>
      <c r="U1160" s="1226"/>
      <c r="V1160" s="1226"/>
      <c r="W1160" s="1226"/>
      <c r="X1160" s="1226"/>
    </row>
    <row r="1161" spans="1:24" ht="31.5" hidden="1" customHeight="1" outlineLevel="1">
      <c r="A1161" s="1193"/>
      <c r="B1161" s="1194" t="s">
        <v>946</v>
      </c>
      <c r="C1161" s="1191"/>
      <c r="D1161" s="1209" t="s">
        <v>947</v>
      </c>
      <c r="E1161" s="1192"/>
      <c r="F1161" s="1192"/>
      <c r="G1161" s="1197"/>
      <c r="H1161" s="1197"/>
      <c r="I1161" s="1225"/>
      <c r="J1161" s="1587" t="s">
        <v>948</v>
      </c>
      <c r="K1161" s="1226"/>
      <c r="L1161" s="1226"/>
      <c r="M1161" s="1226"/>
      <c r="N1161" s="1226"/>
      <c r="O1161" s="1226"/>
      <c r="P1161" s="1226"/>
      <c r="Q1161" s="1226"/>
      <c r="R1161" s="1226"/>
      <c r="S1161" s="1226"/>
      <c r="T1161" s="1226"/>
      <c r="U1161" s="1226"/>
      <c r="V1161" s="1226"/>
      <c r="W1161" s="1226"/>
      <c r="X1161" s="1226"/>
    </row>
    <row r="1162" spans="1:24" ht="19.5" hidden="1" customHeight="1" outlineLevel="1">
      <c r="A1162" s="1193"/>
      <c r="B1162" s="1247" t="s">
        <v>949</v>
      </c>
      <c r="C1162" s="1191" t="s">
        <v>950</v>
      </c>
      <c r="D1162" s="1191" t="s">
        <v>16</v>
      </c>
      <c r="E1162" s="1192">
        <v>474545</v>
      </c>
      <c r="F1162" s="1192">
        <v>474545</v>
      </c>
      <c r="G1162" s="1197"/>
      <c r="H1162" s="1197"/>
      <c r="I1162" s="1225">
        <f>(F1162-E1162)/E1162</f>
        <v>0</v>
      </c>
      <c r="J1162" s="1588"/>
      <c r="K1162" s="1226"/>
      <c r="L1162" s="1226"/>
      <c r="M1162" s="1226"/>
      <c r="N1162" s="1226"/>
      <c r="O1162" s="1226"/>
      <c r="P1162" s="1226"/>
      <c r="Q1162" s="1226"/>
      <c r="R1162" s="1226"/>
      <c r="S1162" s="1226"/>
      <c r="T1162" s="1226"/>
      <c r="U1162" s="1226"/>
      <c r="V1162" s="1226"/>
      <c r="W1162" s="1226"/>
      <c r="X1162" s="1226"/>
    </row>
    <row r="1163" spans="1:24" ht="19.5" hidden="1" customHeight="1" outlineLevel="1">
      <c r="A1163" s="1193"/>
      <c r="B1163" s="1247" t="s">
        <v>951</v>
      </c>
      <c r="C1163" s="1191" t="s">
        <v>950</v>
      </c>
      <c r="D1163" s="1191" t="s">
        <v>16</v>
      </c>
      <c r="E1163" s="1192">
        <v>627272</v>
      </c>
      <c r="F1163" s="1192">
        <v>627272</v>
      </c>
      <c r="G1163" s="1197"/>
      <c r="H1163" s="1197"/>
      <c r="I1163" s="1225">
        <f>(F1163-E1163)/E1163</f>
        <v>0</v>
      </c>
      <c r="J1163" s="1588"/>
      <c r="K1163" s="1226"/>
      <c r="L1163" s="1226"/>
      <c r="M1163" s="1226"/>
      <c r="N1163" s="1226"/>
      <c r="O1163" s="1226"/>
      <c r="P1163" s="1226"/>
      <c r="Q1163" s="1226"/>
      <c r="R1163" s="1226"/>
      <c r="S1163" s="1226"/>
      <c r="T1163" s="1226"/>
      <c r="U1163" s="1226"/>
      <c r="V1163" s="1226"/>
      <c r="W1163" s="1226"/>
      <c r="X1163" s="1226"/>
    </row>
    <row r="1164" spans="1:24" ht="19.5" hidden="1" customHeight="1" outlineLevel="1">
      <c r="A1164" s="1193"/>
      <c r="B1164" s="1247" t="s">
        <v>952</v>
      </c>
      <c r="C1164" s="1191" t="s">
        <v>950</v>
      </c>
      <c r="D1164" s="1191" t="s">
        <v>16</v>
      </c>
      <c r="E1164" s="1192">
        <v>1045454</v>
      </c>
      <c r="F1164" s="1192">
        <v>1045454</v>
      </c>
      <c r="G1164" s="1197"/>
      <c r="H1164" s="1197"/>
      <c r="I1164" s="1225">
        <f>(F1164-E1164)/E1164</f>
        <v>0</v>
      </c>
      <c r="J1164" s="1588"/>
      <c r="K1164" s="1226"/>
      <c r="L1164" s="1226"/>
      <c r="M1164" s="1226"/>
      <c r="N1164" s="1226"/>
      <c r="O1164" s="1226"/>
      <c r="P1164" s="1226"/>
      <c r="Q1164" s="1226"/>
      <c r="R1164" s="1226"/>
      <c r="S1164" s="1226"/>
      <c r="T1164" s="1226"/>
      <c r="U1164" s="1226"/>
      <c r="V1164" s="1226"/>
      <c r="W1164" s="1226"/>
      <c r="X1164" s="1226"/>
    </row>
    <row r="1165" spans="1:24" ht="19.5" hidden="1" customHeight="1" outlineLevel="1">
      <c r="A1165" s="1193"/>
      <c r="B1165" s="1247" t="s">
        <v>953</v>
      </c>
      <c r="C1165" s="1191" t="s">
        <v>954</v>
      </c>
      <c r="D1165" s="1191" t="s">
        <v>16</v>
      </c>
      <c r="E1165" s="1192">
        <v>681818</v>
      </c>
      <c r="F1165" s="1192">
        <v>681818</v>
      </c>
      <c r="G1165" s="1197"/>
      <c r="H1165" s="1197"/>
      <c r="I1165" s="1225">
        <f>(F1165-E1165)/E1165</f>
        <v>0</v>
      </c>
      <c r="J1165" s="1588"/>
      <c r="K1165" s="1226"/>
      <c r="L1165" s="1226"/>
      <c r="M1165" s="1226"/>
      <c r="N1165" s="1226"/>
      <c r="O1165" s="1226"/>
      <c r="P1165" s="1226"/>
      <c r="Q1165" s="1226"/>
      <c r="R1165" s="1226"/>
      <c r="S1165" s="1226"/>
      <c r="T1165" s="1226"/>
      <c r="U1165" s="1226"/>
      <c r="V1165" s="1226"/>
      <c r="W1165" s="1226"/>
      <c r="X1165" s="1226"/>
    </row>
    <row r="1166" spans="1:24" ht="19.5" hidden="1" customHeight="1" outlineLevel="1">
      <c r="A1166" s="1193"/>
      <c r="B1166" s="1247" t="s">
        <v>955</v>
      </c>
      <c r="C1166" s="1191" t="s">
        <v>954</v>
      </c>
      <c r="D1166" s="1191" t="s">
        <v>16</v>
      </c>
      <c r="E1166" s="1192">
        <v>786364</v>
      </c>
      <c r="F1166" s="1192">
        <v>786364</v>
      </c>
      <c r="G1166" s="1197"/>
      <c r="H1166" s="1197"/>
      <c r="I1166" s="1225">
        <f>(F1166-E1166)/E1166</f>
        <v>0</v>
      </c>
      <c r="J1166" s="1589"/>
      <c r="K1166" s="1226"/>
      <c r="L1166" s="1226"/>
      <c r="M1166" s="1226"/>
      <c r="N1166" s="1226"/>
      <c r="O1166" s="1226"/>
      <c r="P1166" s="1226"/>
      <c r="Q1166" s="1226"/>
      <c r="R1166" s="1226"/>
      <c r="S1166" s="1226"/>
      <c r="T1166" s="1226"/>
      <c r="U1166" s="1226"/>
      <c r="V1166" s="1226"/>
      <c r="W1166" s="1226"/>
      <c r="X1166" s="1226"/>
    </row>
    <row r="1167" spans="1:24" ht="31.5" hidden="1" customHeight="1" outlineLevel="1">
      <c r="A1167" s="1193"/>
      <c r="B1167" s="1194" t="s">
        <v>956</v>
      </c>
      <c r="C1167" s="1191"/>
      <c r="D1167" s="1209" t="s">
        <v>153</v>
      </c>
      <c r="E1167" s="1192"/>
      <c r="F1167" s="1192"/>
      <c r="G1167" s="1197"/>
      <c r="H1167" s="1197"/>
      <c r="I1167" s="1225"/>
      <c r="J1167" s="1587" t="s">
        <v>948</v>
      </c>
      <c r="K1167" s="1226"/>
      <c r="L1167" s="1226"/>
      <c r="M1167" s="1226"/>
      <c r="N1167" s="1226"/>
      <c r="O1167" s="1226"/>
      <c r="P1167" s="1226"/>
      <c r="Q1167" s="1226"/>
      <c r="R1167" s="1226"/>
      <c r="S1167" s="1226"/>
      <c r="T1167" s="1226"/>
      <c r="U1167" s="1226"/>
      <c r="V1167" s="1226"/>
      <c r="W1167" s="1226"/>
      <c r="X1167" s="1226"/>
    </row>
    <row r="1168" spans="1:24" ht="19.5" hidden="1" customHeight="1" outlineLevel="1">
      <c r="A1168" s="1193"/>
      <c r="B1168" s="1247" t="s">
        <v>949</v>
      </c>
      <c r="C1168" s="1191" t="s">
        <v>950</v>
      </c>
      <c r="D1168" s="1191" t="s">
        <v>16</v>
      </c>
      <c r="E1168" s="1192">
        <v>900000</v>
      </c>
      <c r="F1168" s="1192">
        <v>900000</v>
      </c>
      <c r="G1168" s="1197"/>
      <c r="H1168" s="1197"/>
      <c r="I1168" s="1225">
        <f>(F1168-E1168)/E1168</f>
        <v>0</v>
      </c>
      <c r="J1168" s="1588"/>
      <c r="K1168" s="1226"/>
      <c r="L1168" s="1226"/>
      <c r="M1168" s="1226"/>
      <c r="N1168" s="1226"/>
      <c r="O1168" s="1226"/>
      <c r="P1168" s="1226"/>
      <c r="Q1168" s="1226"/>
      <c r="R1168" s="1226"/>
      <c r="S1168" s="1226"/>
      <c r="T1168" s="1226"/>
      <c r="U1168" s="1226"/>
      <c r="V1168" s="1226"/>
      <c r="W1168" s="1226"/>
      <c r="X1168" s="1226"/>
    </row>
    <row r="1169" spans="1:24" ht="19.5" hidden="1" customHeight="1" outlineLevel="1">
      <c r="A1169" s="1193"/>
      <c r="B1169" s="1247" t="s">
        <v>951</v>
      </c>
      <c r="C1169" s="1191" t="s">
        <v>950</v>
      </c>
      <c r="D1169" s="1191" t="s">
        <v>16</v>
      </c>
      <c r="E1169" s="1192">
        <v>1127273</v>
      </c>
      <c r="F1169" s="1192">
        <v>1127273</v>
      </c>
      <c r="G1169" s="1197"/>
      <c r="H1169" s="1197"/>
      <c r="I1169" s="1225">
        <f>(F1169-E1169)/E1169</f>
        <v>0</v>
      </c>
      <c r="J1169" s="1588"/>
      <c r="K1169" s="1226"/>
      <c r="L1169" s="1226"/>
      <c r="M1169" s="1226"/>
      <c r="N1169" s="1226"/>
      <c r="O1169" s="1226"/>
      <c r="P1169" s="1226"/>
      <c r="Q1169" s="1226"/>
      <c r="R1169" s="1226"/>
      <c r="S1169" s="1226"/>
      <c r="T1169" s="1226"/>
      <c r="U1169" s="1226"/>
      <c r="V1169" s="1226"/>
      <c r="W1169" s="1226"/>
      <c r="X1169" s="1226"/>
    </row>
    <row r="1170" spans="1:24" ht="19.5" hidden="1" customHeight="1" outlineLevel="1">
      <c r="A1170" s="1193"/>
      <c r="B1170" s="1247" t="s">
        <v>957</v>
      </c>
      <c r="C1170" s="1191" t="s">
        <v>950</v>
      </c>
      <c r="D1170" s="1191" t="s">
        <v>16</v>
      </c>
      <c r="E1170" s="1192">
        <v>1372727</v>
      </c>
      <c r="F1170" s="1192">
        <v>1372727</v>
      </c>
      <c r="G1170" s="1197"/>
      <c r="H1170" s="1197"/>
      <c r="I1170" s="1225">
        <f>(F1170-E1170)/E1170</f>
        <v>0</v>
      </c>
      <c r="J1170" s="1588"/>
      <c r="K1170" s="1226"/>
      <c r="L1170" s="1226"/>
      <c r="M1170" s="1226"/>
      <c r="N1170" s="1226"/>
      <c r="O1170" s="1226"/>
      <c r="P1170" s="1226"/>
      <c r="Q1170" s="1226"/>
      <c r="R1170" s="1226"/>
      <c r="S1170" s="1226"/>
      <c r="T1170" s="1226"/>
      <c r="U1170" s="1226"/>
      <c r="V1170" s="1226"/>
      <c r="W1170" s="1226"/>
      <c r="X1170" s="1226"/>
    </row>
    <row r="1171" spans="1:24" ht="19.5" hidden="1" customHeight="1" outlineLevel="1">
      <c r="A1171" s="1193"/>
      <c r="B1171" s="1247" t="s">
        <v>958</v>
      </c>
      <c r="C1171" s="1191" t="s">
        <v>954</v>
      </c>
      <c r="D1171" s="1191" t="s">
        <v>16</v>
      </c>
      <c r="E1171" s="1192">
        <v>750000</v>
      </c>
      <c r="F1171" s="1192">
        <v>750000</v>
      </c>
      <c r="G1171" s="1197"/>
      <c r="H1171" s="1197"/>
      <c r="I1171" s="1225">
        <f>(F1171-E1171)/E1171</f>
        <v>0</v>
      </c>
      <c r="J1171" s="1588"/>
      <c r="K1171" s="1226"/>
      <c r="L1171" s="1226"/>
      <c r="M1171" s="1226"/>
      <c r="N1171" s="1226"/>
      <c r="O1171" s="1226"/>
      <c r="P1171" s="1226"/>
      <c r="Q1171" s="1226"/>
      <c r="R1171" s="1226"/>
      <c r="S1171" s="1226"/>
      <c r="T1171" s="1226"/>
      <c r="U1171" s="1226"/>
      <c r="V1171" s="1226"/>
      <c r="W1171" s="1226"/>
      <c r="X1171" s="1226"/>
    </row>
    <row r="1172" spans="1:24" ht="19.5" hidden="1" customHeight="1" outlineLevel="1">
      <c r="A1172" s="1193"/>
      <c r="B1172" s="1247" t="s">
        <v>959</v>
      </c>
      <c r="C1172" s="1191" t="s">
        <v>954</v>
      </c>
      <c r="D1172" s="1191" t="s">
        <v>16</v>
      </c>
      <c r="E1172" s="1192">
        <v>900000</v>
      </c>
      <c r="F1172" s="1192">
        <v>900000</v>
      </c>
      <c r="G1172" s="1197"/>
      <c r="H1172" s="1197"/>
      <c r="I1172" s="1225">
        <f>(F1172-E1172)/E1172</f>
        <v>0</v>
      </c>
      <c r="J1172" s="1588"/>
      <c r="K1172" s="1226"/>
      <c r="L1172" s="1226"/>
      <c r="M1172" s="1226"/>
      <c r="N1172" s="1226"/>
      <c r="O1172" s="1226"/>
      <c r="P1172" s="1226"/>
      <c r="Q1172" s="1226"/>
      <c r="R1172" s="1226"/>
      <c r="S1172" s="1226"/>
      <c r="T1172" s="1226"/>
      <c r="U1172" s="1226"/>
      <c r="V1172" s="1226"/>
      <c r="W1172" s="1226"/>
      <c r="X1172" s="1226"/>
    </row>
    <row r="1173" spans="1:24" ht="31.5" hidden="1" customHeight="1" outlineLevel="1">
      <c r="A1173" s="1212"/>
      <c r="B1173" s="1194" t="s">
        <v>960</v>
      </c>
      <c r="C1173" s="1285"/>
      <c r="D1173" s="1209" t="s">
        <v>153</v>
      </c>
      <c r="E1173" s="1286"/>
      <c r="F1173" s="1286"/>
      <c r="G1173" s="1287"/>
      <c r="H1173" s="1287"/>
      <c r="I1173" s="1313"/>
      <c r="J1173" s="1588"/>
      <c r="K1173" s="1288"/>
      <c r="L1173" s="1288"/>
      <c r="M1173" s="1288"/>
      <c r="N1173" s="1288"/>
      <c r="O1173" s="1288"/>
      <c r="P1173" s="1288"/>
      <c r="Q1173" s="1288"/>
      <c r="R1173" s="1288"/>
      <c r="S1173" s="1288"/>
      <c r="T1173" s="1288"/>
      <c r="U1173" s="1288"/>
      <c r="V1173" s="1288"/>
      <c r="W1173" s="1288"/>
      <c r="X1173" s="1288"/>
    </row>
    <row r="1174" spans="1:24" ht="19.5" hidden="1" customHeight="1" outlineLevel="1">
      <c r="A1174" s="1193"/>
      <c r="B1174" s="1247" t="s">
        <v>961</v>
      </c>
      <c r="C1174" s="1191" t="s">
        <v>962</v>
      </c>
      <c r="D1174" s="1191" t="s">
        <v>16</v>
      </c>
      <c r="E1174" s="1192">
        <v>286364</v>
      </c>
      <c r="F1174" s="1192">
        <v>286364</v>
      </c>
      <c r="G1174" s="1197"/>
      <c r="H1174" s="1197"/>
      <c r="I1174" s="1225">
        <f>(F1174-E1174)/E1174</f>
        <v>0</v>
      </c>
      <c r="J1174" s="1588"/>
      <c r="K1174" s="1226"/>
      <c r="L1174" s="1226"/>
      <c r="M1174" s="1226"/>
      <c r="N1174" s="1226"/>
      <c r="O1174" s="1226"/>
      <c r="P1174" s="1226"/>
      <c r="Q1174" s="1226"/>
      <c r="R1174" s="1226"/>
      <c r="S1174" s="1226"/>
      <c r="T1174" s="1226"/>
      <c r="U1174" s="1226"/>
      <c r="V1174" s="1226"/>
      <c r="W1174" s="1226"/>
      <c r="X1174" s="1226"/>
    </row>
    <row r="1175" spans="1:24" ht="19.5" hidden="1" customHeight="1" outlineLevel="1">
      <c r="A1175" s="1193"/>
      <c r="B1175" s="1247" t="s">
        <v>963</v>
      </c>
      <c r="C1175" s="1191" t="s">
        <v>962</v>
      </c>
      <c r="D1175" s="1191" t="s">
        <v>16</v>
      </c>
      <c r="E1175" s="1192">
        <v>300000</v>
      </c>
      <c r="F1175" s="1192">
        <v>300000</v>
      </c>
      <c r="G1175" s="1197"/>
      <c r="H1175" s="1197"/>
      <c r="I1175" s="1225">
        <f>(F1175-E1175)/E1175</f>
        <v>0</v>
      </c>
      <c r="J1175" s="1588"/>
      <c r="K1175" s="1226"/>
      <c r="L1175" s="1226"/>
      <c r="M1175" s="1226"/>
      <c r="N1175" s="1226"/>
      <c r="O1175" s="1226"/>
      <c r="P1175" s="1226"/>
      <c r="Q1175" s="1226"/>
      <c r="R1175" s="1226"/>
      <c r="S1175" s="1226"/>
      <c r="T1175" s="1226"/>
      <c r="U1175" s="1226"/>
      <c r="V1175" s="1226"/>
      <c r="W1175" s="1226"/>
      <c r="X1175" s="1226"/>
    </row>
    <row r="1176" spans="1:24" ht="19.5" hidden="1" customHeight="1" outlineLevel="1">
      <c r="A1176" s="1193"/>
      <c r="B1176" s="1247" t="s">
        <v>964</v>
      </c>
      <c r="C1176" s="1191" t="s">
        <v>962</v>
      </c>
      <c r="D1176" s="1191" t="s">
        <v>16</v>
      </c>
      <c r="E1176" s="1192">
        <v>313636</v>
      </c>
      <c r="F1176" s="1192">
        <v>313636</v>
      </c>
      <c r="G1176" s="1197"/>
      <c r="H1176" s="1197"/>
      <c r="I1176" s="1225">
        <f>(F1176-E1176)/E1176</f>
        <v>0</v>
      </c>
      <c r="J1176" s="1588"/>
      <c r="K1176" s="1226"/>
      <c r="L1176" s="1226"/>
      <c r="M1176" s="1226"/>
      <c r="N1176" s="1226"/>
      <c r="O1176" s="1226"/>
      <c r="P1176" s="1226"/>
      <c r="Q1176" s="1226"/>
      <c r="R1176" s="1226"/>
      <c r="S1176" s="1226"/>
      <c r="T1176" s="1226"/>
      <c r="U1176" s="1226"/>
      <c r="V1176" s="1226"/>
      <c r="W1176" s="1226"/>
      <c r="X1176" s="1226"/>
    </row>
    <row r="1177" spans="1:24" ht="19.5" hidden="1" customHeight="1" outlineLevel="1">
      <c r="A1177" s="1193"/>
      <c r="B1177" s="1247" t="s">
        <v>965</v>
      </c>
      <c r="C1177" s="1191" t="s">
        <v>954</v>
      </c>
      <c r="D1177" s="1191" t="s">
        <v>16</v>
      </c>
      <c r="E1177" s="1192">
        <v>500000</v>
      </c>
      <c r="F1177" s="1192">
        <v>500000</v>
      </c>
      <c r="G1177" s="1197"/>
      <c r="H1177" s="1197"/>
      <c r="I1177" s="1225">
        <f>(F1177-E1177)/E1177</f>
        <v>0</v>
      </c>
      <c r="J1177" s="1589"/>
      <c r="K1177" s="1226"/>
      <c r="L1177" s="1226"/>
      <c r="M1177" s="1226"/>
      <c r="N1177" s="1226"/>
      <c r="O1177" s="1226"/>
      <c r="P1177" s="1226"/>
      <c r="Q1177" s="1226"/>
      <c r="R1177" s="1226"/>
      <c r="S1177" s="1226"/>
      <c r="T1177" s="1226"/>
      <c r="U1177" s="1226"/>
      <c r="V1177" s="1226"/>
      <c r="W1177" s="1226"/>
      <c r="X1177" s="1226"/>
    </row>
    <row r="1178" spans="1:24" ht="31.5" hidden="1" customHeight="1" outlineLevel="1">
      <c r="A1178" s="1193"/>
      <c r="B1178" s="1194" t="s">
        <v>966</v>
      </c>
      <c r="C1178" s="1191"/>
      <c r="D1178" s="1209" t="s">
        <v>153</v>
      </c>
      <c r="E1178" s="1192"/>
      <c r="F1178" s="1192"/>
      <c r="G1178" s="1197"/>
      <c r="H1178" s="1197"/>
      <c r="I1178" s="1225"/>
      <c r="J1178" s="1587" t="s">
        <v>948</v>
      </c>
      <c r="K1178" s="1226"/>
      <c r="L1178" s="1226"/>
      <c r="M1178" s="1226"/>
      <c r="N1178" s="1226"/>
      <c r="O1178" s="1226"/>
      <c r="P1178" s="1226"/>
      <c r="Q1178" s="1226"/>
      <c r="R1178" s="1226"/>
      <c r="S1178" s="1226"/>
      <c r="T1178" s="1226"/>
      <c r="U1178" s="1226"/>
      <c r="V1178" s="1226"/>
      <c r="W1178" s="1226"/>
      <c r="X1178" s="1226"/>
    </row>
    <row r="1179" spans="1:24" ht="19.5" hidden="1" customHeight="1" outlineLevel="1">
      <c r="A1179" s="1193"/>
      <c r="B1179" s="1247" t="s">
        <v>967</v>
      </c>
      <c r="C1179" s="1191" t="s">
        <v>968</v>
      </c>
      <c r="D1179" s="1191" t="s">
        <v>16</v>
      </c>
      <c r="E1179" s="1192">
        <v>150000</v>
      </c>
      <c r="F1179" s="1192">
        <v>150000</v>
      </c>
      <c r="G1179" s="1197"/>
      <c r="H1179" s="1197"/>
      <c r="I1179" s="1225">
        <f t="shared" ref="I1179:I1186" si="82">(F1179-E1179)/E1179</f>
        <v>0</v>
      </c>
      <c r="J1179" s="1588"/>
      <c r="K1179" s="1226"/>
      <c r="L1179" s="1226"/>
      <c r="M1179" s="1226"/>
      <c r="N1179" s="1226"/>
      <c r="O1179" s="1226"/>
      <c r="P1179" s="1226"/>
      <c r="Q1179" s="1226"/>
      <c r="R1179" s="1226"/>
      <c r="S1179" s="1226"/>
      <c r="T1179" s="1226"/>
      <c r="U1179" s="1226"/>
      <c r="V1179" s="1226"/>
      <c r="W1179" s="1226"/>
      <c r="X1179" s="1226"/>
    </row>
    <row r="1180" spans="1:24" ht="19.5" hidden="1" customHeight="1" outlineLevel="1">
      <c r="A1180" s="1193"/>
      <c r="B1180" s="1247" t="s">
        <v>969</v>
      </c>
      <c r="C1180" s="1191" t="s">
        <v>968</v>
      </c>
      <c r="D1180" s="1191" t="s">
        <v>16</v>
      </c>
      <c r="E1180" s="1192">
        <v>177273</v>
      </c>
      <c r="F1180" s="1192">
        <v>177273</v>
      </c>
      <c r="G1180" s="1197"/>
      <c r="H1180" s="1197"/>
      <c r="I1180" s="1225">
        <f t="shared" si="82"/>
        <v>0</v>
      </c>
      <c r="J1180" s="1588"/>
      <c r="K1180" s="1226"/>
      <c r="L1180" s="1226"/>
      <c r="M1180" s="1226"/>
      <c r="N1180" s="1226"/>
      <c r="O1180" s="1226"/>
      <c r="P1180" s="1226"/>
      <c r="Q1180" s="1226"/>
      <c r="R1180" s="1226"/>
      <c r="S1180" s="1226"/>
      <c r="T1180" s="1226"/>
      <c r="U1180" s="1226"/>
      <c r="V1180" s="1226"/>
      <c r="W1180" s="1226"/>
      <c r="X1180" s="1226"/>
    </row>
    <row r="1181" spans="1:24" ht="19.5" hidden="1" customHeight="1" outlineLevel="1">
      <c r="A1181" s="1193"/>
      <c r="B1181" s="1247" t="s">
        <v>970</v>
      </c>
      <c r="C1181" s="1191" t="s">
        <v>968</v>
      </c>
      <c r="D1181" s="1191" t="s">
        <v>16</v>
      </c>
      <c r="E1181" s="1192">
        <v>181818</v>
      </c>
      <c r="F1181" s="1192">
        <v>181818</v>
      </c>
      <c r="G1181" s="1197"/>
      <c r="H1181" s="1197"/>
      <c r="I1181" s="1225">
        <f t="shared" si="82"/>
        <v>0</v>
      </c>
      <c r="J1181" s="1588"/>
      <c r="K1181" s="1226"/>
      <c r="L1181" s="1226"/>
      <c r="M1181" s="1226"/>
      <c r="N1181" s="1226"/>
      <c r="O1181" s="1226"/>
      <c r="P1181" s="1226"/>
      <c r="Q1181" s="1226"/>
      <c r="R1181" s="1226"/>
      <c r="S1181" s="1226"/>
      <c r="T1181" s="1226"/>
      <c r="U1181" s="1226"/>
      <c r="V1181" s="1226"/>
      <c r="W1181" s="1226"/>
      <c r="X1181" s="1226"/>
    </row>
    <row r="1182" spans="1:24" ht="19.5" hidden="1" customHeight="1" outlineLevel="1">
      <c r="A1182" s="1193"/>
      <c r="B1182" s="1247" t="s">
        <v>971</v>
      </c>
      <c r="C1182" s="1191" t="s">
        <v>968</v>
      </c>
      <c r="D1182" s="1191" t="s">
        <v>16</v>
      </c>
      <c r="E1182" s="1192">
        <v>200000</v>
      </c>
      <c r="F1182" s="1192">
        <v>200000</v>
      </c>
      <c r="G1182" s="1197"/>
      <c r="H1182" s="1197"/>
      <c r="I1182" s="1225">
        <f t="shared" si="82"/>
        <v>0</v>
      </c>
      <c r="J1182" s="1588"/>
      <c r="K1182" s="1226"/>
      <c r="L1182" s="1226"/>
      <c r="M1182" s="1226"/>
      <c r="N1182" s="1226"/>
      <c r="O1182" s="1226"/>
      <c r="P1182" s="1226"/>
      <c r="Q1182" s="1226"/>
      <c r="R1182" s="1226"/>
      <c r="S1182" s="1226"/>
      <c r="T1182" s="1226"/>
      <c r="U1182" s="1226"/>
      <c r="V1182" s="1226"/>
      <c r="W1182" s="1226"/>
      <c r="X1182" s="1226"/>
    </row>
    <row r="1183" spans="1:24" ht="19.5" hidden="1" customHeight="1" outlineLevel="1">
      <c r="A1183" s="1193"/>
      <c r="B1183" s="1247" t="s">
        <v>972</v>
      </c>
      <c r="C1183" s="1191" t="s">
        <v>968</v>
      </c>
      <c r="D1183" s="1191" t="s">
        <v>16</v>
      </c>
      <c r="E1183" s="1192">
        <v>186367</v>
      </c>
      <c r="F1183" s="1192">
        <v>186367</v>
      </c>
      <c r="G1183" s="1197"/>
      <c r="H1183" s="1197"/>
      <c r="I1183" s="1225">
        <f t="shared" si="82"/>
        <v>0</v>
      </c>
      <c r="J1183" s="1588"/>
      <c r="K1183" s="1226"/>
      <c r="L1183" s="1226"/>
      <c r="M1183" s="1226"/>
      <c r="N1183" s="1226"/>
      <c r="O1183" s="1226"/>
      <c r="P1183" s="1226"/>
      <c r="Q1183" s="1226"/>
      <c r="R1183" s="1226"/>
      <c r="S1183" s="1226"/>
      <c r="T1183" s="1226"/>
      <c r="U1183" s="1226"/>
      <c r="V1183" s="1226"/>
      <c r="W1183" s="1226"/>
      <c r="X1183" s="1226"/>
    </row>
    <row r="1184" spans="1:24" ht="19.5" hidden="1" customHeight="1" outlineLevel="1">
      <c r="A1184" s="1193"/>
      <c r="B1184" s="1247" t="s">
        <v>973</v>
      </c>
      <c r="C1184" s="1191" t="s">
        <v>968</v>
      </c>
      <c r="D1184" s="1191" t="s">
        <v>16</v>
      </c>
      <c r="E1184" s="1192">
        <v>222727</v>
      </c>
      <c r="F1184" s="1192">
        <v>222727</v>
      </c>
      <c r="G1184" s="1197"/>
      <c r="H1184" s="1197"/>
      <c r="I1184" s="1225">
        <f t="shared" si="82"/>
        <v>0</v>
      </c>
      <c r="J1184" s="1588"/>
      <c r="K1184" s="1226"/>
      <c r="L1184" s="1226"/>
      <c r="M1184" s="1226"/>
      <c r="N1184" s="1226"/>
      <c r="O1184" s="1226"/>
      <c r="P1184" s="1226"/>
      <c r="Q1184" s="1226"/>
      <c r="R1184" s="1226"/>
      <c r="S1184" s="1226"/>
      <c r="T1184" s="1226"/>
      <c r="U1184" s="1226"/>
      <c r="V1184" s="1226"/>
      <c r="W1184" s="1226"/>
      <c r="X1184" s="1226"/>
    </row>
    <row r="1185" spans="1:24" ht="19.5" hidden="1" customHeight="1" outlineLevel="1">
      <c r="A1185" s="1193"/>
      <c r="B1185" s="1247" t="s">
        <v>974</v>
      </c>
      <c r="C1185" s="1191" t="s">
        <v>968</v>
      </c>
      <c r="D1185" s="1191" t="s">
        <v>16</v>
      </c>
      <c r="E1185" s="1192">
        <v>240909</v>
      </c>
      <c r="F1185" s="1192">
        <v>240909</v>
      </c>
      <c r="G1185" s="1197"/>
      <c r="H1185" s="1197"/>
      <c r="I1185" s="1225">
        <f t="shared" si="82"/>
        <v>0</v>
      </c>
      <c r="J1185" s="1588"/>
      <c r="K1185" s="1226"/>
      <c r="L1185" s="1226"/>
      <c r="M1185" s="1226"/>
      <c r="N1185" s="1226"/>
      <c r="O1185" s="1226"/>
      <c r="P1185" s="1226"/>
      <c r="Q1185" s="1226"/>
      <c r="R1185" s="1226"/>
      <c r="S1185" s="1226"/>
      <c r="T1185" s="1226"/>
      <c r="U1185" s="1226"/>
      <c r="V1185" s="1226"/>
      <c r="W1185" s="1226"/>
      <c r="X1185" s="1226"/>
    </row>
    <row r="1186" spans="1:24" ht="19.5" hidden="1" customHeight="1" outlineLevel="1">
      <c r="A1186" s="1193"/>
      <c r="B1186" s="1247" t="s">
        <v>975</v>
      </c>
      <c r="C1186" s="1191" t="s">
        <v>968</v>
      </c>
      <c r="D1186" s="1191" t="s">
        <v>16</v>
      </c>
      <c r="E1186" s="1192">
        <v>290909</v>
      </c>
      <c r="F1186" s="1192">
        <v>290909</v>
      </c>
      <c r="G1186" s="1197"/>
      <c r="H1186" s="1197"/>
      <c r="I1186" s="1225">
        <f t="shared" si="82"/>
        <v>0</v>
      </c>
      <c r="J1186" s="1588"/>
      <c r="K1186" s="1226"/>
      <c r="L1186" s="1226"/>
      <c r="M1186" s="1226"/>
      <c r="N1186" s="1226"/>
      <c r="O1186" s="1226"/>
      <c r="P1186" s="1226"/>
      <c r="Q1186" s="1226"/>
      <c r="R1186" s="1226"/>
      <c r="S1186" s="1226"/>
      <c r="T1186" s="1226"/>
      <c r="U1186" s="1226"/>
      <c r="V1186" s="1226"/>
      <c r="W1186" s="1226"/>
      <c r="X1186" s="1226"/>
    </row>
    <row r="1187" spans="1:24" ht="19.5" hidden="1" customHeight="1" outlineLevel="1">
      <c r="A1187" s="1193"/>
      <c r="B1187" s="1194" t="s">
        <v>976</v>
      </c>
      <c r="C1187" s="1191"/>
      <c r="D1187" s="1191"/>
      <c r="E1187" s="1192"/>
      <c r="F1187" s="1192"/>
      <c r="G1187" s="1197"/>
      <c r="H1187" s="1197"/>
      <c r="I1187" s="1225"/>
      <c r="J1187" s="1588"/>
      <c r="K1187" s="1226"/>
      <c r="L1187" s="1226"/>
      <c r="M1187" s="1226"/>
      <c r="N1187" s="1226"/>
      <c r="O1187" s="1226"/>
      <c r="P1187" s="1226"/>
      <c r="Q1187" s="1226"/>
      <c r="R1187" s="1226"/>
      <c r="S1187" s="1226"/>
      <c r="T1187" s="1226"/>
      <c r="U1187" s="1226"/>
      <c r="V1187" s="1226"/>
      <c r="W1187" s="1226"/>
      <c r="X1187" s="1226"/>
    </row>
    <row r="1188" spans="1:24" ht="19.5" hidden="1" customHeight="1" outlineLevel="1">
      <c r="A1188" s="1193"/>
      <c r="B1188" s="1247" t="s">
        <v>977</v>
      </c>
      <c r="C1188" s="1311" t="s">
        <v>978</v>
      </c>
      <c r="D1188" s="1191"/>
      <c r="E1188" s="1192">
        <v>1318182</v>
      </c>
      <c r="F1188" s="1192">
        <v>1318182</v>
      </c>
      <c r="G1188" s="1197"/>
      <c r="H1188" s="1197"/>
      <c r="I1188" s="1225">
        <f>(F1188-E1188)/E1188</f>
        <v>0</v>
      </c>
      <c r="J1188" s="1588"/>
      <c r="K1188" s="1226"/>
      <c r="L1188" s="1226"/>
      <c r="M1188" s="1226"/>
      <c r="N1188" s="1226"/>
      <c r="O1188" s="1226"/>
      <c r="P1188" s="1226"/>
      <c r="Q1188" s="1226"/>
      <c r="R1188" s="1226"/>
      <c r="S1188" s="1226"/>
      <c r="T1188" s="1226"/>
      <c r="U1188" s="1226"/>
      <c r="V1188" s="1226"/>
      <c r="W1188" s="1226"/>
      <c r="X1188" s="1226"/>
    </row>
    <row r="1189" spans="1:24" ht="19.5" hidden="1" customHeight="1" outlineLevel="1">
      <c r="A1189" s="1193"/>
      <c r="B1189" s="1247" t="s">
        <v>979</v>
      </c>
      <c r="C1189" s="1311" t="s">
        <v>950</v>
      </c>
      <c r="D1189" s="1191"/>
      <c r="E1189" s="1192">
        <v>1863636</v>
      </c>
      <c r="F1189" s="1192">
        <v>1863636</v>
      </c>
      <c r="G1189" s="1197"/>
      <c r="H1189" s="1197"/>
      <c r="I1189" s="1225">
        <f>(F1189-E1189)/E1189</f>
        <v>0</v>
      </c>
      <c r="J1189" s="1589"/>
      <c r="K1189" s="1226"/>
      <c r="L1189" s="1226"/>
      <c r="M1189" s="1226"/>
      <c r="N1189" s="1226"/>
      <c r="O1189" s="1226"/>
      <c r="P1189" s="1226"/>
      <c r="Q1189" s="1226"/>
      <c r="R1189" s="1226"/>
      <c r="S1189" s="1226"/>
      <c r="T1189" s="1226"/>
      <c r="U1189" s="1226"/>
      <c r="V1189" s="1226"/>
      <c r="W1189" s="1226"/>
      <c r="X1189" s="1226"/>
    </row>
    <row r="1190" spans="1:24" ht="18.75" hidden="1" customHeight="1" collapsed="1">
      <c r="A1190" s="1212">
        <v>3</v>
      </c>
      <c r="B1190" s="1611" t="s">
        <v>980</v>
      </c>
      <c r="C1190" s="1578"/>
      <c r="D1190" s="1578"/>
      <c r="E1190" s="1578"/>
      <c r="F1190" s="1578"/>
      <c r="G1190" s="1578"/>
      <c r="H1190" s="1578"/>
      <c r="I1190" s="1578"/>
      <c r="J1190" s="1579"/>
      <c r="K1190" s="1226"/>
      <c r="L1190" s="1226"/>
      <c r="M1190" s="1226"/>
      <c r="N1190" s="1226"/>
      <c r="O1190" s="1226"/>
      <c r="P1190" s="1226"/>
      <c r="Q1190" s="1226"/>
      <c r="R1190" s="1226"/>
      <c r="S1190" s="1226"/>
      <c r="T1190" s="1226"/>
      <c r="U1190" s="1226"/>
      <c r="V1190" s="1226"/>
      <c r="W1190" s="1226"/>
      <c r="X1190" s="1226"/>
    </row>
    <row r="1191" spans="1:24" ht="31.5" hidden="1" customHeight="1" outlineLevel="1">
      <c r="A1191" s="1193"/>
      <c r="B1191" s="1247" t="s">
        <v>981</v>
      </c>
      <c r="C1191" s="1191" t="s">
        <v>954</v>
      </c>
      <c r="D1191" s="1209" t="s">
        <v>153</v>
      </c>
      <c r="E1191" s="1192">
        <v>171818</v>
      </c>
      <c r="F1191" s="1192">
        <v>171818</v>
      </c>
      <c r="G1191" s="1197"/>
      <c r="H1191" s="1197"/>
      <c r="I1191" s="1225">
        <f t="shared" ref="I1191:I1203" si="83">(F1191-E1191)/E1191</f>
        <v>0</v>
      </c>
      <c r="J1191" s="1587" t="s">
        <v>982</v>
      </c>
      <c r="K1191" s="1226"/>
      <c r="L1191" s="1226"/>
      <c r="M1191" s="1226"/>
      <c r="N1191" s="1226"/>
      <c r="O1191" s="1226"/>
      <c r="P1191" s="1226"/>
      <c r="Q1191" s="1226"/>
      <c r="R1191" s="1226"/>
      <c r="S1191" s="1226"/>
      <c r="T1191" s="1226"/>
      <c r="U1191" s="1226"/>
      <c r="V1191" s="1226"/>
      <c r="W1191" s="1226"/>
      <c r="X1191" s="1226"/>
    </row>
    <row r="1192" spans="1:24" ht="19.5" hidden="1" customHeight="1" outlineLevel="1">
      <c r="A1192" s="1193"/>
      <c r="B1192" s="1247" t="s">
        <v>983</v>
      </c>
      <c r="C1192" s="1191" t="s">
        <v>954</v>
      </c>
      <c r="D1192" s="1191" t="s">
        <v>16</v>
      </c>
      <c r="E1192" s="1192">
        <v>271818</v>
      </c>
      <c r="F1192" s="1192">
        <v>271818</v>
      </c>
      <c r="G1192" s="1197"/>
      <c r="H1192" s="1197"/>
      <c r="I1192" s="1225">
        <f t="shared" si="83"/>
        <v>0</v>
      </c>
      <c r="J1192" s="1588"/>
      <c r="K1192" s="1226"/>
      <c r="L1192" s="1226"/>
      <c r="M1192" s="1226"/>
      <c r="N1192" s="1226"/>
      <c r="O1192" s="1226"/>
      <c r="P1192" s="1226"/>
      <c r="Q1192" s="1226"/>
      <c r="R1192" s="1226"/>
      <c r="S1192" s="1226"/>
      <c r="T1192" s="1226"/>
      <c r="U1192" s="1226"/>
      <c r="V1192" s="1226"/>
      <c r="W1192" s="1226"/>
      <c r="X1192" s="1226"/>
    </row>
    <row r="1193" spans="1:24" ht="39" hidden="1" customHeight="1" outlineLevel="1">
      <c r="A1193" s="1193"/>
      <c r="B1193" s="1211" t="s">
        <v>984</v>
      </c>
      <c r="C1193" s="1191" t="s">
        <v>954</v>
      </c>
      <c r="D1193" s="1191" t="s">
        <v>16</v>
      </c>
      <c r="E1193" s="1192">
        <v>390000</v>
      </c>
      <c r="F1193" s="1192">
        <v>390000</v>
      </c>
      <c r="G1193" s="1197"/>
      <c r="H1193" s="1197"/>
      <c r="I1193" s="1225">
        <f t="shared" si="83"/>
        <v>0</v>
      </c>
      <c r="J1193" s="1588"/>
      <c r="K1193" s="1226"/>
      <c r="L1193" s="1226"/>
      <c r="M1193" s="1226"/>
      <c r="N1193" s="1226"/>
      <c r="O1193" s="1226"/>
      <c r="P1193" s="1226"/>
      <c r="Q1193" s="1226"/>
      <c r="R1193" s="1226"/>
      <c r="S1193" s="1226"/>
      <c r="T1193" s="1226"/>
      <c r="U1193" s="1226"/>
      <c r="V1193" s="1226"/>
      <c r="W1193" s="1226"/>
      <c r="X1193" s="1226"/>
    </row>
    <row r="1194" spans="1:24" ht="39" hidden="1" customHeight="1" outlineLevel="1">
      <c r="A1194" s="1193"/>
      <c r="B1194" s="1211" t="s">
        <v>985</v>
      </c>
      <c r="C1194" s="1191" t="s">
        <v>954</v>
      </c>
      <c r="D1194" s="1191" t="s">
        <v>16</v>
      </c>
      <c r="E1194" s="1192">
        <v>790000</v>
      </c>
      <c r="F1194" s="1192">
        <v>790000</v>
      </c>
      <c r="G1194" s="1197"/>
      <c r="H1194" s="1197"/>
      <c r="I1194" s="1225">
        <f t="shared" si="83"/>
        <v>0</v>
      </c>
      <c r="J1194" s="1588"/>
      <c r="K1194" s="1226"/>
      <c r="L1194" s="1226"/>
      <c r="M1194" s="1226"/>
      <c r="N1194" s="1226"/>
      <c r="O1194" s="1226"/>
      <c r="P1194" s="1226"/>
      <c r="Q1194" s="1226"/>
      <c r="R1194" s="1226"/>
      <c r="S1194" s="1226"/>
      <c r="T1194" s="1226"/>
      <c r="U1194" s="1226"/>
      <c r="V1194" s="1226"/>
      <c r="W1194" s="1226"/>
      <c r="X1194" s="1226"/>
    </row>
    <row r="1195" spans="1:24" ht="39" hidden="1" customHeight="1" outlineLevel="1">
      <c r="A1195" s="1193"/>
      <c r="B1195" s="1211" t="s">
        <v>986</v>
      </c>
      <c r="C1195" s="1191" t="s">
        <v>954</v>
      </c>
      <c r="D1195" s="1191" t="s">
        <v>16</v>
      </c>
      <c r="E1195" s="1192">
        <v>208182</v>
      </c>
      <c r="F1195" s="1192">
        <v>208182</v>
      </c>
      <c r="G1195" s="1197"/>
      <c r="H1195" s="1197"/>
      <c r="I1195" s="1225">
        <f t="shared" si="83"/>
        <v>0</v>
      </c>
      <c r="J1195" s="1588"/>
      <c r="K1195" s="1226"/>
      <c r="L1195" s="1226"/>
      <c r="M1195" s="1226"/>
      <c r="N1195" s="1226"/>
      <c r="O1195" s="1226"/>
      <c r="P1195" s="1226"/>
      <c r="Q1195" s="1226"/>
      <c r="R1195" s="1226"/>
      <c r="S1195" s="1226"/>
      <c r="T1195" s="1226"/>
      <c r="U1195" s="1226"/>
      <c r="V1195" s="1226"/>
      <c r="W1195" s="1226"/>
      <c r="X1195" s="1226"/>
    </row>
    <row r="1196" spans="1:24" ht="19.5" hidden="1" customHeight="1" outlineLevel="1">
      <c r="A1196" s="1193"/>
      <c r="B1196" s="1247" t="s">
        <v>987</v>
      </c>
      <c r="C1196" s="1191" t="s">
        <v>954</v>
      </c>
      <c r="D1196" s="1191" t="s">
        <v>16</v>
      </c>
      <c r="E1196" s="1192">
        <v>535454</v>
      </c>
      <c r="F1196" s="1192">
        <v>535454</v>
      </c>
      <c r="G1196" s="1197"/>
      <c r="H1196" s="1197"/>
      <c r="I1196" s="1225">
        <f t="shared" si="83"/>
        <v>0</v>
      </c>
      <c r="J1196" s="1588"/>
      <c r="K1196" s="1226"/>
      <c r="L1196" s="1226"/>
      <c r="M1196" s="1226"/>
      <c r="N1196" s="1226"/>
      <c r="O1196" s="1226"/>
      <c r="P1196" s="1226"/>
      <c r="Q1196" s="1226"/>
      <c r="R1196" s="1226"/>
      <c r="S1196" s="1226"/>
      <c r="T1196" s="1226"/>
      <c r="U1196" s="1226"/>
      <c r="V1196" s="1226"/>
      <c r="W1196" s="1226"/>
      <c r="X1196" s="1226"/>
    </row>
    <row r="1197" spans="1:24" ht="19.5" hidden="1" customHeight="1" outlineLevel="1">
      <c r="A1197" s="1193"/>
      <c r="B1197" s="1247" t="s">
        <v>988</v>
      </c>
      <c r="C1197" s="1191" t="s">
        <v>954</v>
      </c>
      <c r="D1197" s="1191" t="s">
        <v>16</v>
      </c>
      <c r="E1197" s="1192">
        <v>817272</v>
      </c>
      <c r="F1197" s="1192">
        <v>817272</v>
      </c>
      <c r="G1197" s="1197"/>
      <c r="H1197" s="1197"/>
      <c r="I1197" s="1225">
        <f t="shared" si="83"/>
        <v>0</v>
      </c>
      <c r="J1197" s="1589"/>
      <c r="K1197" s="1226"/>
      <c r="L1197" s="1226"/>
      <c r="M1197" s="1226"/>
      <c r="N1197" s="1226"/>
      <c r="O1197" s="1226"/>
      <c r="P1197" s="1226"/>
      <c r="Q1197" s="1226"/>
      <c r="R1197" s="1226"/>
      <c r="S1197" s="1226"/>
      <c r="T1197" s="1226"/>
      <c r="U1197" s="1226"/>
      <c r="V1197" s="1226"/>
      <c r="W1197" s="1226"/>
      <c r="X1197" s="1226"/>
    </row>
    <row r="1198" spans="1:24" ht="39" hidden="1" customHeight="1" outlineLevel="1">
      <c r="A1198" s="1193"/>
      <c r="B1198" s="1211" t="s">
        <v>989</v>
      </c>
      <c r="C1198" s="1191" t="s">
        <v>954</v>
      </c>
      <c r="D1198" s="1191" t="s">
        <v>16</v>
      </c>
      <c r="E1198" s="1192">
        <v>1117273</v>
      </c>
      <c r="F1198" s="1192">
        <v>1117273</v>
      </c>
      <c r="G1198" s="1197"/>
      <c r="H1198" s="1197"/>
      <c r="I1198" s="1225">
        <f t="shared" si="83"/>
        <v>0</v>
      </c>
      <c r="J1198" s="1587" t="s">
        <v>990</v>
      </c>
      <c r="K1198" s="1226"/>
      <c r="L1198" s="1226"/>
      <c r="M1198" s="1226"/>
      <c r="N1198" s="1226"/>
      <c r="O1198" s="1226"/>
      <c r="P1198" s="1226"/>
      <c r="Q1198" s="1226"/>
      <c r="R1198" s="1226"/>
      <c r="S1198" s="1226"/>
      <c r="T1198" s="1226"/>
      <c r="U1198" s="1226"/>
      <c r="V1198" s="1226"/>
      <c r="W1198" s="1226"/>
      <c r="X1198" s="1226"/>
    </row>
    <row r="1199" spans="1:24" ht="58.5" hidden="1" customHeight="1" outlineLevel="1">
      <c r="A1199" s="1193"/>
      <c r="B1199" s="1211" t="s">
        <v>991</v>
      </c>
      <c r="C1199" s="1191" t="s">
        <v>992</v>
      </c>
      <c r="D1199" s="1191" t="s">
        <v>16</v>
      </c>
      <c r="E1199" s="1192">
        <v>517273</v>
      </c>
      <c r="F1199" s="1192">
        <v>517273</v>
      </c>
      <c r="G1199" s="1197"/>
      <c r="H1199" s="1197"/>
      <c r="I1199" s="1225">
        <f t="shared" si="83"/>
        <v>0</v>
      </c>
      <c r="J1199" s="1589"/>
      <c r="K1199" s="1226"/>
      <c r="L1199" s="1226"/>
      <c r="M1199" s="1226"/>
      <c r="N1199" s="1226"/>
      <c r="O1199" s="1226"/>
      <c r="P1199" s="1226"/>
      <c r="Q1199" s="1226"/>
      <c r="R1199" s="1226"/>
      <c r="S1199" s="1226"/>
      <c r="T1199" s="1226"/>
      <c r="U1199" s="1226"/>
      <c r="V1199" s="1226"/>
      <c r="W1199" s="1226"/>
      <c r="X1199" s="1226"/>
    </row>
    <row r="1200" spans="1:24" ht="58.5" hidden="1" customHeight="1" outlineLevel="1">
      <c r="A1200" s="1193"/>
      <c r="B1200" s="1211" t="s">
        <v>993</v>
      </c>
      <c r="C1200" s="1191" t="s">
        <v>954</v>
      </c>
      <c r="D1200" s="1191" t="s">
        <v>16</v>
      </c>
      <c r="E1200" s="1192">
        <v>626365</v>
      </c>
      <c r="F1200" s="1192">
        <v>626365</v>
      </c>
      <c r="G1200" s="1197"/>
      <c r="H1200" s="1197"/>
      <c r="I1200" s="1225">
        <f t="shared" si="83"/>
        <v>0</v>
      </c>
      <c r="J1200" s="1587" t="s">
        <v>994</v>
      </c>
      <c r="K1200" s="1226"/>
      <c r="L1200" s="1226"/>
      <c r="M1200" s="1226"/>
      <c r="N1200" s="1226"/>
      <c r="O1200" s="1226"/>
      <c r="P1200" s="1226"/>
      <c r="Q1200" s="1226"/>
      <c r="R1200" s="1226"/>
      <c r="S1200" s="1226"/>
      <c r="T1200" s="1226"/>
      <c r="U1200" s="1226"/>
      <c r="V1200" s="1226"/>
      <c r="W1200" s="1226"/>
      <c r="X1200" s="1226"/>
    </row>
    <row r="1201" spans="1:24" ht="19.5" hidden="1" customHeight="1" outlineLevel="1">
      <c r="A1201" s="1193"/>
      <c r="B1201" s="1247" t="s">
        <v>995</v>
      </c>
      <c r="C1201" s="1191" t="s">
        <v>954</v>
      </c>
      <c r="D1201" s="1191" t="s">
        <v>16</v>
      </c>
      <c r="E1201" s="1192">
        <v>653636</v>
      </c>
      <c r="F1201" s="1192">
        <v>653636</v>
      </c>
      <c r="G1201" s="1197"/>
      <c r="H1201" s="1197"/>
      <c r="I1201" s="1225">
        <f t="shared" si="83"/>
        <v>0</v>
      </c>
      <c r="J1201" s="1588"/>
      <c r="K1201" s="1226"/>
      <c r="L1201" s="1226"/>
      <c r="M1201" s="1226"/>
      <c r="N1201" s="1226"/>
      <c r="O1201" s="1226"/>
      <c r="P1201" s="1226"/>
      <c r="Q1201" s="1226"/>
      <c r="R1201" s="1226"/>
      <c r="S1201" s="1226"/>
      <c r="T1201" s="1226"/>
      <c r="U1201" s="1226"/>
      <c r="V1201" s="1226"/>
      <c r="W1201" s="1226"/>
      <c r="X1201" s="1226"/>
    </row>
    <row r="1202" spans="1:24" ht="39" hidden="1" customHeight="1" outlineLevel="1">
      <c r="A1202" s="1193"/>
      <c r="B1202" s="1211" t="s">
        <v>996</v>
      </c>
      <c r="C1202" s="1191" t="s">
        <v>968</v>
      </c>
      <c r="D1202" s="1191" t="s">
        <v>16</v>
      </c>
      <c r="E1202" s="1192">
        <v>244545</v>
      </c>
      <c r="F1202" s="1192">
        <v>244545</v>
      </c>
      <c r="G1202" s="1197"/>
      <c r="H1202" s="1197"/>
      <c r="I1202" s="1225">
        <f t="shared" si="83"/>
        <v>0</v>
      </c>
      <c r="J1202" s="1588"/>
      <c r="K1202" s="1226"/>
      <c r="L1202" s="1226"/>
      <c r="M1202" s="1226"/>
      <c r="N1202" s="1226"/>
      <c r="O1202" s="1226"/>
      <c r="P1202" s="1226"/>
      <c r="Q1202" s="1226"/>
      <c r="R1202" s="1226"/>
      <c r="S1202" s="1226"/>
      <c r="T1202" s="1226"/>
      <c r="U1202" s="1226"/>
      <c r="V1202" s="1226"/>
      <c r="W1202" s="1226"/>
      <c r="X1202" s="1226"/>
    </row>
    <row r="1203" spans="1:24" ht="39" hidden="1" customHeight="1" outlineLevel="1">
      <c r="A1203" s="1193"/>
      <c r="B1203" s="1211" t="s">
        <v>997</v>
      </c>
      <c r="C1203" s="1191" t="s">
        <v>968</v>
      </c>
      <c r="D1203" s="1191" t="s">
        <v>16</v>
      </c>
      <c r="E1203" s="1192">
        <v>317272</v>
      </c>
      <c r="F1203" s="1192">
        <v>317272</v>
      </c>
      <c r="G1203" s="1197"/>
      <c r="H1203" s="1197"/>
      <c r="I1203" s="1225">
        <f t="shared" si="83"/>
        <v>0</v>
      </c>
      <c r="J1203" s="1589"/>
      <c r="K1203" s="1226"/>
      <c r="L1203" s="1226"/>
      <c r="M1203" s="1226"/>
      <c r="N1203" s="1226"/>
      <c r="O1203" s="1226"/>
      <c r="P1203" s="1226"/>
      <c r="Q1203" s="1226"/>
      <c r="R1203" s="1226"/>
      <c r="S1203" s="1226"/>
      <c r="T1203" s="1226"/>
      <c r="U1203" s="1226"/>
      <c r="V1203" s="1226"/>
      <c r="W1203" s="1226"/>
      <c r="X1203" s="1226"/>
    </row>
    <row r="1204" spans="1:24" ht="24" customHeight="1" collapsed="1">
      <c r="A1204" s="1305">
        <v>2</v>
      </c>
      <c r="B1204" s="1619" t="s">
        <v>998</v>
      </c>
      <c r="C1204" s="1578"/>
      <c r="D1204" s="1578"/>
      <c r="E1204" s="1578"/>
      <c r="F1204" s="1578"/>
      <c r="G1204" s="1578"/>
      <c r="H1204" s="1578"/>
      <c r="I1204" s="1578"/>
      <c r="J1204" s="1579"/>
      <c r="K1204" s="1303"/>
      <c r="L1204" s="1303"/>
      <c r="M1204" s="1303"/>
      <c r="N1204" s="1303"/>
      <c r="O1204" s="1303"/>
      <c r="P1204" s="1303"/>
      <c r="Q1204" s="1303"/>
      <c r="R1204" s="1303"/>
      <c r="S1204" s="1303"/>
      <c r="T1204" s="1303"/>
      <c r="U1204" s="1303"/>
      <c r="V1204" s="1303"/>
      <c r="W1204" s="1303"/>
      <c r="X1204" s="1303"/>
    </row>
    <row r="1205" spans="1:24" ht="21" hidden="1" customHeight="1" outlineLevel="1">
      <c r="A1205" s="1307"/>
      <c r="B1205" s="1620" t="s">
        <v>999</v>
      </c>
      <c r="C1205" s="1578"/>
      <c r="D1205" s="1578"/>
      <c r="E1205" s="1578"/>
      <c r="F1205" s="1578"/>
      <c r="G1205" s="1578"/>
      <c r="H1205" s="1578"/>
      <c r="I1205" s="1579"/>
      <c r="J1205" s="1626" t="s">
        <v>1000</v>
      </c>
      <c r="K1205" s="1266"/>
      <c r="L1205" s="1266"/>
      <c r="M1205" s="1266"/>
      <c r="N1205" s="1266"/>
      <c r="O1205" s="1266"/>
      <c r="P1205" s="1266"/>
      <c r="Q1205" s="1266"/>
      <c r="R1205" s="1266"/>
      <c r="S1205" s="1266"/>
      <c r="T1205" s="1266"/>
      <c r="U1205" s="1266"/>
      <c r="V1205" s="1266"/>
      <c r="W1205" s="1266"/>
      <c r="X1205" s="1266"/>
    </row>
    <row r="1206" spans="1:24" ht="39" hidden="1" customHeight="1" outlineLevel="1">
      <c r="A1206" s="1307"/>
      <c r="B1206" s="1312" t="s">
        <v>1001</v>
      </c>
      <c r="C1206" s="1298" t="s">
        <v>1002</v>
      </c>
      <c r="D1206" s="1298" t="s">
        <v>153</v>
      </c>
      <c r="E1206" s="1264"/>
      <c r="F1206" s="1264"/>
      <c r="G1206" s="1197">
        <v>355000</v>
      </c>
      <c r="H1206" s="1197">
        <v>355000</v>
      </c>
      <c r="I1206" s="1228">
        <v>0</v>
      </c>
      <c r="J1206" s="1588"/>
      <c r="K1206" s="1266"/>
      <c r="L1206" s="1266"/>
      <c r="M1206" s="1266"/>
      <c r="N1206" s="1266"/>
      <c r="O1206" s="1266"/>
      <c r="P1206" s="1266"/>
      <c r="Q1206" s="1266"/>
      <c r="R1206" s="1266"/>
      <c r="S1206" s="1266"/>
      <c r="T1206" s="1266"/>
      <c r="U1206" s="1266"/>
      <c r="V1206" s="1266"/>
      <c r="W1206" s="1266"/>
      <c r="X1206" s="1266"/>
    </row>
    <row r="1207" spans="1:24" ht="19.5" hidden="1" customHeight="1" outlineLevel="1">
      <c r="A1207" s="1307"/>
      <c r="B1207" s="1312" t="s">
        <v>1003</v>
      </c>
      <c r="C1207" s="1263" t="s">
        <v>1004</v>
      </c>
      <c r="D1207" s="1298"/>
      <c r="E1207" s="1264"/>
      <c r="F1207" s="1264"/>
      <c r="G1207" s="1197"/>
      <c r="H1207" s="1197">
        <v>150000</v>
      </c>
      <c r="I1207" s="1228">
        <v>0</v>
      </c>
      <c r="J1207" s="1588"/>
      <c r="K1207" s="1266"/>
      <c r="L1207" s="1266"/>
      <c r="M1207" s="1266"/>
      <c r="N1207" s="1266"/>
      <c r="O1207" s="1266"/>
      <c r="P1207" s="1266"/>
      <c r="Q1207" s="1266"/>
      <c r="R1207" s="1266"/>
      <c r="S1207" s="1266"/>
      <c r="T1207" s="1266"/>
      <c r="U1207" s="1266"/>
      <c r="V1207" s="1266"/>
      <c r="W1207" s="1266"/>
      <c r="X1207" s="1266"/>
    </row>
    <row r="1208" spans="1:24" ht="39" hidden="1" customHeight="1" outlineLevel="1">
      <c r="A1208" s="1307"/>
      <c r="B1208" s="1312" t="s">
        <v>1005</v>
      </c>
      <c r="C1208" s="1263" t="s">
        <v>1004</v>
      </c>
      <c r="D1208" s="1298"/>
      <c r="E1208" s="1264"/>
      <c r="F1208" s="1264"/>
      <c r="G1208" s="1197"/>
      <c r="H1208" s="1197">
        <v>105000</v>
      </c>
      <c r="I1208" s="1228">
        <v>0</v>
      </c>
      <c r="J1208" s="1588"/>
      <c r="K1208" s="1266"/>
      <c r="L1208" s="1266"/>
      <c r="M1208" s="1266"/>
      <c r="N1208" s="1266"/>
      <c r="O1208" s="1266"/>
      <c r="P1208" s="1266"/>
      <c r="Q1208" s="1266"/>
      <c r="R1208" s="1266"/>
      <c r="S1208" s="1266"/>
      <c r="T1208" s="1266"/>
      <c r="U1208" s="1266"/>
      <c r="V1208" s="1266"/>
      <c r="W1208" s="1266"/>
      <c r="X1208" s="1266"/>
    </row>
    <row r="1209" spans="1:24" ht="39" hidden="1" customHeight="1" outlineLevel="1">
      <c r="A1209" s="1307"/>
      <c r="B1209" s="1312" t="s">
        <v>1006</v>
      </c>
      <c r="C1209" s="1263" t="s">
        <v>1004</v>
      </c>
      <c r="D1209" s="1298"/>
      <c r="E1209" s="1264"/>
      <c r="F1209" s="1264"/>
      <c r="G1209" s="1197"/>
      <c r="H1209" s="1197">
        <v>165000</v>
      </c>
      <c r="I1209" s="1228">
        <v>0</v>
      </c>
      <c r="J1209" s="1588"/>
      <c r="K1209" s="1266"/>
      <c r="L1209" s="1266"/>
      <c r="M1209" s="1266"/>
      <c r="N1209" s="1266"/>
      <c r="O1209" s="1266"/>
      <c r="P1209" s="1266"/>
      <c r="Q1209" s="1266"/>
      <c r="R1209" s="1266"/>
      <c r="S1209" s="1266"/>
      <c r="T1209" s="1266"/>
      <c r="U1209" s="1266"/>
      <c r="V1209" s="1266"/>
      <c r="W1209" s="1266"/>
      <c r="X1209" s="1266"/>
    </row>
    <row r="1210" spans="1:24" ht="19.5" hidden="1" customHeight="1" outlineLevel="1">
      <c r="A1210" s="1307"/>
      <c r="B1210" s="1312" t="s">
        <v>1007</v>
      </c>
      <c r="C1210" s="1263" t="s">
        <v>1004</v>
      </c>
      <c r="D1210" s="1298"/>
      <c r="E1210" s="1264"/>
      <c r="F1210" s="1264"/>
      <c r="G1210" s="1197"/>
      <c r="H1210" s="1197">
        <v>165000</v>
      </c>
      <c r="I1210" s="1228">
        <v>0</v>
      </c>
      <c r="J1210" s="1588"/>
      <c r="K1210" s="1266"/>
      <c r="L1210" s="1266"/>
      <c r="M1210" s="1266"/>
      <c r="N1210" s="1266"/>
      <c r="O1210" s="1266"/>
      <c r="P1210" s="1266"/>
      <c r="Q1210" s="1266"/>
      <c r="R1210" s="1266"/>
      <c r="S1210" s="1266"/>
      <c r="T1210" s="1266"/>
      <c r="U1210" s="1266"/>
      <c r="V1210" s="1266"/>
      <c r="W1210" s="1266"/>
      <c r="X1210" s="1266"/>
    </row>
    <row r="1211" spans="1:24" ht="19.5" hidden="1" customHeight="1" outlineLevel="1">
      <c r="A1211" s="1307"/>
      <c r="B1211" s="1312" t="s">
        <v>1008</v>
      </c>
      <c r="C1211" s="1263" t="s">
        <v>1004</v>
      </c>
      <c r="D1211" s="1298"/>
      <c r="E1211" s="1264"/>
      <c r="F1211" s="1264"/>
      <c r="G1211" s="1197"/>
      <c r="H1211" s="1197">
        <v>115000</v>
      </c>
      <c r="I1211" s="1228">
        <v>0</v>
      </c>
      <c r="J1211" s="1588"/>
      <c r="K1211" s="1266"/>
      <c r="L1211" s="1266"/>
      <c r="M1211" s="1266"/>
      <c r="N1211" s="1266"/>
      <c r="O1211" s="1266"/>
      <c r="P1211" s="1266"/>
      <c r="Q1211" s="1266"/>
      <c r="R1211" s="1266"/>
      <c r="S1211" s="1266"/>
      <c r="T1211" s="1266"/>
      <c r="U1211" s="1266"/>
      <c r="V1211" s="1266"/>
      <c r="W1211" s="1266"/>
      <c r="X1211" s="1266"/>
    </row>
    <row r="1212" spans="1:24" ht="19.5" hidden="1" customHeight="1" outlineLevel="1">
      <c r="A1212" s="1307"/>
      <c r="B1212" s="1312" t="s">
        <v>1009</v>
      </c>
      <c r="C1212" s="1263" t="s">
        <v>1004</v>
      </c>
      <c r="D1212" s="1298"/>
      <c r="E1212" s="1264"/>
      <c r="F1212" s="1264"/>
      <c r="G1212" s="1197"/>
      <c r="H1212" s="1197">
        <v>155000</v>
      </c>
      <c r="I1212" s="1228">
        <v>0</v>
      </c>
      <c r="J1212" s="1588"/>
      <c r="K1212" s="1266"/>
      <c r="L1212" s="1266"/>
      <c r="M1212" s="1266"/>
      <c r="N1212" s="1266"/>
      <c r="O1212" s="1266"/>
      <c r="P1212" s="1266"/>
      <c r="Q1212" s="1266"/>
      <c r="R1212" s="1266"/>
      <c r="S1212" s="1266"/>
      <c r="T1212" s="1266"/>
      <c r="U1212" s="1266"/>
      <c r="V1212" s="1266"/>
      <c r="W1212" s="1266"/>
      <c r="X1212" s="1266"/>
    </row>
    <row r="1213" spans="1:24" ht="19.5" hidden="1" customHeight="1" outlineLevel="1">
      <c r="A1213" s="1307"/>
      <c r="B1213" s="1312" t="s">
        <v>1010</v>
      </c>
      <c r="C1213" s="1263" t="s">
        <v>1004</v>
      </c>
      <c r="D1213" s="1298"/>
      <c r="E1213" s="1264"/>
      <c r="F1213" s="1264"/>
      <c r="G1213" s="1197"/>
      <c r="H1213" s="1197">
        <v>95000</v>
      </c>
      <c r="I1213" s="1228">
        <v>0</v>
      </c>
      <c r="J1213" s="1588"/>
      <c r="K1213" s="1266"/>
      <c r="L1213" s="1266"/>
      <c r="M1213" s="1266"/>
      <c r="N1213" s="1266"/>
      <c r="O1213" s="1266"/>
      <c r="P1213" s="1266"/>
      <c r="Q1213" s="1266"/>
      <c r="R1213" s="1266"/>
      <c r="S1213" s="1266"/>
      <c r="T1213" s="1266"/>
      <c r="U1213" s="1266"/>
      <c r="V1213" s="1266"/>
      <c r="W1213" s="1266"/>
      <c r="X1213" s="1266"/>
    </row>
    <row r="1214" spans="1:24" ht="31.5" hidden="1" customHeight="1">
      <c r="A1214" s="1193"/>
      <c r="B1214" s="1194" t="s">
        <v>1011</v>
      </c>
      <c r="C1214" s="1191"/>
      <c r="D1214" s="1209" t="s">
        <v>153</v>
      </c>
      <c r="E1214" s="1192"/>
      <c r="F1214" s="1192"/>
      <c r="G1214" s="1197"/>
      <c r="H1214" s="1197"/>
      <c r="I1214" s="1225"/>
      <c r="J1214" s="1267"/>
      <c r="K1214" s="1226"/>
      <c r="L1214" s="1226"/>
      <c r="M1214" s="1226"/>
      <c r="N1214" s="1226"/>
      <c r="O1214" s="1226"/>
      <c r="P1214" s="1226"/>
      <c r="Q1214" s="1226"/>
      <c r="R1214" s="1226"/>
      <c r="S1214" s="1226"/>
      <c r="T1214" s="1226"/>
      <c r="U1214" s="1226"/>
      <c r="V1214" s="1226"/>
      <c r="W1214" s="1226"/>
      <c r="X1214" s="1226"/>
    </row>
    <row r="1215" spans="1:24" ht="39" hidden="1" customHeight="1">
      <c r="A1215" s="1193"/>
      <c r="B1215" s="1211" t="s">
        <v>1012</v>
      </c>
      <c r="C1215" s="1191" t="s">
        <v>950</v>
      </c>
      <c r="D1215" s="1191"/>
      <c r="E1215" s="1192">
        <v>1890909</v>
      </c>
      <c r="F1215" s="1192">
        <v>1890909</v>
      </c>
      <c r="G1215" s="1197"/>
      <c r="H1215" s="1197"/>
      <c r="I1215" s="1225">
        <f>(F1215-E1215)/E1215</f>
        <v>0</v>
      </c>
      <c r="J1215" s="1587" t="s">
        <v>1013</v>
      </c>
      <c r="K1215" s="1226"/>
      <c r="L1215" s="1226"/>
      <c r="M1215" s="1226"/>
      <c r="N1215" s="1226"/>
      <c r="O1215" s="1226"/>
      <c r="P1215" s="1226"/>
      <c r="Q1215" s="1226"/>
      <c r="R1215" s="1226"/>
      <c r="S1215" s="1226"/>
      <c r="T1215" s="1226"/>
      <c r="U1215" s="1226"/>
      <c r="V1215" s="1226"/>
      <c r="W1215" s="1226"/>
      <c r="X1215" s="1226"/>
    </row>
    <row r="1216" spans="1:24" ht="39" hidden="1" customHeight="1">
      <c r="A1216" s="1193"/>
      <c r="B1216" s="1211" t="s">
        <v>1014</v>
      </c>
      <c r="C1216" s="1191" t="s">
        <v>950</v>
      </c>
      <c r="D1216" s="1191"/>
      <c r="E1216" s="1192">
        <v>2695727</v>
      </c>
      <c r="F1216" s="1192">
        <v>2695727</v>
      </c>
      <c r="G1216" s="1197"/>
      <c r="H1216" s="1197"/>
      <c r="I1216" s="1225">
        <f>(F1216-E1216)/E1216</f>
        <v>0</v>
      </c>
      <c r="J1216" s="1588"/>
      <c r="K1216" s="1226"/>
      <c r="L1216" s="1226"/>
      <c r="M1216" s="1226"/>
      <c r="N1216" s="1226"/>
      <c r="O1216" s="1226"/>
      <c r="P1216" s="1226"/>
      <c r="Q1216" s="1226"/>
      <c r="R1216" s="1226"/>
      <c r="S1216" s="1226"/>
      <c r="T1216" s="1226"/>
      <c r="U1216" s="1226"/>
      <c r="V1216" s="1226"/>
      <c r="W1216" s="1226"/>
      <c r="X1216" s="1226"/>
    </row>
    <row r="1217" spans="1:24" ht="39" hidden="1" customHeight="1">
      <c r="A1217" s="1193"/>
      <c r="B1217" s="1211" t="s">
        <v>1015</v>
      </c>
      <c r="C1217" s="1191" t="s">
        <v>950</v>
      </c>
      <c r="D1217" s="1191" t="s">
        <v>16</v>
      </c>
      <c r="E1217" s="1192">
        <v>1347273</v>
      </c>
      <c r="F1217" s="1192">
        <v>1347273</v>
      </c>
      <c r="G1217" s="1197"/>
      <c r="H1217" s="1197"/>
      <c r="I1217" s="1225">
        <f>(F1217-E1217)/E1217</f>
        <v>0</v>
      </c>
      <c r="J1217" s="1588"/>
      <c r="K1217" s="1226"/>
      <c r="L1217" s="1226"/>
      <c r="M1217" s="1226"/>
      <c r="N1217" s="1226"/>
      <c r="O1217" s="1226"/>
      <c r="P1217" s="1226"/>
      <c r="Q1217" s="1226"/>
      <c r="R1217" s="1226"/>
      <c r="S1217" s="1226"/>
      <c r="T1217" s="1226"/>
      <c r="U1217" s="1226"/>
      <c r="V1217" s="1226"/>
      <c r="W1217" s="1226"/>
      <c r="X1217" s="1226"/>
    </row>
    <row r="1218" spans="1:24" ht="39" hidden="1" customHeight="1">
      <c r="A1218" s="1193"/>
      <c r="B1218" s="1211" t="s">
        <v>1016</v>
      </c>
      <c r="C1218" s="1191" t="s">
        <v>1017</v>
      </c>
      <c r="D1218" s="1191" t="s">
        <v>16</v>
      </c>
      <c r="E1218" s="1192">
        <v>2115454</v>
      </c>
      <c r="F1218" s="1192">
        <v>2115454</v>
      </c>
      <c r="G1218" s="1197"/>
      <c r="H1218" s="1197"/>
      <c r="I1218" s="1225">
        <f>(F1218-E1218)/E1218</f>
        <v>0</v>
      </c>
      <c r="J1218" s="1588"/>
      <c r="K1218" s="1226"/>
      <c r="L1218" s="1226"/>
      <c r="M1218" s="1226"/>
      <c r="N1218" s="1226"/>
      <c r="O1218" s="1226"/>
      <c r="P1218" s="1226"/>
      <c r="Q1218" s="1226"/>
      <c r="R1218" s="1226"/>
      <c r="S1218" s="1226"/>
      <c r="T1218" s="1226"/>
      <c r="U1218" s="1226"/>
      <c r="V1218" s="1226"/>
      <c r="W1218" s="1226"/>
      <c r="X1218" s="1226"/>
    </row>
    <row r="1219" spans="1:24" ht="39" hidden="1" customHeight="1">
      <c r="A1219" s="1193"/>
      <c r="B1219" s="1211" t="s">
        <v>1018</v>
      </c>
      <c r="C1219" s="1191" t="s">
        <v>968</v>
      </c>
      <c r="D1219" s="1191" t="s">
        <v>16</v>
      </c>
      <c r="E1219" s="1192">
        <v>393545</v>
      </c>
      <c r="F1219" s="1192">
        <v>393545</v>
      </c>
      <c r="G1219" s="1197"/>
      <c r="H1219" s="1197"/>
      <c r="I1219" s="1225">
        <f>(F1219-E1219)/E1219</f>
        <v>0</v>
      </c>
      <c r="J1219" s="1588"/>
      <c r="K1219" s="1226"/>
      <c r="L1219" s="1226"/>
      <c r="M1219" s="1226"/>
      <c r="N1219" s="1226"/>
      <c r="O1219" s="1226"/>
      <c r="P1219" s="1226"/>
      <c r="Q1219" s="1226"/>
      <c r="R1219" s="1226"/>
      <c r="S1219" s="1226"/>
      <c r="T1219" s="1226"/>
      <c r="U1219" s="1226"/>
      <c r="V1219" s="1226"/>
      <c r="W1219" s="1226"/>
      <c r="X1219" s="1226"/>
    </row>
    <row r="1220" spans="1:24" ht="19.5" hidden="1" customHeight="1">
      <c r="A1220" s="1193"/>
      <c r="B1220" s="1194" t="s">
        <v>1019</v>
      </c>
      <c r="C1220" s="1191"/>
      <c r="D1220" s="1191"/>
      <c r="E1220" s="1192"/>
      <c r="F1220" s="1192"/>
      <c r="G1220" s="1197"/>
      <c r="H1220" s="1197"/>
      <c r="I1220" s="1225"/>
      <c r="J1220" s="1588"/>
      <c r="K1220" s="1226"/>
      <c r="L1220" s="1226"/>
      <c r="M1220" s="1226"/>
      <c r="N1220" s="1226"/>
      <c r="O1220" s="1226"/>
      <c r="P1220" s="1226"/>
      <c r="Q1220" s="1226"/>
      <c r="R1220" s="1226"/>
      <c r="S1220" s="1226"/>
      <c r="T1220" s="1226"/>
      <c r="U1220" s="1226"/>
      <c r="V1220" s="1226"/>
      <c r="W1220" s="1226"/>
      <c r="X1220" s="1226"/>
    </row>
    <row r="1221" spans="1:24" ht="39" hidden="1" customHeight="1">
      <c r="A1221" s="1193"/>
      <c r="B1221" s="1211" t="s">
        <v>1020</v>
      </c>
      <c r="C1221" s="1191" t="s">
        <v>968</v>
      </c>
      <c r="D1221" s="1191" t="s">
        <v>16</v>
      </c>
      <c r="E1221" s="1192">
        <v>334454</v>
      </c>
      <c r="F1221" s="1192">
        <v>334454</v>
      </c>
      <c r="G1221" s="1197"/>
      <c r="H1221" s="1197"/>
      <c r="I1221" s="1225">
        <f>(F1221-E1221)/E1221</f>
        <v>0</v>
      </c>
      <c r="J1221" s="1589"/>
      <c r="K1221" s="1226"/>
      <c r="L1221" s="1226"/>
      <c r="M1221" s="1226"/>
      <c r="N1221" s="1226"/>
      <c r="O1221" s="1226"/>
      <c r="P1221" s="1226"/>
      <c r="Q1221" s="1226"/>
      <c r="R1221" s="1226"/>
      <c r="S1221" s="1226"/>
      <c r="T1221" s="1226"/>
      <c r="U1221" s="1226"/>
      <c r="V1221" s="1226"/>
      <c r="W1221" s="1226"/>
      <c r="X1221" s="1226"/>
    </row>
    <row r="1222" spans="1:24" ht="39" hidden="1" customHeight="1">
      <c r="A1222" s="1193"/>
      <c r="B1222" s="1211" t="s">
        <v>1021</v>
      </c>
      <c r="C1222" s="1191" t="s">
        <v>950</v>
      </c>
      <c r="D1222" s="1191" t="s">
        <v>16</v>
      </c>
      <c r="E1222" s="1192">
        <v>1486727</v>
      </c>
      <c r="F1222" s="1192">
        <v>1486727</v>
      </c>
      <c r="G1222" s="1197"/>
      <c r="H1222" s="1197"/>
      <c r="I1222" s="1225">
        <f>(F1222-E1222)/E1222</f>
        <v>0</v>
      </c>
      <c r="J1222" s="1587" t="s">
        <v>1013</v>
      </c>
      <c r="K1222" s="1226"/>
      <c r="L1222" s="1226"/>
      <c r="M1222" s="1226"/>
      <c r="N1222" s="1226"/>
      <c r="O1222" s="1226"/>
      <c r="P1222" s="1226"/>
      <c r="Q1222" s="1226"/>
      <c r="R1222" s="1226"/>
      <c r="S1222" s="1226"/>
      <c r="T1222" s="1226"/>
      <c r="U1222" s="1226"/>
      <c r="V1222" s="1226"/>
      <c r="W1222" s="1226"/>
      <c r="X1222" s="1226"/>
    </row>
    <row r="1223" spans="1:24" ht="39" hidden="1" customHeight="1">
      <c r="A1223" s="1193"/>
      <c r="B1223" s="1211" t="s">
        <v>1022</v>
      </c>
      <c r="C1223" s="1191" t="s">
        <v>950</v>
      </c>
      <c r="D1223" s="1191" t="s">
        <v>16</v>
      </c>
      <c r="E1223" s="1192">
        <v>809545</v>
      </c>
      <c r="F1223" s="1192">
        <v>809545</v>
      </c>
      <c r="G1223" s="1197"/>
      <c r="H1223" s="1197"/>
      <c r="I1223" s="1225">
        <f>(F1223-E1223)/E1223</f>
        <v>0</v>
      </c>
      <c r="J1223" s="1588"/>
      <c r="K1223" s="1226"/>
      <c r="L1223" s="1226"/>
      <c r="M1223" s="1226"/>
      <c r="N1223" s="1226"/>
      <c r="O1223" s="1226"/>
      <c r="P1223" s="1226"/>
      <c r="Q1223" s="1226"/>
      <c r="R1223" s="1226"/>
      <c r="S1223" s="1226"/>
      <c r="T1223" s="1226"/>
      <c r="U1223" s="1226"/>
      <c r="V1223" s="1226"/>
      <c r="W1223" s="1226"/>
      <c r="X1223" s="1226"/>
    </row>
    <row r="1224" spans="1:24" ht="39" hidden="1" customHeight="1">
      <c r="A1224" s="1193"/>
      <c r="B1224" s="1211" t="s">
        <v>1023</v>
      </c>
      <c r="C1224" s="1191" t="s">
        <v>950</v>
      </c>
      <c r="D1224" s="1191" t="s">
        <v>16</v>
      </c>
      <c r="E1224" s="1192">
        <v>1801090</v>
      </c>
      <c r="F1224" s="1192">
        <v>1801090</v>
      </c>
      <c r="G1224" s="1197"/>
      <c r="H1224" s="1197"/>
      <c r="I1224" s="1225">
        <f>(F1224-E1224)/E1224</f>
        <v>0</v>
      </c>
      <c r="J1224" s="1589"/>
      <c r="K1224" s="1226"/>
      <c r="L1224" s="1226"/>
      <c r="M1224" s="1226"/>
      <c r="N1224" s="1226"/>
      <c r="O1224" s="1226"/>
      <c r="P1224" s="1226"/>
      <c r="Q1224" s="1226"/>
      <c r="R1224" s="1226"/>
      <c r="S1224" s="1226"/>
      <c r="T1224" s="1226"/>
      <c r="U1224" s="1226"/>
      <c r="V1224" s="1226"/>
      <c r="W1224" s="1226"/>
      <c r="X1224" s="1226"/>
    </row>
    <row r="1225" spans="1:24" ht="15" hidden="1" customHeight="1">
      <c r="A1225" s="1274">
        <v>4</v>
      </c>
      <c r="B1225" s="1605" t="s">
        <v>1024</v>
      </c>
      <c r="C1225" s="1578"/>
      <c r="D1225" s="1578"/>
      <c r="E1225" s="1578"/>
      <c r="F1225" s="1578"/>
      <c r="G1225" s="1578"/>
      <c r="H1225" s="1578"/>
      <c r="I1225" s="1578"/>
      <c r="J1225" s="1579"/>
      <c r="K1225" s="1226"/>
      <c r="L1225" s="1226"/>
      <c r="M1225" s="1226"/>
      <c r="N1225" s="1226"/>
      <c r="O1225" s="1226"/>
      <c r="P1225" s="1226"/>
      <c r="Q1225" s="1226"/>
      <c r="R1225" s="1226"/>
      <c r="S1225" s="1226"/>
      <c r="T1225" s="1226"/>
      <c r="U1225" s="1226"/>
      <c r="V1225" s="1226"/>
      <c r="W1225" s="1226"/>
      <c r="X1225" s="1226"/>
    </row>
    <row r="1226" spans="1:24" ht="31.5" hidden="1" customHeight="1">
      <c r="A1226" s="1193"/>
      <c r="B1226" s="1194" t="s">
        <v>1025</v>
      </c>
      <c r="C1226" s="1191"/>
      <c r="D1226" s="1209" t="s">
        <v>947</v>
      </c>
      <c r="E1226" s="1192"/>
      <c r="F1226" s="1192"/>
      <c r="G1226" s="1197"/>
      <c r="H1226" s="1197"/>
      <c r="I1226" s="1225"/>
      <c r="J1226" s="1587" t="s">
        <v>1026</v>
      </c>
      <c r="K1226" s="1226"/>
      <c r="L1226" s="1226"/>
      <c r="M1226" s="1226"/>
      <c r="N1226" s="1226"/>
      <c r="O1226" s="1226"/>
      <c r="P1226" s="1226"/>
      <c r="Q1226" s="1226"/>
      <c r="R1226" s="1226"/>
      <c r="S1226" s="1226"/>
      <c r="T1226" s="1226"/>
      <c r="U1226" s="1226"/>
      <c r="V1226" s="1226"/>
      <c r="W1226" s="1226"/>
      <c r="X1226" s="1226"/>
    </row>
    <row r="1227" spans="1:24" ht="19.5" hidden="1" customHeight="1">
      <c r="A1227" s="1193"/>
      <c r="B1227" s="1252" t="s">
        <v>1027</v>
      </c>
      <c r="C1227" s="1191"/>
      <c r="D1227" s="1191"/>
      <c r="E1227" s="1192"/>
      <c r="F1227" s="1192"/>
      <c r="G1227" s="1197"/>
      <c r="H1227" s="1197"/>
      <c r="I1227" s="1225"/>
      <c r="J1227" s="1588"/>
      <c r="K1227" s="1226"/>
      <c r="L1227" s="1226"/>
      <c r="M1227" s="1226"/>
      <c r="N1227" s="1226"/>
      <c r="O1227" s="1226"/>
      <c r="P1227" s="1226"/>
      <c r="Q1227" s="1226"/>
      <c r="R1227" s="1226"/>
      <c r="S1227" s="1226"/>
      <c r="T1227" s="1226"/>
      <c r="U1227" s="1226"/>
      <c r="V1227" s="1226"/>
      <c r="W1227" s="1226"/>
      <c r="X1227" s="1226"/>
    </row>
    <row r="1228" spans="1:24" ht="19.5" hidden="1" customHeight="1">
      <c r="A1228" s="1193"/>
      <c r="B1228" s="1247" t="s">
        <v>1028</v>
      </c>
      <c r="C1228" s="1191" t="s">
        <v>1029</v>
      </c>
      <c r="D1228" s="1191" t="s">
        <v>16</v>
      </c>
      <c r="E1228" s="1192">
        <v>1041818</v>
      </c>
      <c r="F1228" s="1192">
        <v>1041818</v>
      </c>
      <c r="G1228" s="1197"/>
      <c r="H1228" s="1197"/>
      <c r="I1228" s="1225">
        <f>(F1228-E1228)/E1228</f>
        <v>0</v>
      </c>
      <c r="J1228" s="1588"/>
      <c r="K1228" s="1226"/>
      <c r="L1228" s="1226"/>
      <c r="M1228" s="1226"/>
      <c r="N1228" s="1226"/>
      <c r="O1228" s="1226"/>
      <c r="P1228" s="1226"/>
      <c r="Q1228" s="1226"/>
      <c r="R1228" s="1226"/>
      <c r="S1228" s="1226"/>
      <c r="T1228" s="1226"/>
      <c r="U1228" s="1226"/>
      <c r="V1228" s="1226"/>
      <c r="W1228" s="1226"/>
      <c r="X1228" s="1226"/>
    </row>
    <row r="1229" spans="1:24" ht="19.5" hidden="1" customHeight="1">
      <c r="A1229" s="1193"/>
      <c r="B1229" s="1247" t="s">
        <v>1030</v>
      </c>
      <c r="C1229" s="1191" t="s">
        <v>1031</v>
      </c>
      <c r="D1229" s="1191" t="s">
        <v>16</v>
      </c>
      <c r="E1229" s="1192">
        <v>2945454</v>
      </c>
      <c r="F1229" s="1192">
        <v>2945454</v>
      </c>
      <c r="G1229" s="1197"/>
      <c r="H1229" s="1197"/>
      <c r="I1229" s="1225">
        <f>(F1229-E1229)/E1229</f>
        <v>0</v>
      </c>
      <c r="J1229" s="1588"/>
      <c r="K1229" s="1226"/>
      <c r="L1229" s="1226"/>
      <c r="M1229" s="1226"/>
      <c r="N1229" s="1226"/>
      <c r="O1229" s="1226"/>
      <c r="P1229" s="1226"/>
      <c r="Q1229" s="1226"/>
      <c r="R1229" s="1226"/>
      <c r="S1229" s="1226"/>
      <c r="T1229" s="1226"/>
      <c r="U1229" s="1226"/>
      <c r="V1229" s="1226"/>
      <c r="W1229" s="1226"/>
      <c r="X1229" s="1226"/>
    </row>
    <row r="1230" spans="1:24" ht="19.5" hidden="1" customHeight="1">
      <c r="A1230" s="1193"/>
      <c r="B1230" s="1247" t="s">
        <v>1032</v>
      </c>
      <c r="C1230" s="1191" t="s">
        <v>1033</v>
      </c>
      <c r="D1230" s="1191"/>
      <c r="E1230" s="1192">
        <v>2021818</v>
      </c>
      <c r="F1230" s="1192">
        <v>2021818</v>
      </c>
      <c r="G1230" s="1197"/>
      <c r="H1230" s="1197"/>
      <c r="I1230" s="1225">
        <f>(F1230-E1230)/E1230</f>
        <v>0</v>
      </c>
      <c r="J1230" s="1588"/>
      <c r="K1230" s="1226"/>
      <c r="L1230" s="1226"/>
      <c r="M1230" s="1226"/>
      <c r="N1230" s="1226"/>
      <c r="O1230" s="1226"/>
      <c r="P1230" s="1226"/>
      <c r="Q1230" s="1226"/>
      <c r="R1230" s="1226"/>
      <c r="S1230" s="1226"/>
      <c r="T1230" s="1226"/>
      <c r="U1230" s="1226"/>
      <c r="V1230" s="1226"/>
      <c r="W1230" s="1226"/>
      <c r="X1230" s="1226"/>
    </row>
    <row r="1231" spans="1:24" ht="19.5" hidden="1" customHeight="1">
      <c r="A1231" s="1193"/>
      <c r="B1231" s="1247" t="s">
        <v>1034</v>
      </c>
      <c r="C1231" s="1191" t="s">
        <v>1035</v>
      </c>
      <c r="D1231" s="1191" t="s">
        <v>16</v>
      </c>
      <c r="E1231" s="1192">
        <v>1440000</v>
      </c>
      <c r="F1231" s="1192">
        <v>1440000</v>
      </c>
      <c r="G1231" s="1197"/>
      <c r="H1231" s="1197"/>
      <c r="I1231" s="1225">
        <f>(F1231-E1231)/E1231</f>
        <v>0</v>
      </c>
      <c r="J1231" s="1588"/>
      <c r="K1231" s="1226"/>
      <c r="L1231" s="1226"/>
      <c r="M1231" s="1226"/>
      <c r="N1231" s="1226"/>
      <c r="O1231" s="1226"/>
      <c r="P1231" s="1226"/>
      <c r="Q1231" s="1226"/>
      <c r="R1231" s="1226"/>
      <c r="S1231" s="1226"/>
      <c r="T1231" s="1226"/>
      <c r="U1231" s="1226"/>
      <c r="V1231" s="1226"/>
      <c r="W1231" s="1226"/>
      <c r="X1231" s="1226"/>
    </row>
    <row r="1232" spans="1:24" ht="19.5" hidden="1" customHeight="1">
      <c r="A1232" s="1193"/>
      <c r="B1232" s="1252" t="s">
        <v>942</v>
      </c>
      <c r="C1232" s="1191"/>
      <c r="D1232" s="1191"/>
      <c r="E1232" s="1192"/>
      <c r="F1232" s="1192"/>
      <c r="G1232" s="1197"/>
      <c r="H1232" s="1197"/>
      <c r="I1232" s="1225"/>
      <c r="J1232" s="1588"/>
      <c r="K1232" s="1226"/>
      <c r="L1232" s="1226"/>
      <c r="M1232" s="1226"/>
      <c r="N1232" s="1226"/>
      <c r="O1232" s="1226"/>
      <c r="P1232" s="1226"/>
      <c r="Q1232" s="1226"/>
      <c r="R1232" s="1226"/>
      <c r="S1232" s="1226"/>
      <c r="T1232" s="1226"/>
      <c r="U1232" s="1226"/>
      <c r="V1232" s="1226"/>
      <c r="W1232" s="1226"/>
      <c r="X1232" s="1226"/>
    </row>
    <row r="1233" spans="1:24" ht="19.5" hidden="1" customHeight="1">
      <c r="A1233" s="1193"/>
      <c r="B1233" s="1247" t="s">
        <v>1036</v>
      </c>
      <c r="C1233" s="1191" t="s">
        <v>1037</v>
      </c>
      <c r="D1233" s="1191" t="s">
        <v>16</v>
      </c>
      <c r="E1233" s="1192">
        <v>2419090</v>
      </c>
      <c r="F1233" s="1192">
        <v>2419090</v>
      </c>
      <c r="G1233" s="1197"/>
      <c r="H1233" s="1197"/>
      <c r="I1233" s="1225">
        <f>(F1233-E1233)/E1233</f>
        <v>0</v>
      </c>
      <c r="J1233" s="1588"/>
      <c r="K1233" s="1226"/>
      <c r="L1233" s="1226"/>
      <c r="M1233" s="1226"/>
      <c r="N1233" s="1226"/>
      <c r="O1233" s="1226"/>
      <c r="P1233" s="1226"/>
      <c r="Q1233" s="1226"/>
      <c r="R1233" s="1226"/>
      <c r="S1233" s="1226"/>
      <c r="T1233" s="1226"/>
      <c r="U1233" s="1226"/>
      <c r="V1233" s="1226"/>
      <c r="W1233" s="1226"/>
      <c r="X1233" s="1226"/>
    </row>
    <row r="1234" spans="1:24" ht="19.5" hidden="1" customHeight="1">
      <c r="A1234" s="1193"/>
      <c r="B1234" s="1247" t="s">
        <v>1038</v>
      </c>
      <c r="C1234" s="1191" t="s">
        <v>1039</v>
      </c>
      <c r="D1234" s="1191" t="s">
        <v>16</v>
      </c>
      <c r="E1234" s="1192">
        <v>1991818</v>
      </c>
      <c r="F1234" s="1192">
        <v>1991818</v>
      </c>
      <c r="G1234" s="1197"/>
      <c r="H1234" s="1197"/>
      <c r="I1234" s="1225">
        <f>(F1234-E1234)/E1234</f>
        <v>0</v>
      </c>
      <c r="J1234" s="1589"/>
      <c r="K1234" s="1226"/>
      <c r="L1234" s="1226"/>
      <c r="M1234" s="1226"/>
      <c r="N1234" s="1226"/>
      <c r="O1234" s="1226"/>
      <c r="P1234" s="1226"/>
      <c r="Q1234" s="1226"/>
      <c r="R1234" s="1226"/>
      <c r="S1234" s="1226"/>
      <c r="T1234" s="1226"/>
      <c r="U1234" s="1226"/>
      <c r="V1234" s="1226"/>
      <c r="W1234" s="1226"/>
      <c r="X1234" s="1226"/>
    </row>
    <row r="1235" spans="1:24" ht="19.5" hidden="1" customHeight="1">
      <c r="A1235" s="1193"/>
      <c r="B1235" s="1247" t="s">
        <v>1040</v>
      </c>
      <c r="C1235" s="1191" t="s">
        <v>1041</v>
      </c>
      <c r="D1235" s="1191" t="s">
        <v>16</v>
      </c>
      <c r="E1235" s="1192">
        <v>1984545</v>
      </c>
      <c r="F1235" s="1192">
        <v>1984545</v>
      </c>
      <c r="G1235" s="1197"/>
      <c r="H1235" s="1197"/>
      <c r="I1235" s="1225">
        <f>(F1235-E1235)/E1235</f>
        <v>0</v>
      </c>
      <c r="J1235" s="1587" t="s">
        <v>1042</v>
      </c>
      <c r="K1235" s="1226"/>
      <c r="L1235" s="1226"/>
      <c r="M1235" s="1226"/>
      <c r="N1235" s="1226"/>
      <c r="O1235" s="1226"/>
      <c r="P1235" s="1226"/>
      <c r="Q1235" s="1226"/>
      <c r="R1235" s="1226"/>
      <c r="S1235" s="1226"/>
      <c r="T1235" s="1226"/>
      <c r="U1235" s="1226"/>
      <c r="V1235" s="1226"/>
      <c r="W1235" s="1226"/>
      <c r="X1235" s="1226"/>
    </row>
    <row r="1236" spans="1:24" ht="19.5" hidden="1" customHeight="1">
      <c r="A1236" s="1193"/>
      <c r="B1236" s="1247" t="s">
        <v>1043</v>
      </c>
      <c r="C1236" s="1191" t="s">
        <v>1044</v>
      </c>
      <c r="D1236" s="1191" t="s">
        <v>16</v>
      </c>
      <c r="E1236" s="1192">
        <v>637273</v>
      </c>
      <c r="F1236" s="1192">
        <v>637273</v>
      </c>
      <c r="G1236" s="1197"/>
      <c r="H1236" s="1197"/>
      <c r="I1236" s="1225">
        <f>(F1236-E1236)/E1236</f>
        <v>0</v>
      </c>
      <c r="J1236" s="1588"/>
      <c r="K1236" s="1226"/>
      <c r="L1236" s="1226"/>
      <c r="M1236" s="1226"/>
      <c r="N1236" s="1226"/>
      <c r="O1236" s="1226"/>
      <c r="P1236" s="1226"/>
      <c r="Q1236" s="1226"/>
      <c r="R1236" s="1226"/>
      <c r="S1236" s="1226"/>
      <c r="T1236" s="1226"/>
      <c r="U1236" s="1226"/>
      <c r="V1236" s="1226"/>
      <c r="W1236" s="1226"/>
      <c r="X1236" s="1226"/>
    </row>
    <row r="1237" spans="1:24" ht="19.5" hidden="1" customHeight="1">
      <c r="A1237" s="1193"/>
      <c r="B1237" s="1247" t="s">
        <v>1045</v>
      </c>
      <c r="C1237" s="1191" t="s">
        <v>1046</v>
      </c>
      <c r="D1237" s="1191" t="s">
        <v>16</v>
      </c>
      <c r="E1237" s="1192">
        <v>511818</v>
      </c>
      <c r="F1237" s="1192">
        <v>511818</v>
      </c>
      <c r="G1237" s="1197"/>
      <c r="H1237" s="1197"/>
      <c r="I1237" s="1225">
        <f>(F1237-E1237)/E1237</f>
        <v>0</v>
      </c>
      <c r="J1237" s="1588"/>
      <c r="K1237" s="1226"/>
      <c r="L1237" s="1226"/>
      <c r="M1237" s="1226"/>
      <c r="N1237" s="1226"/>
      <c r="O1237" s="1226"/>
      <c r="P1237" s="1226"/>
      <c r="Q1237" s="1226"/>
      <c r="R1237" s="1226"/>
      <c r="S1237" s="1226"/>
      <c r="T1237" s="1226"/>
      <c r="U1237" s="1226"/>
      <c r="V1237" s="1226"/>
      <c r="W1237" s="1226"/>
      <c r="X1237" s="1226"/>
    </row>
    <row r="1238" spans="1:24" ht="19.5" hidden="1" customHeight="1">
      <c r="A1238" s="1193"/>
      <c r="B1238" s="1252" t="s">
        <v>1047</v>
      </c>
      <c r="C1238" s="1191"/>
      <c r="D1238" s="1191"/>
      <c r="E1238" s="1192"/>
      <c r="F1238" s="1192"/>
      <c r="G1238" s="1197"/>
      <c r="H1238" s="1197"/>
      <c r="I1238" s="1225"/>
      <c r="J1238" s="1588"/>
      <c r="K1238" s="1226"/>
      <c r="L1238" s="1226"/>
      <c r="M1238" s="1226"/>
      <c r="N1238" s="1226"/>
      <c r="O1238" s="1226"/>
      <c r="P1238" s="1226"/>
      <c r="Q1238" s="1226"/>
      <c r="R1238" s="1226"/>
      <c r="S1238" s="1226"/>
      <c r="T1238" s="1226"/>
      <c r="U1238" s="1226"/>
      <c r="V1238" s="1226"/>
      <c r="W1238" s="1226"/>
      <c r="X1238" s="1226"/>
    </row>
    <row r="1239" spans="1:24" ht="19.5" hidden="1" customHeight="1">
      <c r="A1239" s="1193"/>
      <c r="B1239" s="1247" t="s">
        <v>1048</v>
      </c>
      <c r="C1239" s="1191" t="s">
        <v>1049</v>
      </c>
      <c r="D1239" s="1191" t="s">
        <v>16</v>
      </c>
      <c r="E1239" s="1192">
        <v>1909090</v>
      </c>
      <c r="F1239" s="1192">
        <v>1909090</v>
      </c>
      <c r="G1239" s="1197"/>
      <c r="H1239" s="1197"/>
      <c r="I1239" s="1225">
        <f>(F1239-E1239)/E1239</f>
        <v>0</v>
      </c>
      <c r="J1239" s="1588"/>
      <c r="K1239" s="1226"/>
      <c r="L1239" s="1226"/>
      <c r="M1239" s="1226"/>
      <c r="N1239" s="1226"/>
      <c r="O1239" s="1226"/>
      <c r="P1239" s="1226"/>
      <c r="Q1239" s="1226"/>
      <c r="R1239" s="1226"/>
      <c r="S1239" s="1226"/>
      <c r="T1239" s="1226"/>
      <c r="U1239" s="1226"/>
      <c r="V1239" s="1226"/>
      <c r="W1239" s="1226"/>
      <c r="X1239" s="1226"/>
    </row>
    <row r="1240" spans="1:24" ht="19.5" hidden="1" customHeight="1">
      <c r="A1240" s="1193"/>
      <c r="B1240" s="1247" t="s">
        <v>1050</v>
      </c>
      <c r="C1240" s="1191" t="s">
        <v>1051</v>
      </c>
      <c r="D1240" s="1191" t="s">
        <v>16</v>
      </c>
      <c r="E1240" s="1192">
        <v>1199090</v>
      </c>
      <c r="F1240" s="1192">
        <v>1199090</v>
      </c>
      <c r="G1240" s="1197"/>
      <c r="H1240" s="1197"/>
      <c r="I1240" s="1225">
        <f>(F1240-E1240)/E1240</f>
        <v>0</v>
      </c>
      <c r="J1240" s="1588"/>
      <c r="K1240" s="1226"/>
      <c r="L1240" s="1226"/>
      <c r="M1240" s="1226"/>
      <c r="N1240" s="1226"/>
      <c r="O1240" s="1226"/>
      <c r="P1240" s="1226"/>
      <c r="Q1240" s="1226"/>
      <c r="R1240" s="1226"/>
      <c r="S1240" s="1226"/>
      <c r="T1240" s="1226"/>
      <c r="U1240" s="1226"/>
      <c r="V1240" s="1226"/>
      <c r="W1240" s="1226"/>
      <c r="X1240" s="1226"/>
    </row>
    <row r="1241" spans="1:24" ht="19.5" hidden="1" customHeight="1">
      <c r="A1241" s="1193"/>
      <c r="B1241" s="1252" t="s">
        <v>1052</v>
      </c>
      <c r="C1241" s="1191"/>
      <c r="D1241" s="1191"/>
      <c r="E1241" s="1192"/>
      <c r="F1241" s="1192"/>
      <c r="G1241" s="1197"/>
      <c r="H1241" s="1197"/>
      <c r="I1241" s="1225"/>
      <c r="J1241" s="1588"/>
      <c r="K1241" s="1226"/>
      <c r="L1241" s="1226"/>
      <c r="M1241" s="1226"/>
      <c r="N1241" s="1226"/>
      <c r="O1241" s="1226"/>
      <c r="P1241" s="1226"/>
      <c r="Q1241" s="1226"/>
      <c r="R1241" s="1226"/>
      <c r="S1241" s="1226"/>
      <c r="T1241" s="1226"/>
      <c r="U1241" s="1226"/>
      <c r="V1241" s="1226"/>
      <c r="W1241" s="1226"/>
      <c r="X1241" s="1226"/>
    </row>
    <row r="1242" spans="1:24" ht="19.5" hidden="1" customHeight="1">
      <c r="A1242" s="1193"/>
      <c r="B1242" s="1247" t="s">
        <v>1053</v>
      </c>
      <c r="C1242" s="1191" t="s">
        <v>1051</v>
      </c>
      <c r="D1242" s="1191" t="s">
        <v>16</v>
      </c>
      <c r="E1242" s="1192">
        <v>1969090</v>
      </c>
      <c r="F1242" s="1192">
        <v>1969090</v>
      </c>
      <c r="G1242" s="1197"/>
      <c r="H1242" s="1197"/>
      <c r="I1242" s="1225">
        <f>(F1242-E1242)/E1242</f>
        <v>0</v>
      </c>
      <c r="J1242" s="1589"/>
      <c r="K1242" s="1226"/>
      <c r="L1242" s="1226"/>
      <c r="M1242" s="1226"/>
      <c r="N1242" s="1226"/>
      <c r="O1242" s="1226"/>
      <c r="P1242" s="1226"/>
      <c r="Q1242" s="1226"/>
      <c r="R1242" s="1226"/>
      <c r="S1242" s="1226"/>
      <c r="T1242" s="1226"/>
      <c r="U1242" s="1226"/>
      <c r="V1242" s="1226"/>
      <c r="W1242" s="1226"/>
      <c r="X1242" s="1226"/>
    </row>
    <row r="1243" spans="1:24" ht="19.5" hidden="1" customHeight="1">
      <c r="A1243" s="1193"/>
      <c r="B1243" s="1252" t="s">
        <v>1054</v>
      </c>
      <c r="C1243" s="1191"/>
      <c r="D1243" s="1191"/>
      <c r="E1243" s="1192"/>
      <c r="F1243" s="1192"/>
      <c r="G1243" s="1197"/>
      <c r="H1243" s="1197"/>
      <c r="I1243" s="1225"/>
      <c r="J1243" s="1587" t="s">
        <v>1042</v>
      </c>
      <c r="K1243" s="1226"/>
      <c r="L1243" s="1226"/>
      <c r="M1243" s="1226"/>
      <c r="N1243" s="1226"/>
      <c r="O1243" s="1226"/>
      <c r="P1243" s="1226"/>
      <c r="Q1243" s="1226"/>
      <c r="R1243" s="1226"/>
      <c r="S1243" s="1226"/>
      <c r="T1243" s="1226"/>
      <c r="U1243" s="1226"/>
      <c r="V1243" s="1226"/>
      <c r="W1243" s="1226"/>
      <c r="X1243" s="1226"/>
    </row>
    <row r="1244" spans="1:24" ht="19.5" hidden="1" customHeight="1">
      <c r="A1244" s="1193"/>
      <c r="B1244" s="1247" t="s">
        <v>1055</v>
      </c>
      <c r="C1244" s="1191" t="s">
        <v>1056</v>
      </c>
      <c r="D1244" s="1191" t="s">
        <v>16</v>
      </c>
      <c r="E1244" s="1192">
        <v>591818</v>
      </c>
      <c r="F1244" s="1192">
        <v>591818</v>
      </c>
      <c r="G1244" s="1197"/>
      <c r="H1244" s="1197"/>
      <c r="I1244" s="1225">
        <f>(F1244-E1244)/E1244</f>
        <v>0</v>
      </c>
      <c r="J1244" s="1588"/>
      <c r="K1244" s="1226"/>
      <c r="L1244" s="1226"/>
      <c r="M1244" s="1226"/>
      <c r="N1244" s="1226"/>
      <c r="O1244" s="1226"/>
      <c r="P1244" s="1226"/>
      <c r="Q1244" s="1226"/>
      <c r="R1244" s="1226"/>
      <c r="S1244" s="1226"/>
      <c r="T1244" s="1226"/>
      <c r="U1244" s="1226"/>
      <c r="V1244" s="1226"/>
      <c r="W1244" s="1226"/>
      <c r="X1244" s="1226"/>
    </row>
    <row r="1245" spans="1:24" ht="19.5" hidden="1" customHeight="1">
      <c r="A1245" s="1193"/>
      <c r="B1245" s="1247" t="s">
        <v>1057</v>
      </c>
      <c r="C1245" s="1191" t="s">
        <v>1056</v>
      </c>
      <c r="D1245" s="1191" t="s">
        <v>16</v>
      </c>
      <c r="E1245" s="1192">
        <v>578182</v>
      </c>
      <c r="F1245" s="1192">
        <v>578182</v>
      </c>
      <c r="G1245" s="1197"/>
      <c r="H1245" s="1197"/>
      <c r="I1245" s="1225">
        <f>(F1245-E1245)/E1245</f>
        <v>0</v>
      </c>
      <c r="J1245" s="1588"/>
      <c r="K1245" s="1226"/>
      <c r="L1245" s="1226"/>
      <c r="M1245" s="1226"/>
      <c r="N1245" s="1226"/>
      <c r="O1245" s="1226"/>
      <c r="P1245" s="1226"/>
      <c r="Q1245" s="1226"/>
      <c r="R1245" s="1226"/>
      <c r="S1245" s="1226"/>
      <c r="T1245" s="1226"/>
      <c r="U1245" s="1226"/>
      <c r="V1245" s="1226"/>
      <c r="W1245" s="1226"/>
      <c r="X1245" s="1226"/>
    </row>
    <row r="1246" spans="1:24" ht="19.5" hidden="1" customHeight="1">
      <c r="A1246" s="1193"/>
      <c r="B1246" s="1247" t="s">
        <v>1058</v>
      </c>
      <c r="C1246" s="1191" t="s">
        <v>1059</v>
      </c>
      <c r="D1246" s="1191" t="s">
        <v>16</v>
      </c>
      <c r="E1246" s="1192">
        <v>449090</v>
      </c>
      <c r="F1246" s="1192">
        <v>449090</v>
      </c>
      <c r="G1246" s="1197"/>
      <c r="H1246" s="1197"/>
      <c r="I1246" s="1225">
        <f>(F1246-E1246)/E1246</f>
        <v>0</v>
      </c>
      <c r="J1246" s="1588"/>
      <c r="K1246" s="1226"/>
      <c r="L1246" s="1226"/>
      <c r="M1246" s="1226"/>
      <c r="N1246" s="1226"/>
      <c r="O1246" s="1226"/>
      <c r="P1246" s="1226"/>
      <c r="Q1246" s="1226"/>
      <c r="R1246" s="1226"/>
      <c r="S1246" s="1226"/>
      <c r="T1246" s="1226"/>
      <c r="U1246" s="1226"/>
      <c r="V1246" s="1226"/>
      <c r="W1246" s="1226"/>
      <c r="X1246" s="1226"/>
    </row>
    <row r="1247" spans="1:24" ht="19.5" hidden="1" customHeight="1">
      <c r="A1247" s="1193"/>
      <c r="B1247" s="1247" t="s">
        <v>1060</v>
      </c>
      <c r="C1247" s="1191" t="s">
        <v>1059</v>
      </c>
      <c r="D1247" s="1191" t="s">
        <v>16</v>
      </c>
      <c r="E1247" s="1192">
        <v>387272</v>
      </c>
      <c r="F1247" s="1192">
        <v>387272</v>
      </c>
      <c r="G1247" s="1197"/>
      <c r="H1247" s="1197"/>
      <c r="I1247" s="1225">
        <f>(F1247-E1247)/E1247</f>
        <v>0</v>
      </c>
      <c r="J1247" s="1588"/>
      <c r="K1247" s="1226"/>
      <c r="L1247" s="1226"/>
      <c r="M1247" s="1226"/>
      <c r="N1247" s="1226"/>
      <c r="O1247" s="1226"/>
      <c r="P1247" s="1226"/>
      <c r="Q1247" s="1226"/>
      <c r="R1247" s="1226"/>
      <c r="S1247" s="1226"/>
      <c r="T1247" s="1226"/>
      <c r="U1247" s="1226"/>
      <c r="V1247" s="1226"/>
      <c r="W1247" s="1226"/>
      <c r="X1247" s="1226"/>
    </row>
    <row r="1248" spans="1:24" ht="19.5" hidden="1" customHeight="1">
      <c r="A1248" s="1193"/>
      <c r="B1248" s="1252" t="s">
        <v>1061</v>
      </c>
      <c r="C1248" s="1191"/>
      <c r="D1248" s="1191"/>
      <c r="E1248" s="1192"/>
      <c r="F1248" s="1192"/>
      <c r="G1248" s="1197"/>
      <c r="H1248" s="1197"/>
      <c r="I1248" s="1225"/>
      <c r="J1248" s="1588"/>
      <c r="K1248" s="1226"/>
      <c r="L1248" s="1226"/>
      <c r="M1248" s="1226"/>
      <c r="N1248" s="1226"/>
      <c r="O1248" s="1226"/>
      <c r="P1248" s="1226"/>
      <c r="Q1248" s="1226"/>
      <c r="R1248" s="1226"/>
      <c r="S1248" s="1226"/>
      <c r="T1248" s="1226"/>
      <c r="U1248" s="1226"/>
      <c r="V1248" s="1226"/>
      <c r="W1248" s="1226"/>
      <c r="X1248" s="1226"/>
    </row>
    <row r="1249" spans="1:24" ht="19.5" hidden="1" customHeight="1">
      <c r="A1249" s="1193"/>
      <c r="B1249" s="1247" t="s">
        <v>1062</v>
      </c>
      <c r="C1249" s="1191" t="s">
        <v>1063</v>
      </c>
      <c r="D1249" s="1191" t="s">
        <v>16</v>
      </c>
      <c r="E1249" s="1192">
        <v>214545</v>
      </c>
      <c r="F1249" s="1192">
        <v>214545</v>
      </c>
      <c r="G1249" s="1197"/>
      <c r="H1249" s="1197"/>
      <c r="I1249" s="1225">
        <f>(F1249-E1249)/E1249</f>
        <v>0</v>
      </c>
      <c r="J1249" s="1588"/>
      <c r="K1249" s="1226"/>
      <c r="L1249" s="1226"/>
      <c r="M1249" s="1226"/>
      <c r="N1249" s="1226"/>
      <c r="O1249" s="1226"/>
      <c r="P1249" s="1226"/>
      <c r="Q1249" s="1226"/>
      <c r="R1249" s="1226"/>
      <c r="S1249" s="1226"/>
      <c r="T1249" s="1226"/>
      <c r="U1249" s="1226"/>
      <c r="V1249" s="1226"/>
      <c r="W1249" s="1226"/>
      <c r="X1249" s="1226"/>
    </row>
    <row r="1250" spans="1:24" ht="19.5" hidden="1" customHeight="1">
      <c r="A1250" s="1193"/>
      <c r="B1250" s="1247" t="s">
        <v>1064</v>
      </c>
      <c r="C1250" s="1191" t="s">
        <v>1063</v>
      </c>
      <c r="D1250" s="1191" t="s">
        <v>16</v>
      </c>
      <c r="E1250" s="1192">
        <v>185454</v>
      </c>
      <c r="F1250" s="1192">
        <v>185454</v>
      </c>
      <c r="G1250" s="1197"/>
      <c r="H1250" s="1197"/>
      <c r="I1250" s="1225">
        <f>(F1250-E1250)/E1250</f>
        <v>0</v>
      </c>
      <c r="J1250" s="1588"/>
      <c r="K1250" s="1226"/>
      <c r="L1250" s="1226"/>
      <c r="M1250" s="1226"/>
      <c r="N1250" s="1226"/>
      <c r="O1250" s="1226"/>
      <c r="P1250" s="1226"/>
      <c r="Q1250" s="1226"/>
      <c r="R1250" s="1226"/>
      <c r="S1250" s="1226"/>
      <c r="T1250" s="1226"/>
      <c r="U1250" s="1226"/>
      <c r="V1250" s="1226"/>
      <c r="W1250" s="1226"/>
      <c r="X1250" s="1226"/>
    </row>
    <row r="1251" spans="1:24" ht="19.5" hidden="1" customHeight="1">
      <c r="A1251" s="1193"/>
      <c r="B1251" s="1247" t="s">
        <v>1065</v>
      </c>
      <c r="C1251" s="1191" t="s">
        <v>968</v>
      </c>
      <c r="D1251" s="1191" t="s">
        <v>16</v>
      </c>
      <c r="E1251" s="1192">
        <v>323636</v>
      </c>
      <c r="F1251" s="1192">
        <v>323636</v>
      </c>
      <c r="G1251" s="1197"/>
      <c r="H1251" s="1197"/>
      <c r="I1251" s="1225">
        <f>(F1251-E1251)/E1251</f>
        <v>0</v>
      </c>
      <c r="J1251" s="1588"/>
      <c r="K1251" s="1226"/>
      <c r="L1251" s="1226"/>
      <c r="M1251" s="1226"/>
      <c r="N1251" s="1226"/>
      <c r="O1251" s="1226"/>
      <c r="P1251" s="1226"/>
      <c r="Q1251" s="1226"/>
      <c r="R1251" s="1226"/>
      <c r="S1251" s="1226"/>
      <c r="T1251" s="1226"/>
      <c r="U1251" s="1226"/>
      <c r="V1251" s="1226"/>
      <c r="W1251" s="1226"/>
      <c r="X1251" s="1226"/>
    </row>
    <row r="1252" spans="1:24" ht="19.5" hidden="1" customHeight="1">
      <c r="A1252" s="1193"/>
      <c r="B1252" s="1247" t="s">
        <v>1066</v>
      </c>
      <c r="C1252" s="1191" t="s">
        <v>968</v>
      </c>
      <c r="D1252" s="1191" t="s">
        <v>16</v>
      </c>
      <c r="E1252" s="1192">
        <v>200000</v>
      </c>
      <c r="F1252" s="1192">
        <v>200000</v>
      </c>
      <c r="G1252" s="1197"/>
      <c r="H1252" s="1197"/>
      <c r="I1252" s="1225">
        <f>(F1252-E1252)/E1252</f>
        <v>0</v>
      </c>
      <c r="J1252" s="1589"/>
      <c r="K1252" s="1226"/>
      <c r="L1252" s="1226"/>
      <c r="M1252" s="1226"/>
      <c r="N1252" s="1226"/>
      <c r="O1252" s="1226"/>
      <c r="P1252" s="1226"/>
      <c r="Q1252" s="1226"/>
      <c r="R1252" s="1226"/>
      <c r="S1252" s="1226"/>
      <c r="T1252" s="1226"/>
      <c r="U1252" s="1226"/>
      <c r="V1252" s="1226"/>
      <c r="W1252" s="1226"/>
      <c r="X1252" s="1226"/>
    </row>
    <row r="1253" spans="1:24" ht="24.75" customHeight="1">
      <c r="A1253" s="1577" t="s">
        <v>1067</v>
      </c>
      <c r="B1253" s="1578"/>
      <c r="C1253" s="1578"/>
      <c r="D1253" s="1578"/>
      <c r="E1253" s="1578"/>
      <c r="F1253" s="1578"/>
      <c r="G1253" s="1578"/>
      <c r="H1253" s="1578"/>
      <c r="I1253" s="1578"/>
      <c r="J1253" s="1579"/>
      <c r="K1253" s="1226"/>
      <c r="L1253" s="1226"/>
      <c r="M1253" s="1226"/>
      <c r="N1253" s="1226"/>
      <c r="O1253" s="1226"/>
      <c r="P1253" s="1226"/>
      <c r="Q1253" s="1226"/>
      <c r="R1253" s="1226"/>
      <c r="S1253" s="1226"/>
      <c r="T1253" s="1226"/>
      <c r="U1253" s="1226"/>
      <c r="V1253" s="1226"/>
      <c r="W1253" s="1226"/>
      <c r="X1253" s="1226"/>
    </row>
    <row r="1254" spans="1:24" ht="45.75" customHeight="1">
      <c r="A1254" s="1186"/>
      <c r="B1254" s="1583" t="s">
        <v>1068</v>
      </c>
      <c r="C1254" s="1578"/>
      <c r="D1254" s="1578"/>
      <c r="E1254" s="1578"/>
      <c r="F1254" s="1578"/>
      <c r="G1254" s="1578"/>
      <c r="H1254" s="1578"/>
      <c r="I1254" s="1578"/>
      <c r="J1254" s="1579"/>
      <c r="K1254" s="1224"/>
      <c r="L1254" s="1224"/>
      <c r="M1254" s="1224"/>
      <c r="N1254" s="1224"/>
      <c r="O1254" s="1224"/>
      <c r="P1254" s="1224"/>
      <c r="Q1254" s="1224"/>
      <c r="R1254" s="1224"/>
      <c r="S1254" s="1224"/>
      <c r="T1254" s="1224"/>
      <c r="U1254" s="1224"/>
      <c r="V1254" s="1224"/>
      <c r="W1254" s="1224"/>
      <c r="X1254" s="1224"/>
    </row>
    <row r="1255" spans="1:24" ht="31.5" hidden="1" customHeight="1" outlineLevel="1">
      <c r="A1255" s="1193"/>
      <c r="B1255" s="1247" t="s">
        <v>1069</v>
      </c>
      <c r="C1255" s="1191" t="s">
        <v>199</v>
      </c>
      <c r="D1255" s="1209" t="s">
        <v>1070</v>
      </c>
      <c r="E1255" s="1192">
        <v>1919000</v>
      </c>
      <c r="F1255" s="1192">
        <v>1919000</v>
      </c>
      <c r="G1255" s="1197">
        <f t="shared" ref="G1255:H1263" si="84">F1255</f>
        <v>1919000</v>
      </c>
      <c r="H1255" s="1197">
        <f t="shared" si="84"/>
        <v>1919000</v>
      </c>
      <c r="I1255" s="1225">
        <f t="shared" ref="I1255:I1263" si="85">(H1255-G1255)/H1255</f>
        <v>0</v>
      </c>
      <c r="J1255" s="1587" t="s">
        <v>1071</v>
      </c>
      <c r="K1255" s="1226"/>
      <c r="L1255" s="1226"/>
      <c r="M1255" s="1226"/>
      <c r="N1255" s="1226"/>
      <c r="O1255" s="1226"/>
      <c r="P1255" s="1226"/>
      <c r="Q1255" s="1226"/>
      <c r="R1255" s="1226"/>
      <c r="S1255" s="1226"/>
      <c r="T1255" s="1226"/>
      <c r="U1255" s="1226"/>
      <c r="V1255" s="1226"/>
      <c r="W1255" s="1226"/>
      <c r="X1255" s="1226"/>
    </row>
    <row r="1256" spans="1:24" ht="19.5" hidden="1" customHeight="1" outlineLevel="1">
      <c r="A1256" s="1193"/>
      <c r="B1256" s="1247" t="s">
        <v>1072</v>
      </c>
      <c r="C1256" s="1191" t="s">
        <v>199</v>
      </c>
      <c r="D1256" s="1191" t="s">
        <v>16</v>
      </c>
      <c r="E1256" s="1192">
        <v>2251000</v>
      </c>
      <c r="F1256" s="1192">
        <v>2251000</v>
      </c>
      <c r="G1256" s="1197">
        <f t="shared" si="84"/>
        <v>2251000</v>
      </c>
      <c r="H1256" s="1197">
        <f t="shared" si="84"/>
        <v>2251000</v>
      </c>
      <c r="I1256" s="1225">
        <f t="shared" si="85"/>
        <v>0</v>
      </c>
      <c r="J1256" s="1588"/>
      <c r="K1256" s="1226"/>
      <c r="L1256" s="1226"/>
      <c r="M1256" s="1226"/>
      <c r="N1256" s="1226"/>
      <c r="O1256" s="1226"/>
      <c r="P1256" s="1226"/>
      <c r="Q1256" s="1226"/>
      <c r="R1256" s="1226"/>
      <c r="S1256" s="1226"/>
      <c r="T1256" s="1226"/>
      <c r="U1256" s="1226"/>
      <c r="V1256" s="1226"/>
      <c r="W1256" s="1226"/>
      <c r="X1256" s="1226"/>
    </row>
    <row r="1257" spans="1:24" ht="39" hidden="1" customHeight="1" outlineLevel="1">
      <c r="A1257" s="1193"/>
      <c r="B1257" s="1211" t="s">
        <v>1073</v>
      </c>
      <c r="C1257" s="1191" t="s">
        <v>199</v>
      </c>
      <c r="D1257" s="1191" t="s">
        <v>16</v>
      </c>
      <c r="E1257" s="1192">
        <v>3212000</v>
      </c>
      <c r="F1257" s="1192">
        <v>3212000</v>
      </c>
      <c r="G1257" s="1197">
        <f t="shared" si="84"/>
        <v>3212000</v>
      </c>
      <c r="H1257" s="1197">
        <f t="shared" si="84"/>
        <v>3212000</v>
      </c>
      <c r="I1257" s="1225">
        <f t="shared" si="85"/>
        <v>0</v>
      </c>
      <c r="J1257" s="1588"/>
      <c r="K1257" s="1226"/>
      <c r="L1257" s="1226"/>
      <c r="M1257" s="1226"/>
      <c r="N1257" s="1226"/>
      <c r="O1257" s="1226"/>
      <c r="P1257" s="1226"/>
      <c r="Q1257" s="1226"/>
      <c r="R1257" s="1226"/>
      <c r="S1257" s="1226"/>
      <c r="T1257" s="1226"/>
      <c r="U1257" s="1226"/>
      <c r="V1257" s="1226"/>
      <c r="W1257" s="1226"/>
      <c r="X1257" s="1226"/>
    </row>
    <row r="1258" spans="1:24" ht="39" hidden="1" customHeight="1" outlineLevel="1">
      <c r="A1258" s="1193"/>
      <c r="B1258" s="1211" t="s">
        <v>1074</v>
      </c>
      <c r="C1258" s="1191" t="s">
        <v>199</v>
      </c>
      <c r="D1258" s="1191" t="s">
        <v>16</v>
      </c>
      <c r="E1258" s="1192">
        <v>3016000</v>
      </c>
      <c r="F1258" s="1192">
        <v>3016000</v>
      </c>
      <c r="G1258" s="1197">
        <f t="shared" si="84"/>
        <v>3016000</v>
      </c>
      <c r="H1258" s="1197">
        <f t="shared" si="84"/>
        <v>3016000</v>
      </c>
      <c r="I1258" s="1225">
        <f t="shared" si="85"/>
        <v>0</v>
      </c>
      <c r="J1258" s="1588"/>
      <c r="K1258" s="1226"/>
      <c r="L1258" s="1226"/>
      <c r="M1258" s="1226"/>
      <c r="N1258" s="1226"/>
      <c r="O1258" s="1226"/>
      <c r="P1258" s="1226"/>
      <c r="Q1258" s="1226"/>
      <c r="R1258" s="1226"/>
      <c r="S1258" s="1226"/>
      <c r="T1258" s="1226"/>
      <c r="U1258" s="1226"/>
      <c r="V1258" s="1226"/>
      <c r="W1258" s="1226"/>
      <c r="X1258" s="1226"/>
    </row>
    <row r="1259" spans="1:24" ht="39" hidden="1" customHeight="1" outlineLevel="1">
      <c r="A1259" s="1193"/>
      <c r="B1259" s="1211" t="s">
        <v>1075</v>
      </c>
      <c r="C1259" s="1191" t="s">
        <v>199</v>
      </c>
      <c r="D1259" s="1191" t="s">
        <v>16</v>
      </c>
      <c r="E1259" s="1192">
        <v>3074000</v>
      </c>
      <c r="F1259" s="1192">
        <v>3074000</v>
      </c>
      <c r="G1259" s="1197">
        <f t="shared" si="84"/>
        <v>3074000</v>
      </c>
      <c r="H1259" s="1197">
        <f t="shared" si="84"/>
        <v>3074000</v>
      </c>
      <c r="I1259" s="1225">
        <f t="shared" si="85"/>
        <v>0</v>
      </c>
      <c r="J1259" s="1588"/>
      <c r="K1259" s="1226"/>
      <c r="L1259" s="1226"/>
      <c r="M1259" s="1226"/>
      <c r="N1259" s="1226"/>
      <c r="O1259" s="1226"/>
      <c r="P1259" s="1226"/>
      <c r="Q1259" s="1226"/>
      <c r="R1259" s="1226"/>
      <c r="S1259" s="1226"/>
      <c r="T1259" s="1226"/>
      <c r="U1259" s="1226"/>
      <c r="V1259" s="1226"/>
      <c r="W1259" s="1226"/>
      <c r="X1259" s="1226"/>
    </row>
    <row r="1260" spans="1:24" ht="39" hidden="1" customHeight="1" outlineLevel="1">
      <c r="A1260" s="1193"/>
      <c r="B1260" s="1211" t="s">
        <v>1076</v>
      </c>
      <c r="C1260" s="1191" t="s">
        <v>199</v>
      </c>
      <c r="D1260" s="1191" t="s">
        <v>16</v>
      </c>
      <c r="E1260" s="1192">
        <v>3098000</v>
      </c>
      <c r="F1260" s="1192">
        <v>3098000</v>
      </c>
      <c r="G1260" s="1197">
        <f t="shared" si="84"/>
        <v>3098000</v>
      </c>
      <c r="H1260" s="1197">
        <f t="shared" si="84"/>
        <v>3098000</v>
      </c>
      <c r="I1260" s="1225">
        <f t="shared" si="85"/>
        <v>0</v>
      </c>
      <c r="J1260" s="1588"/>
      <c r="K1260" s="1226"/>
      <c r="L1260" s="1226"/>
      <c r="M1260" s="1226"/>
      <c r="N1260" s="1226"/>
      <c r="O1260" s="1226"/>
      <c r="P1260" s="1226"/>
      <c r="Q1260" s="1226"/>
      <c r="R1260" s="1226"/>
      <c r="S1260" s="1226"/>
      <c r="T1260" s="1226"/>
      <c r="U1260" s="1226"/>
      <c r="V1260" s="1226"/>
      <c r="W1260" s="1226"/>
      <c r="X1260" s="1226"/>
    </row>
    <row r="1261" spans="1:24" ht="39" hidden="1" customHeight="1" outlineLevel="1">
      <c r="A1261" s="1193"/>
      <c r="B1261" s="1211" t="s">
        <v>1077</v>
      </c>
      <c r="C1261" s="1191" t="s">
        <v>199</v>
      </c>
      <c r="D1261" s="1191" t="s">
        <v>16</v>
      </c>
      <c r="E1261" s="1192">
        <v>3613000</v>
      </c>
      <c r="F1261" s="1192">
        <v>3613000</v>
      </c>
      <c r="G1261" s="1197">
        <f t="shared" si="84"/>
        <v>3613000</v>
      </c>
      <c r="H1261" s="1197">
        <f t="shared" si="84"/>
        <v>3613000</v>
      </c>
      <c r="I1261" s="1225">
        <f t="shared" si="85"/>
        <v>0</v>
      </c>
      <c r="J1261" s="1588"/>
      <c r="K1261" s="1226"/>
      <c r="L1261" s="1226"/>
      <c r="M1261" s="1226"/>
      <c r="N1261" s="1226"/>
      <c r="O1261" s="1226"/>
      <c r="P1261" s="1226"/>
      <c r="Q1261" s="1226"/>
      <c r="R1261" s="1226"/>
      <c r="S1261" s="1226"/>
      <c r="T1261" s="1226"/>
      <c r="U1261" s="1226"/>
      <c r="V1261" s="1226"/>
      <c r="W1261" s="1226"/>
      <c r="X1261" s="1226"/>
    </row>
    <row r="1262" spans="1:24" ht="39" hidden="1" customHeight="1" outlineLevel="1">
      <c r="A1262" s="1193"/>
      <c r="B1262" s="1211" t="s">
        <v>1078</v>
      </c>
      <c r="C1262" s="1191" t="s">
        <v>199</v>
      </c>
      <c r="D1262" s="1191" t="s">
        <v>16</v>
      </c>
      <c r="E1262" s="1192">
        <v>4033000</v>
      </c>
      <c r="F1262" s="1192">
        <v>4033000</v>
      </c>
      <c r="G1262" s="1197">
        <f t="shared" si="84"/>
        <v>4033000</v>
      </c>
      <c r="H1262" s="1197">
        <f t="shared" si="84"/>
        <v>4033000</v>
      </c>
      <c r="I1262" s="1225">
        <f t="shared" si="85"/>
        <v>0</v>
      </c>
      <c r="J1262" s="1588"/>
      <c r="K1262" s="1226"/>
      <c r="L1262" s="1226"/>
      <c r="M1262" s="1226"/>
      <c r="N1262" s="1226"/>
      <c r="O1262" s="1226"/>
      <c r="P1262" s="1226"/>
      <c r="Q1262" s="1226"/>
      <c r="R1262" s="1226"/>
      <c r="S1262" s="1226"/>
      <c r="T1262" s="1226"/>
      <c r="U1262" s="1226"/>
      <c r="V1262" s="1226"/>
      <c r="W1262" s="1226"/>
      <c r="X1262" s="1226"/>
    </row>
    <row r="1263" spans="1:24" ht="19.5" hidden="1" customHeight="1" outlineLevel="1">
      <c r="A1263" s="1193"/>
      <c r="B1263" s="1247" t="s">
        <v>1079</v>
      </c>
      <c r="C1263" s="1191" t="s">
        <v>199</v>
      </c>
      <c r="D1263" s="1191" t="s">
        <v>16</v>
      </c>
      <c r="E1263" s="1192">
        <v>3798000</v>
      </c>
      <c r="F1263" s="1192">
        <v>3798000</v>
      </c>
      <c r="G1263" s="1197">
        <f t="shared" si="84"/>
        <v>3798000</v>
      </c>
      <c r="H1263" s="1197">
        <f t="shared" si="84"/>
        <v>3798000</v>
      </c>
      <c r="I1263" s="1225">
        <f t="shared" si="85"/>
        <v>0</v>
      </c>
      <c r="J1263" s="1589"/>
      <c r="K1263" s="1226"/>
      <c r="L1263" s="1226"/>
      <c r="M1263" s="1226"/>
      <c r="N1263" s="1226"/>
      <c r="O1263" s="1226"/>
      <c r="P1263" s="1226"/>
      <c r="Q1263" s="1226"/>
      <c r="R1263" s="1226"/>
      <c r="S1263" s="1226"/>
      <c r="T1263" s="1226"/>
      <c r="U1263" s="1226"/>
      <c r="V1263" s="1226"/>
      <c r="W1263" s="1226"/>
      <c r="X1263" s="1226"/>
    </row>
    <row r="1264" spans="1:24" ht="15" hidden="1" customHeight="1">
      <c r="A1264" s="1212">
        <v>2</v>
      </c>
      <c r="B1264" s="1598" t="s">
        <v>1080</v>
      </c>
      <c r="C1264" s="1578"/>
      <c r="D1264" s="1578"/>
      <c r="E1264" s="1578"/>
      <c r="F1264" s="1578"/>
      <c r="G1264" s="1578"/>
      <c r="H1264" s="1578"/>
      <c r="I1264" s="1578"/>
      <c r="J1264" s="1579"/>
      <c r="K1264" s="1226"/>
      <c r="L1264" s="1226"/>
      <c r="M1264" s="1226"/>
      <c r="N1264" s="1226"/>
      <c r="O1264" s="1226"/>
      <c r="P1264" s="1226"/>
      <c r="Q1264" s="1226"/>
      <c r="R1264" s="1226"/>
      <c r="S1264" s="1226"/>
      <c r="T1264" s="1226"/>
      <c r="U1264" s="1226"/>
      <c r="V1264" s="1226"/>
      <c r="W1264" s="1226"/>
      <c r="X1264" s="1226"/>
    </row>
    <row r="1265" spans="1:24" ht="117" hidden="1" customHeight="1">
      <c r="A1265" s="1193"/>
      <c r="B1265" s="1211" t="s">
        <v>1081</v>
      </c>
      <c r="C1265" s="1191" t="s">
        <v>362</v>
      </c>
      <c r="D1265" s="1191"/>
      <c r="E1265" s="1192">
        <v>300000</v>
      </c>
      <c r="F1265" s="1192">
        <v>300000</v>
      </c>
      <c r="G1265" s="1197"/>
      <c r="H1265" s="1197"/>
      <c r="I1265" s="1225">
        <f t="shared" ref="I1265:I1270" si="86">(F1265-E1265)/E1265</f>
        <v>0</v>
      </c>
      <c r="J1265" s="1587" t="s">
        <v>1082</v>
      </c>
      <c r="K1265" s="1226"/>
      <c r="L1265" s="1226"/>
      <c r="M1265" s="1226"/>
      <c r="N1265" s="1226"/>
      <c r="O1265" s="1226"/>
      <c r="P1265" s="1226"/>
      <c r="Q1265" s="1226"/>
      <c r="R1265" s="1226"/>
      <c r="S1265" s="1226"/>
      <c r="T1265" s="1226"/>
      <c r="U1265" s="1226"/>
      <c r="V1265" s="1226"/>
      <c r="W1265" s="1226"/>
      <c r="X1265" s="1226"/>
    </row>
    <row r="1266" spans="1:24" ht="117" hidden="1" customHeight="1">
      <c r="A1266" s="1193"/>
      <c r="B1266" s="1211" t="s">
        <v>1083</v>
      </c>
      <c r="C1266" s="1191" t="s">
        <v>362</v>
      </c>
      <c r="D1266" s="1191"/>
      <c r="E1266" s="1192">
        <v>320000</v>
      </c>
      <c r="F1266" s="1192">
        <v>320000</v>
      </c>
      <c r="G1266" s="1197"/>
      <c r="H1266" s="1197"/>
      <c r="I1266" s="1225">
        <f t="shared" si="86"/>
        <v>0</v>
      </c>
      <c r="J1266" s="1589"/>
      <c r="K1266" s="1226"/>
      <c r="L1266" s="1226"/>
      <c r="M1266" s="1226"/>
      <c r="N1266" s="1226"/>
      <c r="O1266" s="1226"/>
      <c r="P1266" s="1226"/>
      <c r="Q1266" s="1226"/>
      <c r="R1266" s="1226"/>
      <c r="S1266" s="1226"/>
      <c r="T1266" s="1226"/>
      <c r="U1266" s="1226"/>
      <c r="V1266" s="1226"/>
      <c r="W1266" s="1226"/>
      <c r="X1266" s="1226"/>
    </row>
    <row r="1267" spans="1:24" ht="117" hidden="1" customHeight="1">
      <c r="A1267" s="1193"/>
      <c r="B1267" s="1211" t="s">
        <v>1084</v>
      </c>
      <c r="C1267" s="1191" t="s">
        <v>362</v>
      </c>
      <c r="D1267" s="1191"/>
      <c r="E1267" s="1192">
        <v>250000</v>
      </c>
      <c r="F1267" s="1192">
        <v>250000</v>
      </c>
      <c r="G1267" s="1197"/>
      <c r="H1267" s="1197"/>
      <c r="I1267" s="1225">
        <f t="shared" si="86"/>
        <v>0</v>
      </c>
      <c r="J1267" s="1587" t="s">
        <v>1082</v>
      </c>
      <c r="K1267" s="1226"/>
      <c r="L1267" s="1226"/>
      <c r="M1267" s="1226"/>
      <c r="N1267" s="1226"/>
      <c r="O1267" s="1226"/>
      <c r="P1267" s="1226"/>
      <c r="Q1267" s="1226"/>
      <c r="R1267" s="1226"/>
      <c r="S1267" s="1226"/>
      <c r="T1267" s="1226"/>
      <c r="U1267" s="1226"/>
      <c r="V1267" s="1226"/>
      <c r="W1267" s="1226"/>
      <c r="X1267" s="1226"/>
    </row>
    <row r="1268" spans="1:24" ht="78" hidden="1" customHeight="1">
      <c r="A1268" s="1193"/>
      <c r="B1268" s="1211" t="s">
        <v>1085</v>
      </c>
      <c r="C1268" s="1191" t="s">
        <v>362</v>
      </c>
      <c r="D1268" s="1191"/>
      <c r="E1268" s="1192">
        <v>340000</v>
      </c>
      <c r="F1268" s="1192">
        <v>340000</v>
      </c>
      <c r="G1268" s="1197"/>
      <c r="H1268" s="1197"/>
      <c r="I1268" s="1225">
        <f t="shared" si="86"/>
        <v>0</v>
      </c>
      <c r="J1268" s="1588"/>
      <c r="K1268" s="1226"/>
      <c r="L1268" s="1226"/>
      <c r="M1268" s="1226"/>
      <c r="N1268" s="1226"/>
      <c r="O1268" s="1226"/>
      <c r="P1268" s="1226"/>
      <c r="Q1268" s="1226"/>
      <c r="R1268" s="1226"/>
      <c r="S1268" s="1226"/>
      <c r="T1268" s="1226"/>
      <c r="U1268" s="1226"/>
      <c r="V1268" s="1226"/>
      <c r="W1268" s="1226"/>
      <c r="X1268" s="1226"/>
    </row>
    <row r="1269" spans="1:24" ht="117" hidden="1" customHeight="1">
      <c r="A1269" s="1193"/>
      <c r="B1269" s="1211" t="s">
        <v>1086</v>
      </c>
      <c r="C1269" s="1191" t="s">
        <v>362</v>
      </c>
      <c r="D1269" s="1191"/>
      <c r="E1269" s="1192">
        <v>320000</v>
      </c>
      <c r="F1269" s="1192">
        <v>320000</v>
      </c>
      <c r="G1269" s="1197"/>
      <c r="H1269" s="1197"/>
      <c r="I1269" s="1225">
        <f t="shared" si="86"/>
        <v>0</v>
      </c>
      <c r="J1269" s="1588"/>
      <c r="K1269" s="1226"/>
      <c r="L1269" s="1226"/>
      <c r="M1269" s="1226"/>
      <c r="N1269" s="1226"/>
      <c r="O1269" s="1226"/>
      <c r="P1269" s="1226"/>
      <c r="Q1269" s="1226"/>
      <c r="R1269" s="1226"/>
      <c r="S1269" s="1226"/>
      <c r="T1269" s="1226"/>
      <c r="U1269" s="1226"/>
      <c r="V1269" s="1226"/>
      <c r="W1269" s="1226"/>
      <c r="X1269" s="1226"/>
    </row>
    <row r="1270" spans="1:24" ht="78" hidden="1" customHeight="1">
      <c r="A1270" s="1193"/>
      <c r="B1270" s="1211" t="s">
        <v>1087</v>
      </c>
      <c r="C1270" s="1191" t="s">
        <v>362</v>
      </c>
      <c r="D1270" s="1191"/>
      <c r="E1270" s="1192">
        <v>420000</v>
      </c>
      <c r="F1270" s="1192">
        <v>420000</v>
      </c>
      <c r="G1270" s="1197"/>
      <c r="H1270" s="1197"/>
      <c r="I1270" s="1225">
        <f t="shared" si="86"/>
        <v>0</v>
      </c>
      <c r="J1270" s="1589"/>
      <c r="K1270" s="1226"/>
      <c r="L1270" s="1226"/>
      <c r="M1270" s="1226"/>
      <c r="N1270" s="1226"/>
      <c r="O1270" s="1226"/>
      <c r="P1270" s="1226"/>
      <c r="Q1270" s="1226"/>
      <c r="R1270" s="1226"/>
      <c r="S1270" s="1226"/>
      <c r="T1270" s="1226"/>
      <c r="U1270" s="1226"/>
      <c r="V1270" s="1226"/>
      <c r="W1270" s="1226"/>
      <c r="X1270" s="1226"/>
    </row>
    <row r="1271" spans="1:24" ht="24" customHeight="1">
      <c r="A1271" s="1577" t="s">
        <v>1088</v>
      </c>
      <c r="B1271" s="1578"/>
      <c r="C1271" s="1578"/>
      <c r="D1271" s="1578"/>
      <c r="E1271" s="1578"/>
      <c r="F1271" s="1578"/>
      <c r="G1271" s="1578"/>
      <c r="H1271" s="1578"/>
      <c r="I1271" s="1578"/>
      <c r="J1271" s="1579"/>
      <c r="K1271" s="1226"/>
      <c r="L1271" s="1226"/>
      <c r="M1271" s="1226"/>
      <c r="N1271" s="1226"/>
      <c r="O1271" s="1226"/>
      <c r="P1271" s="1226"/>
      <c r="Q1271" s="1226"/>
      <c r="R1271" s="1226"/>
      <c r="S1271" s="1226"/>
      <c r="T1271" s="1226"/>
      <c r="U1271" s="1226"/>
      <c r="V1271" s="1226"/>
      <c r="W1271" s="1226"/>
      <c r="X1271" s="1226"/>
    </row>
    <row r="1272" spans="1:24" ht="30" customHeight="1">
      <c r="A1272" s="1212">
        <v>1</v>
      </c>
      <c r="B1272" s="1194" t="s">
        <v>1089</v>
      </c>
      <c r="C1272" s="1191"/>
      <c r="D1272" s="1191"/>
      <c r="E1272" s="1192"/>
      <c r="F1272" s="1192"/>
      <c r="G1272" s="1197"/>
      <c r="H1272" s="1200"/>
      <c r="I1272" s="1225"/>
      <c r="J1272" s="1587" t="s">
        <v>1090</v>
      </c>
      <c r="K1272" s="1226"/>
      <c r="L1272" s="1226"/>
      <c r="M1272" s="1226"/>
      <c r="N1272" s="1226"/>
      <c r="O1272" s="1226"/>
      <c r="P1272" s="1226"/>
      <c r="Q1272" s="1226"/>
      <c r="R1272" s="1226"/>
      <c r="S1272" s="1226"/>
      <c r="T1272" s="1226"/>
      <c r="U1272" s="1226"/>
      <c r="V1272" s="1226"/>
      <c r="W1272" s="1226"/>
      <c r="X1272" s="1226"/>
    </row>
    <row r="1273" spans="1:24" ht="22.5" hidden="1" customHeight="1" outlineLevel="1">
      <c r="A1273" s="1193"/>
      <c r="B1273" s="1199" t="s">
        <v>21</v>
      </c>
      <c r="C1273" s="1191" t="s">
        <v>548</v>
      </c>
      <c r="D1273" s="1191"/>
      <c r="E1273" s="1192">
        <v>5800000</v>
      </c>
      <c r="F1273" s="1192">
        <v>5800000</v>
      </c>
      <c r="G1273" s="1197">
        <v>5800000</v>
      </c>
      <c r="H1273" s="1200"/>
      <c r="I1273" s="1225"/>
      <c r="J1273" s="1588"/>
      <c r="K1273" s="1226"/>
      <c r="L1273" s="1226"/>
      <c r="M1273" s="1226"/>
      <c r="N1273" s="1226"/>
      <c r="O1273" s="1226"/>
      <c r="P1273" s="1226"/>
      <c r="Q1273" s="1226"/>
      <c r="R1273" s="1226"/>
      <c r="S1273" s="1226"/>
      <c r="T1273" s="1226"/>
      <c r="U1273" s="1226"/>
      <c r="V1273" s="1226"/>
      <c r="W1273" s="1226"/>
      <c r="X1273" s="1226"/>
    </row>
    <row r="1274" spans="1:24" ht="22.5" hidden="1" customHeight="1" outlineLevel="1">
      <c r="A1274" s="1193"/>
      <c r="B1274" s="1199" t="s">
        <v>22</v>
      </c>
      <c r="C1274" s="1191" t="s">
        <v>548</v>
      </c>
      <c r="D1274" s="1191"/>
      <c r="E1274" s="1192">
        <v>6000000</v>
      </c>
      <c r="F1274" s="1192">
        <v>6000000</v>
      </c>
      <c r="G1274" s="1197">
        <f>6600000/1.1</f>
        <v>5999999.9999999991</v>
      </c>
      <c r="H1274" s="1200">
        <f>6600000/1.1</f>
        <v>5999999.9999999991</v>
      </c>
      <c r="I1274" s="1225">
        <f>(H1274-G1274)/G1274</f>
        <v>0</v>
      </c>
      <c r="J1274" s="1588"/>
      <c r="K1274" s="1226"/>
      <c r="L1274" s="1226"/>
      <c r="M1274" s="1226"/>
      <c r="N1274" s="1226"/>
      <c r="O1274" s="1226"/>
      <c r="P1274" s="1226"/>
      <c r="Q1274" s="1226"/>
      <c r="R1274" s="1226"/>
      <c r="S1274" s="1226"/>
      <c r="T1274" s="1226"/>
      <c r="U1274" s="1226"/>
      <c r="V1274" s="1226"/>
      <c r="W1274" s="1226"/>
      <c r="X1274" s="1226"/>
    </row>
    <row r="1275" spans="1:24" ht="22.5" hidden="1" customHeight="1" outlineLevel="1">
      <c r="A1275" s="1193"/>
      <c r="B1275" s="1199" t="s">
        <v>18</v>
      </c>
      <c r="C1275" s="1191" t="s">
        <v>548</v>
      </c>
      <c r="D1275" s="1191"/>
      <c r="E1275" s="1192">
        <v>4700000</v>
      </c>
      <c r="F1275" s="1192">
        <v>4700000</v>
      </c>
      <c r="G1275" s="1197">
        <v>4700000</v>
      </c>
      <c r="H1275" s="1200">
        <f>G1275</f>
        <v>4700000</v>
      </c>
      <c r="I1275" s="1225">
        <f>(H1275-G1275)/G1275</f>
        <v>0</v>
      </c>
      <c r="J1275" s="1588"/>
      <c r="K1275" s="1226"/>
      <c r="L1275" s="1226"/>
      <c r="M1275" s="1226"/>
      <c r="N1275" s="1226"/>
      <c r="O1275" s="1226"/>
      <c r="P1275" s="1226"/>
      <c r="Q1275" s="1226"/>
      <c r="R1275" s="1226"/>
      <c r="S1275" s="1226"/>
      <c r="T1275" s="1226"/>
      <c r="U1275" s="1226"/>
      <c r="V1275" s="1226"/>
      <c r="W1275" s="1226"/>
      <c r="X1275" s="1226"/>
    </row>
    <row r="1276" spans="1:24" ht="22.5" hidden="1" customHeight="1" outlineLevel="1">
      <c r="A1276" s="1193"/>
      <c r="B1276" s="1199" t="s">
        <v>26</v>
      </c>
      <c r="C1276" s="1191" t="s">
        <v>548</v>
      </c>
      <c r="D1276" s="1191"/>
      <c r="E1276" s="1192">
        <v>4500000</v>
      </c>
      <c r="F1276" s="1192">
        <v>4500000</v>
      </c>
      <c r="G1276" s="1197"/>
      <c r="H1276" s="1200">
        <v>4500000</v>
      </c>
      <c r="I1276" s="1225" t="s">
        <v>27</v>
      </c>
      <c r="J1276" s="1588"/>
      <c r="K1276" s="1226"/>
      <c r="L1276" s="1226"/>
      <c r="M1276" s="1226"/>
      <c r="N1276" s="1226"/>
      <c r="O1276" s="1226"/>
      <c r="P1276" s="1226"/>
      <c r="Q1276" s="1226"/>
      <c r="R1276" s="1226"/>
      <c r="S1276" s="1226"/>
      <c r="T1276" s="1226"/>
      <c r="U1276" s="1226"/>
      <c r="V1276" s="1226"/>
      <c r="W1276" s="1226"/>
      <c r="X1276" s="1226"/>
    </row>
    <row r="1277" spans="1:24" ht="22.5" hidden="1" customHeight="1" outlineLevel="1">
      <c r="A1277" s="1193"/>
      <c r="B1277" s="1199" t="s">
        <v>19</v>
      </c>
      <c r="C1277" s="1191" t="s">
        <v>548</v>
      </c>
      <c r="D1277" s="1191"/>
      <c r="E1277" s="1192">
        <v>6500000</v>
      </c>
      <c r="F1277" s="1192">
        <v>6500000</v>
      </c>
      <c r="G1277" s="1197">
        <v>6500000</v>
      </c>
      <c r="H1277" s="1200">
        <f>G1277</f>
        <v>6500000</v>
      </c>
      <c r="I1277" s="1225">
        <f>(H1277-G1277)/G1277</f>
        <v>0</v>
      </c>
      <c r="J1277" s="1588"/>
      <c r="K1277" s="1226"/>
      <c r="L1277" s="1226"/>
      <c r="M1277" s="1226"/>
      <c r="N1277" s="1226"/>
      <c r="O1277" s="1226"/>
      <c r="P1277" s="1226"/>
      <c r="Q1277" s="1226"/>
      <c r="R1277" s="1226"/>
      <c r="S1277" s="1226"/>
      <c r="T1277" s="1226"/>
      <c r="U1277" s="1226"/>
      <c r="V1277" s="1226"/>
      <c r="W1277" s="1226"/>
      <c r="X1277" s="1226"/>
    </row>
    <row r="1278" spans="1:24" ht="22.5" hidden="1" customHeight="1" outlineLevel="1">
      <c r="A1278" s="1193"/>
      <c r="B1278" s="1199" t="s">
        <v>32</v>
      </c>
      <c r="C1278" s="1191" t="s">
        <v>548</v>
      </c>
      <c r="D1278" s="1191"/>
      <c r="E1278" s="1192">
        <v>4600000</v>
      </c>
      <c r="F1278" s="1192"/>
      <c r="G1278" s="1197">
        <v>5000000</v>
      </c>
      <c r="H1278" s="1200">
        <v>5000000</v>
      </c>
      <c r="I1278" s="1225">
        <f>(H1278-G1278)/G1278</f>
        <v>0</v>
      </c>
      <c r="J1278" s="1588"/>
      <c r="K1278" s="1226"/>
      <c r="L1278" s="1226"/>
      <c r="M1278" s="1226"/>
      <c r="N1278" s="1226"/>
      <c r="O1278" s="1226"/>
      <c r="P1278" s="1226"/>
      <c r="Q1278" s="1226"/>
      <c r="R1278" s="1226"/>
      <c r="S1278" s="1226"/>
      <c r="T1278" s="1226"/>
      <c r="U1278" s="1226"/>
      <c r="V1278" s="1226"/>
      <c r="W1278" s="1226"/>
      <c r="X1278" s="1226"/>
    </row>
    <row r="1279" spans="1:24" ht="22.5" hidden="1" customHeight="1" outlineLevel="1">
      <c r="A1279" s="1193"/>
      <c r="B1279" s="1199" t="s">
        <v>24</v>
      </c>
      <c r="C1279" s="1191" t="s">
        <v>548</v>
      </c>
      <c r="D1279" s="1191"/>
      <c r="E1279" s="1192">
        <v>4600000</v>
      </c>
      <c r="F1279" s="1192">
        <v>4600000</v>
      </c>
      <c r="G1279" s="1197">
        <v>4600000</v>
      </c>
      <c r="H1279" s="1200">
        <v>4600000</v>
      </c>
      <c r="I1279" s="1225">
        <f>(H1279-G1279)/G1279</f>
        <v>0</v>
      </c>
      <c r="J1279" s="1588"/>
      <c r="K1279" s="1226"/>
      <c r="L1279" s="1226"/>
      <c r="M1279" s="1226"/>
      <c r="N1279" s="1226"/>
      <c r="O1279" s="1226"/>
      <c r="P1279" s="1226"/>
      <c r="Q1279" s="1226"/>
      <c r="R1279" s="1226"/>
      <c r="S1279" s="1226"/>
      <c r="T1279" s="1226"/>
      <c r="U1279" s="1226"/>
      <c r="V1279" s="1226"/>
      <c r="W1279" s="1226"/>
      <c r="X1279" s="1226"/>
    </row>
    <row r="1280" spans="1:24" ht="22.5" hidden="1" customHeight="1" outlineLevel="1">
      <c r="A1280" s="1193"/>
      <c r="B1280" s="1199" t="s">
        <v>32</v>
      </c>
      <c r="C1280" s="1191" t="s">
        <v>548</v>
      </c>
      <c r="D1280" s="1191"/>
      <c r="E1280" s="1192"/>
      <c r="F1280" s="1192"/>
      <c r="G1280" s="1197"/>
      <c r="H1280" s="1200">
        <v>5000000</v>
      </c>
      <c r="I1280" s="1225" t="s">
        <v>27</v>
      </c>
      <c r="J1280" s="1588"/>
      <c r="K1280" s="1226"/>
      <c r="L1280" s="1226"/>
      <c r="M1280" s="1226"/>
      <c r="N1280" s="1226"/>
      <c r="O1280" s="1226"/>
      <c r="P1280" s="1226"/>
      <c r="Q1280" s="1226"/>
      <c r="R1280" s="1226"/>
      <c r="S1280" s="1226"/>
      <c r="T1280" s="1226"/>
      <c r="U1280" s="1226"/>
      <c r="V1280" s="1226"/>
      <c r="W1280" s="1226"/>
      <c r="X1280" s="1226"/>
    </row>
    <row r="1281" spans="1:24" ht="22.5" hidden="1" customHeight="1" outlineLevel="1">
      <c r="A1281" s="1193"/>
      <c r="B1281" s="1199" t="s">
        <v>28</v>
      </c>
      <c r="C1281" s="1191" t="s">
        <v>548</v>
      </c>
      <c r="D1281" s="1191"/>
      <c r="E1281" s="1192"/>
      <c r="F1281" s="1192">
        <v>6100000</v>
      </c>
      <c r="G1281" s="1197">
        <v>6100000</v>
      </c>
      <c r="H1281" s="1200">
        <v>6100000</v>
      </c>
      <c r="I1281" s="1225">
        <f>(H1281-G1281)/G1281</f>
        <v>0</v>
      </c>
      <c r="J1281" s="1588"/>
      <c r="K1281" s="1226"/>
      <c r="L1281" s="1226"/>
      <c r="M1281" s="1226"/>
      <c r="N1281" s="1226"/>
      <c r="O1281" s="1226"/>
      <c r="P1281" s="1226"/>
      <c r="Q1281" s="1226"/>
      <c r="R1281" s="1226"/>
      <c r="S1281" s="1226"/>
      <c r="T1281" s="1226"/>
      <c r="U1281" s="1226"/>
      <c r="V1281" s="1226"/>
      <c r="W1281" s="1226"/>
      <c r="X1281" s="1226"/>
    </row>
    <row r="1282" spans="1:24" ht="22.5" customHeight="1" collapsed="1">
      <c r="A1282" s="1212">
        <v>2</v>
      </c>
      <c r="B1282" s="1194" t="s">
        <v>1091</v>
      </c>
      <c r="C1282" s="1191"/>
      <c r="D1282" s="1191"/>
      <c r="E1282" s="1192"/>
      <c r="F1282" s="1192"/>
      <c r="G1282" s="1197"/>
      <c r="H1282" s="1200"/>
      <c r="I1282" s="1225"/>
      <c r="J1282" s="1588"/>
      <c r="K1282" s="1226"/>
      <c r="L1282" s="1226"/>
      <c r="M1282" s="1226"/>
      <c r="N1282" s="1226"/>
      <c r="O1282" s="1226"/>
      <c r="P1282" s="1226"/>
      <c r="Q1282" s="1226"/>
      <c r="R1282" s="1226"/>
      <c r="S1282" s="1226"/>
      <c r="T1282" s="1226"/>
      <c r="U1282" s="1226"/>
      <c r="V1282" s="1226"/>
      <c r="W1282" s="1226"/>
      <c r="X1282" s="1226"/>
    </row>
    <row r="1283" spans="1:24" ht="22.5" hidden="1" customHeight="1" outlineLevel="1">
      <c r="A1283" s="1193"/>
      <c r="B1283" s="1199" t="s">
        <v>14</v>
      </c>
      <c r="C1283" s="1191" t="s">
        <v>548</v>
      </c>
      <c r="D1283" s="1191"/>
      <c r="E1283" s="1192">
        <v>5900000</v>
      </c>
      <c r="F1283" s="1192">
        <v>5900000</v>
      </c>
      <c r="G1283" s="1197">
        <v>5900000</v>
      </c>
      <c r="H1283" s="1200">
        <v>5900000</v>
      </c>
      <c r="I1283" s="1225">
        <f>(H1283-G1283)/G1283</f>
        <v>0</v>
      </c>
      <c r="J1283" s="1588"/>
      <c r="K1283" s="1226"/>
      <c r="L1283" s="1226"/>
      <c r="M1283" s="1226"/>
      <c r="N1283" s="1226"/>
      <c r="O1283" s="1226"/>
      <c r="P1283" s="1226"/>
      <c r="Q1283" s="1226"/>
      <c r="R1283" s="1226"/>
      <c r="S1283" s="1226"/>
      <c r="T1283" s="1226"/>
      <c r="U1283" s="1226"/>
      <c r="V1283" s="1226"/>
      <c r="W1283" s="1226"/>
      <c r="X1283" s="1226"/>
    </row>
    <row r="1284" spans="1:24" ht="22.5" hidden="1" customHeight="1" outlineLevel="1">
      <c r="A1284" s="1193"/>
      <c r="B1284" s="1199" t="s">
        <v>18</v>
      </c>
      <c r="C1284" s="1191" t="s">
        <v>548</v>
      </c>
      <c r="D1284" s="1191"/>
      <c r="E1284" s="1192">
        <v>6000000</v>
      </c>
      <c r="F1284" s="1192">
        <v>6000000</v>
      </c>
      <c r="G1284" s="1197">
        <v>6000000</v>
      </c>
      <c r="H1284" s="1200">
        <v>6000000</v>
      </c>
      <c r="I1284" s="1225">
        <f>(H1284-G1284)/G1284</f>
        <v>0</v>
      </c>
      <c r="J1284" s="1588"/>
      <c r="K1284" s="1226"/>
      <c r="L1284" s="1226"/>
      <c r="M1284" s="1226"/>
      <c r="N1284" s="1226"/>
      <c r="O1284" s="1226"/>
      <c r="P1284" s="1226"/>
      <c r="Q1284" s="1226"/>
      <c r="R1284" s="1226"/>
      <c r="S1284" s="1226"/>
      <c r="T1284" s="1226"/>
      <c r="U1284" s="1226"/>
      <c r="V1284" s="1226"/>
      <c r="W1284" s="1226"/>
      <c r="X1284" s="1226"/>
    </row>
    <row r="1285" spans="1:24" ht="22.5" hidden="1" customHeight="1" outlineLevel="1">
      <c r="A1285" s="1193"/>
      <c r="B1285" s="1247" t="s">
        <v>21</v>
      </c>
      <c r="C1285" s="1191" t="s">
        <v>548</v>
      </c>
      <c r="D1285" s="1191"/>
      <c r="E1285" s="1192">
        <v>6500000</v>
      </c>
      <c r="F1285" s="1192">
        <v>6500000</v>
      </c>
      <c r="G1285" s="1197">
        <v>6500000</v>
      </c>
      <c r="H1285" s="1200"/>
      <c r="I1285" s="1225">
        <f>(H1285-G1285)/G1285</f>
        <v>-1</v>
      </c>
      <c r="J1285" s="1588"/>
      <c r="K1285" s="1226"/>
      <c r="L1285" s="1226"/>
      <c r="M1285" s="1226"/>
      <c r="N1285" s="1226"/>
      <c r="O1285" s="1226"/>
      <c r="P1285" s="1226"/>
      <c r="Q1285" s="1226"/>
      <c r="R1285" s="1226"/>
      <c r="S1285" s="1226"/>
      <c r="T1285" s="1226"/>
      <c r="U1285" s="1226"/>
      <c r="V1285" s="1226"/>
      <c r="W1285" s="1226"/>
      <c r="X1285" s="1226"/>
    </row>
    <row r="1286" spans="1:24" ht="19.5" hidden="1" customHeight="1" outlineLevel="1">
      <c r="A1286" s="1193"/>
      <c r="B1286" s="1199" t="s">
        <v>26</v>
      </c>
      <c r="C1286" s="1191" t="s">
        <v>548</v>
      </c>
      <c r="D1286" s="1191"/>
      <c r="E1286" s="1192">
        <v>6200000</v>
      </c>
      <c r="F1286" s="1192">
        <f>E1286</f>
        <v>6200000</v>
      </c>
      <c r="G1286" s="1197"/>
      <c r="H1286" s="1200"/>
      <c r="I1286" s="1225" t="s">
        <v>27</v>
      </c>
      <c r="J1286" s="1588"/>
      <c r="K1286" s="1226"/>
      <c r="L1286" s="1226"/>
      <c r="M1286" s="1226"/>
      <c r="N1286" s="1226"/>
      <c r="O1286" s="1226"/>
      <c r="P1286" s="1226"/>
      <c r="Q1286" s="1226"/>
      <c r="R1286" s="1226"/>
      <c r="S1286" s="1226"/>
      <c r="T1286" s="1226"/>
      <c r="U1286" s="1226"/>
      <c r="V1286" s="1226"/>
      <c r="W1286" s="1226"/>
      <c r="X1286" s="1226"/>
    </row>
    <row r="1287" spans="1:24" ht="19.5" hidden="1" customHeight="1" outlineLevel="1">
      <c r="A1287" s="1193"/>
      <c r="B1287" s="1247" t="s">
        <v>19</v>
      </c>
      <c r="C1287" s="1191" t="s">
        <v>548</v>
      </c>
      <c r="D1287" s="1191"/>
      <c r="E1287" s="1192">
        <v>7000000</v>
      </c>
      <c r="F1287" s="1192">
        <v>7000000</v>
      </c>
      <c r="G1287" s="1197">
        <v>7000000</v>
      </c>
      <c r="H1287" s="1200">
        <f>G1287</f>
        <v>7000000</v>
      </c>
      <c r="I1287" s="1225">
        <f>(H1287-G1287)/G1287</f>
        <v>0</v>
      </c>
      <c r="J1287" s="1589"/>
      <c r="K1287" s="1226"/>
      <c r="L1287" s="1226"/>
      <c r="M1287" s="1226"/>
      <c r="N1287" s="1226"/>
      <c r="O1287" s="1226"/>
      <c r="P1287" s="1226"/>
      <c r="Q1287" s="1226"/>
      <c r="R1287" s="1226"/>
      <c r="S1287" s="1226"/>
      <c r="T1287" s="1226"/>
      <c r="U1287" s="1226"/>
      <c r="V1287" s="1226"/>
      <c r="W1287" s="1226"/>
      <c r="X1287" s="1226"/>
    </row>
    <row r="1288" spans="1:24" ht="24" customHeight="1">
      <c r="A1288" s="1577" t="s">
        <v>1092</v>
      </c>
      <c r="B1288" s="1578"/>
      <c r="C1288" s="1578"/>
      <c r="D1288" s="1578"/>
      <c r="E1288" s="1578"/>
      <c r="F1288" s="1578"/>
      <c r="G1288" s="1578"/>
      <c r="H1288" s="1578"/>
      <c r="I1288" s="1578"/>
      <c r="J1288" s="1579"/>
      <c r="K1288" s="1226"/>
      <c r="L1288" s="1226"/>
      <c r="M1288" s="1226"/>
      <c r="N1288" s="1226"/>
      <c r="O1288" s="1226"/>
      <c r="P1288" s="1226"/>
      <c r="Q1288" s="1226"/>
      <c r="R1288" s="1226"/>
      <c r="S1288" s="1226"/>
      <c r="T1288" s="1226"/>
      <c r="U1288" s="1226"/>
      <c r="V1288" s="1226"/>
      <c r="W1288" s="1226"/>
      <c r="X1288" s="1226"/>
    </row>
    <row r="1289" spans="1:24" ht="27.75" customHeight="1">
      <c r="A1289" s="1187"/>
      <c r="B1289" s="1603" t="s">
        <v>520</v>
      </c>
      <c r="C1289" s="1578"/>
      <c r="D1289" s="1578"/>
      <c r="E1289" s="1578"/>
      <c r="F1289" s="1578"/>
      <c r="G1289" s="1578"/>
      <c r="H1289" s="1578"/>
      <c r="I1289" s="1578"/>
      <c r="J1289" s="1579"/>
      <c r="K1289" s="1224"/>
      <c r="L1289" s="1224"/>
      <c r="M1289" s="1224"/>
      <c r="N1289" s="1224"/>
      <c r="O1289" s="1224"/>
      <c r="P1289" s="1224"/>
      <c r="Q1289" s="1224"/>
      <c r="R1289" s="1224"/>
      <c r="S1289" s="1224"/>
      <c r="T1289" s="1224"/>
      <c r="U1289" s="1224"/>
      <c r="V1289" s="1224"/>
      <c r="W1289" s="1224"/>
      <c r="X1289" s="1224"/>
    </row>
    <row r="1290" spans="1:24" ht="19.5" hidden="1" customHeight="1" outlineLevel="1">
      <c r="A1290" s="1193"/>
      <c r="B1290" s="1194" t="s">
        <v>1093</v>
      </c>
      <c r="C1290" s="1191"/>
      <c r="D1290" s="1191"/>
      <c r="E1290" s="1192"/>
      <c r="F1290" s="1192"/>
      <c r="G1290" s="1197"/>
      <c r="H1290" s="1197"/>
      <c r="I1290" s="1225"/>
      <c r="J1290" s="1587"/>
      <c r="K1290" s="1226"/>
      <c r="L1290" s="1226"/>
      <c r="M1290" s="1226"/>
      <c r="N1290" s="1226"/>
      <c r="O1290" s="1226"/>
      <c r="P1290" s="1226"/>
      <c r="Q1290" s="1226"/>
      <c r="R1290" s="1226"/>
      <c r="S1290" s="1226"/>
      <c r="T1290" s="1226"/>
      <c r="U1290" s="1226"/>
      <c r="V1290" s="1226"/>
      <c r="W1290" s="1226"/>
      <c r="X1290" s="1226"/>
    </row>
    <row r="1291" spans="1:24" ht="43.5" hidden="1" customHeight="1" outlineLevel="1">
      <c r="A1291" s="1193"/>
      <c r="B1291" s="1211" t="s">
        <v>1094</v>
      </c>
      <c r="C1291" s="1209" t="s">
        <v>504</v>
      </c>
      <c r="D1291" s="1209"/>
      <c r="E1291" s="1201">
        <v>1566000</v>
      </c>
      <c r="F1291" s="1201">
        <v>1566000</v>
      </c>
      <c r="G1291" s="1202">
        <f>F1291</f>
        <v>1566000</v>
      </c>
      <c r="H1291" s="1202">
        <f>G1291</f>
        <v>1566000</v>
      </c>
      <c r="I1291" s="1225">
        <f>(H1291-G1291)/G1291</f>
        <v>0</v>
      </c>
      <c r="J1291" s="1588"/>
      <c r="K1291" s="1226"/>
      <c r="L1291" s="1226"/>
      <c r="M1291" s="1226"/>
      <c r="N1291" s="1226"/>
      <c r="O1291" s="1226"/>
      <c r="P1291" s="1226"/>
      <c r="Q1291" s="1226"/>
      <c r="R1291" s="1226"/>
      <c r="S1291" s="1226"/>
      <c r="T1291" s="1226"/>
      <c r="U1291" s="1226"/>
      <c r="V1291" s="1226"/>
      <c r="W1291" s="1226"/>
      <c r="X1291" s="1226"/>
    </row>
    <row r="1292" spans="1:24" ht="43.5" hidden="1" customHeight="1" outlineLevel="1">
      <c r="A1292" s="1193"/>
      <c r="B1292" s="1211" t="s">
        <v>1095</v>
      </c>
      <c r="C1292" s="1209" t="s">
        <v>504</v>
      </c>
      <c r="D1292" s="1209"/>
      <c r="E1292" s="1201">
        <v>1566000</v>
      </c>
      <c r="F1292" s="1201">
        <v>1566000</v>
      </c>
      <c r="G1292" s="1202">
        <f>F1292</f>
        <v>1566000</v>
      </c>
      <c r="H1292" s="1202">
        <f>G1292</f>
        <v>1566000</v>
      </c>
      <c r="I1292" s="1225">
        <f>(H1292-G1292)/G1292</f>
        <v>0</v>
      </c>
      <c r="J1292" s="1588"/>
      <c r="K1292" s="1226"/>
      <c r="L1292" s="1226"/>
      <c r="M1292" s="1226"/>
      <c r="N1292" s="1226"/>
      <c r="O1292" s="1226"/>
      <c r="P1292" s="1226"/>
      <c r="Q1292" s="1226"/>
      <c r="R1292" s="1226"/>
      <c r="S1292" s="1226"/>
      <c r="T1292" s="1226"/>
      <c r="U1292" s="1226"/>
      <c r="V1292" s="1226"/>
      <c r="W1292" s="1226"/>
      <c r="X1292" s="1226"/>
    </row>
    <row r="1293" spans="1:24" ht="19.5" hidden="1" customHeight="1" outlineLevel="1">
      <c r="A1293" s="1193"/>
      <c r="B1293" s="1275" t="s">
        <v>1096</v>
      </c>
      <c r="C1293" s="1209"/>
      <c r="D1293" s="1209"/>
      <c r="E1293" s="1216"/>
      <c r="F1293" s="1216"/>
      <c r="G1293" s="1202"/>
      <c r="H1293" s="1202"/>
      <c r="I1293" s="1225"/>
      <c r="J1293" s="1588"/>
      <c r="K1293" s="1226"/>
      <c r="L1293" s="1226"/>
      <c r="M1293" s="1226"/>
      <c r="N1293" s="1226"/>
      <c r="O1293" s="1226"/>
      <c r="P1293" s="1226"/>
      <c r="Q1293" s="1226"/>
      <c r="R1293" s="1226"/>
      <c r="S1293" s="1226"/>
      <c r="T1293" s="1226"/>
      <c r="U1293" s="1226"/>
      <c r="V1293" s="1226"/>
      <c r="W1293" s="1226"/>
      <c r="X1293" s="1226"/>
    </row>
    <row r="1294" spans="1:24" ht="19.5" hidden="1" customHeight="1" outlineLevel="1">
      <c r="A1294" s="1193"/>
      <c r="B1294" s="1275" t="s">
        <v>1096</v>
      </c>
      <c r="C1294" s="1209" t="s">
        <v>504</v>
      </c>
      <c r="D1294" s="1209"/>
      <c r="E1294" s="1201">
        <v>2500000</v>
      </c>
      <c r="F1294" s="1201">
        <v>2500000</v>
      </c>
      <c r="G1294" s="1202">
        <f t="shared" ref="G1294:H1296" si="87">F1294</f>
        <v>2500000</v>
      </c>
      <c r="H1294" s="1202">
        <f t="shared" si="87"/>
        <v>2500000</v>
      </c>
      <c r="I1294" s="1225">
        <f>(H1294-G1294)/G1294</f>
        <v>0</v>
      </c>
      <c r="J1294" s="1588"/>
      <c r="K1294" s="1226"/>
      <c r="L1294" s="1226"/>
      <c r="M1294" s="1226"/>
      <c r="N1294" s="1226"/>
      <c r="O1294" s="1226"/>
      <c r="P1294" s="1226"/>
      <c r="Q1294" s="1226"/>
      <c r="R1294" s="1226"/>
      <c r="S1294" s="1226"/>
      <c r="T1294" s="1226"/>
      <c r="U1294" s="1226"/>
      <c r="V1294" s="1226"/>
      <c r="W1294" s="1226"/>
      <c r="X1294" s="1226"/>
    </row>
    <row r="1295" spans="1:24" ht="39" hidden="1" customHeight="1" outlineLevel="1">
      <c r="A1295" s="1193"/>
      <c r="B1295" s="1211" t="s">
        <v>1097</v>
      </c>
      <c r="C1295" s="1209" t="s">
        <v>504</v>
      </c>
      <c r="D1295" s="1209"/>
      <c r="E1295" s="1201">
        <v>2533000</v>
      </c>
      <c r="F1295" s="1201">
        <v>2533000</v>
      </c>
      <c r="G1295" s="1202">
        <f t="shared" si="87"/>
        <v>2533000</v>
      </c>
      <c r="H1295" s="1202">
        <f t="shared" si="87"/>
        <v>2533000</v>
      </c>
      <c r="I1295" s="1225">
        <f>(H1295-G1295)/G1295</f>
        <v>0</v>
      </c>
      <c r="J1295" s="1589"/>
      <c r="K1295" s="1226"/>
      <c r="L1295" s="1226"/>
      <c r="M1295" s="1226"/>
      <c r="N1295" s="1226"/>
      <c r="O1295" s="1226"/>
      <c r="P1295" s="1226"/>
      <c r="Q1295" s="1226"/>
      <c r="R1295" s="1226"/>
      <c r="S1295" s="1226"/>
      <c r="T1295" s="1226"/>
      <c r="U1295" s="1226"/>
      <c r="V1295" s="1226"/>
      <c r="W1295" s="1226"/>
      <c r="X1295" s="1226"/>
    </row>
    <row r="1296" spans="1:24" ht="58.5" hidden="1" customHeight="1" outlineLevel="1">
      <c r="A1296" s="1193"/>
      <c r="B1296" s="1211" t="s">
        <v>1098</v>
      </c>
      <c r="C1296" s="1209" t="s">
        <v>504</v>
      </c>
      <c r="D1296" s="1209"/>
      <c r="E1296" s="1201">
        <v>2703000</v>
      </c>
      <c r="F1296" s="1201">
        <v>2703000</v>
      </c>
      <c r="G1296" s="1202">
        <f t="shared" si="87"/>
        <v>2703000</v>
      </c>
      <c r="H1296" s="1202">
        <f t="shared" si="87"/>
        <v>2703000</v>
      </c>
      <c r="I1296" s="1225">
        <f>(H1296-G1296)/G1296</f>
        <v>0</v>
      </c>
      <c r="J1296" s="1269"/>
      <c r="K1296" s="1226"/>
      <c r="L1296" s="1226"/>
      <c r="M1296" s="1226"/>
      <c r="N1296" s="1226"/>
      <c r="O1296" s="1226"/>
      <c r="P1296" s="1226"/>
      <c r="Q1296" s="1226"/>
      <c r="R1296" s="1226"/>
      <c r="S1296" s="1226"/>
      <c r="T1296" s="1226"/>
      <c r="U1296" s="1226"/>
      <c r="V1296" s="1226"/>
      <c r="W1296" s="1226"/>
      <c r="X1296" s="1226"/>
    </row>
    <row r="1297" spans="1:24" ht="24.75" hidden="1" customHeight="1" outlineLevel="1">
      <c r="A1297" s="1193"/>
      <c r="B1297" s="1194" t="s">
        <v>1099</v>
      </c>
      <c r="C1297" s="1209"/>
      <c r="D1297" s="1209"/>
      <c r="E1297" s="1216"/>
      <c r="F1297" s="1216"/>
      <c r="G1297" s="1202"/>
      <c r="H1297" s="1202"/>
      <c r="I1297" s="1225"/>
      <c r="J1297" s="1587"/>
      <c r="K1297" s="1226"/>
      <c r="L1297" s="1226"/>
      <c r="M1297" s="1226"/>
      <c r="N1297" s="1226"/>
      <c r="O1297" s="1226"/>
      <c r="P1297" s="1226"/>
      <c r="Q1297" s="1226"/>
      <c r="R1297" s="1226"/>
      <c r="S1297" s="1226"/>
      <c r="T1297" s="1226"/>
      <c r="U1297" s="1226"/>
      <c r="V1297" s="1226"/>
      <c r="W1297" s="1226"/>
      <c r="X1297" s="1226"/>
    </row>
    <row r="1298" spans="1:24" ht="24.75" hidden="1" customHeight="1" outlineLevel="1">
      <c r="A1298" s="1193"/>
      <c r="B1298" s="1247" t="s">
        <v>1100</v>
      </c>
      <c r="C1298" s="1209" t="s">
        <v>504</v>
      </c>
      <c r="D1298" s="1209"/>
      <c r="E1298" s="1201">
        <v>979000</v>
      </c>
      <c r="F1298" s="1201">
        <v>979000</v>
      </c>
      <c r="G1298" s="1202">
        <f t="shared" ref="G1298:H1300" si="88">F1298</f>
        <v>979000</v>
      </c>
      <c r="H1298" s="1202">
        <f t="shared" si="88"/>
        <v>979000</v>
      </c>
      <c r="I1298" s="1225">
        <f>(H1298-G1298)/G1298</f>
        <v>0</v>
      </c>
      <c r="J1298" s="1588"/>
      <c r="K1298" s="1226"/>
      <c r="L1298" s="1226"/>
      <c r="M1298" s="1226"/>
      <c r="N1298" s="1226"/>
      <c r="O1298" s="1226"/>
      <c r="P1298" s="1226"/>
      <c r="Q1298" s="1226"/>
      <c r="R1298" s="1226"/>
      <c r="S1298" s="1226"/>
      <c r="T1298" s="1226"/>
      <c r="U1298" s="1226"/>
      <c r="V1298" s="1226"/>
      <c r="W1298" s="1226"/>
      <c r="X1298" s="1226"/>
    </row>
    <row r="1299" spans="1:24" ht="24.75" hidden="1" customHeight="1" outlineLevel="1">
      <c r="A1299" s="1193"/>
      <c r="B1299" s="1247" t="s">
        <v>1101</v>
      </c>
      <c r="C1299" s="1209" t="s">
        <v>504</v>
      </c>
      <c r="D1299" s="1209"/>
      <c r="E1299" s="1201">
        <v>1082000</v>
      </c>
      <c r="F1299" s="1201">
        <v>1082000</v>
      </c>
      <c r="G1299" s="1202">
        <f t="shared" si="88"/>
        <v>1082000</v>
      </c>
      <c r="H1299" s="1202">
        <f t="shared" si="88"/>
        <v>1082000</v>
      </c>
      <c r="I1299" s="1225">
        <f>(H1299-G1299)/G1299</f>
        <v>0</v>
      </c>
      <c r="J1299" s="1588"/>
      <c r="K1299" s="1226"/>
      <c r="L1299" s="1226"/>
      <c r="M1299" s="1226"/>
      <c r="N1299" s="1226"/>
      <c r="O1299" s="1226"/>
      <c r="P1299" s="1226"/>
      <c r="Q1299" s="1226"/>
      <c r="R1299" s="1226"/>
      <c r="S1299" s="1226"/>
      <c r="T1299" s="1226"/>
      <c r="U1299" s="1226"/>
      <c r="V1299" s="1226"/>
      <c r="W1299" s="1226"/>
      <c r="X1299" s="1226"/>
    </row>
    <row r="1300" spans="1:24" ht="24.75" hidden="1" customHeight="1" outlineLevel="1">
      <c r="A1300" s="1193"/>
      <c r="B1300" s="1247" t="s">
        <v>1102</v>
      </c>
      <c r="C1300" s="1209" t="s">
        <v>504</v>
      </c>
      <c r="D1300" s="1209"/>
      <c r="E1300" s="1201">
        <v>1358000</v>
      </c>
      <c r="F1300" s="1201">
        <v>1358000</v>
      </c>
      <c r="G1300" s="1202">
        <f t="shared" si="88"/>
        <v>1358000</v>
      </c>
      <c r="H1300" s="1202">
        <f t="shared" si="88"/>
        <v>1358000</v>
      </c>
      <c r="I1300" s="1225">
        <f>(H1300-G1300)/G1300</f>
        <v>0</v>
      </c>
      <c r="J1300" s="1589"/>
      <c r="K1300" s="1226"/>
      <c r="L1300" s="1226"/>
      <c r="M1300" s="1226"/>
      <c r="N1300" s="1226"/>
      <c r="O1300" s="1226"/>
      <c r="P1300" s="1226"/>
      <c r="Q1300" s="1226"/>
      <c r="R1300" s="1226"/>
      <c r="S1300" s="1226"/>
      <c r="T1300" s="1226"/>
      <c r="U1300" s="1226"/>
      <c r="V1300" s="1226"/>
      <c r="W1300" s="1226"/>
      <c r="X1300" s="1226"/>
    </row>
    <row r="1301" spans="1:24" ht="24.75" hidden="1" customHeight="1" outlineLevel="1">
      <c r="A1301" s="1193"/>
      <c r="B1301" s="1194" t="s">
        <v>1103</v>
      </c>
      <c r="C1301" s="1209"/>
      <c r="D1301" s="1209"/>
      <c r="E1301" s="1216"/>
      <c r="F1301" s="1216"/>
      <c r="G1301" s="1202">
        <f>F1301</f>
        <v>0</v>
      </c>
      <c r="H1301" s="1202"/>
      <c r="I1301" s="1225"/>
      <c r="J1301" s="1587"/>
      <c r="K1301" s="1226"/>
      <c r="L1301" s="1226"/>
      <c r="M1301" s="1226"/>
      <c r="N1301" s="1226"/>
      <c r="O1301" s="1226"/>
      <c r="P1301" s="1226"/>
      <c r="Q1301" s="1226"/>
      <c r="R1301" s="1226"/>
      <c r="S1301" s="1226"/>
      <c r="T1301" s="1226"/>
      <c r="U1301" s="1226"/>
      <c r="V1301" s="1226"/>
      <c r="W1301" s="1226"/>
      <c r="X1301" s="1226"/>
    </row>
    <row r="1302" spans="1:24" ht="39" hidden="1" customHeight="1" outlineLevel="1">
      <c r="A1302" s="1193"/>
      <c r="B1302" s="1211" t="s">
        <v>1104</v>
      </c>
      <c r="C1302" s="1209" t="s">
        <v>504</v>
      </c>
      <c r="D1302" s="1209"/>
      <c r="E1302" s="1201">
        <v>2360000</v>
      </c>
      <c r="F1302" s="1201">
        <v>2360000</v>
      </c>
      <c r="G1302" s="1202">
        <f>F1302</f>
        <v>2360000</v>
      </c>
      <c r="H1302" s="1202">
        <f>G1302</f>
        <v>2360000</v>
      </c>
      <c r="I1302" s="1225">
        <f>(H1302-G1302)/G1302</f>
        <v>0</v>
      </c>
      <c r="J1302" s="1588"/>
      <c r="K1302" s="1226"/>
      <c r="L1302" s="1226"/>
      <c r="M1302" s="1226"/>
      <c r="N1302" s="1226"/>
      <c r="O1302" s="1226"/>
      <c r="P1302" s="1226"/>
      <c r="Q1302" s="1226"/>
      <c r="R1302" s="1226"/>
      <c r="S1302" s="1226"/>
      <c r="T1302" s="1226"/>
      <c r="U1302" s="1226"/>
      <c r="V1302" s="1226"/>
      <c r="W1302" s="1226"/>
      <c r="X1302" s="1226"/>
    </row>
    <row r="1303" spans="1:24" ht="39" hidden="1" customHeight="1" outlineLevel="1">
      <c r="A1303" s="1193"/>
      <c r="B1303" s="1211" t="s">
        <v>1105</v>
      </c>
      <c r="C1303" s="1209" t="s">
        <v>504</v>
      </c>
      <c r="D1303" s="1209"/>
      <c r="E1303" s="1201">
        <v>2450000</v>
      </c>
      <c r="F1303" s="1201">
        <v>2450000</v>
      </c>
      <c r="G1303" s="1202">
        <f>F1303</f>
        <v>2450000</v>
      </c>
      <c r="H1303" s="1202">
        <f>G1303</f>
        <v>2450000</v>
      </c>
      <c r="I1303" s="1225">
        <f>(H1303-G1303)/G1303</f>
        <v>0</v>
      </c>
      <c r="J1303" s="1588"/>
      <c r="K1303" s="1226"/>
      <c r="L1303" s="1226"/>
      <c r="M1303" s="1226"/>
      <c r="N1303" s="1226"/>
      <c r="O1303" s="1226"/>
      <c r="P1303" s="1226"/>
      <c r="Q1303" s="1226"/>
      <c r="R1303" s="1226"/>
      <c r="S1303" s="1226"/>
      <c r="T1303" s="1226"/>
      <c r="U1303" s="1226"/>
      <c r="V1303" s="1226"/>
      <c r="W1303" s="1226"/>
      <c r="X1303" s="1226"/>
    </row>
    <row r="1304" spans="1:24" ht="39" hidden="1" customHeight="1" outlineLevel="1">
      <c r="A1304" s="1193"/>
      <c r="B1304" s="1211" t="s">
        <v>1106</v>
      </c>
      <c r="C1304" s="1209" t="s">
        <v>504</v>
      </c>
      <c r="D1304" s="1209"/>
      <c r="E1304" s="1201">
        <v>2900000</v>
      </c>
      <c r="F1304" s="1201">
        <v>2900000</v>
      </c>
      <c r="G1304" s="1202">
        <f>F1304</f>
        <v>2900000</v>
      </c>
      <c r="H1304" s="1202">
        <f>G1304</f>
        <v>2900000</v>
      </c>
      <c r="I1304" s="1225">
        <f>(H1304-G1304)/G1304</f>
        <v>0</v>
      </c>
      <c r="J1304" s="1588"/>
      <c r="K1304" s="1226"/>
      <c r="L1304" s="1226"/>
      <c r="M1304" s="1226"/>
      <c r="N1304" s="1226"/>
      <c r="O1304" s="1226"/>
      <c r="P1304" s="1226"/>
      <c r="Q1304" s="1226"/>
      <c r="R1304" s="1226"/>
      <c r="S1304" s="1226"/>
      <c r="T1304" s="1226"/>
      <c r="U1304" s="1226"/>
      <c r="V1304" s="1226"/>
      <c r="W1304" s="1226"/>
      <c r="X1304" s="1226"/>
    </row>
    <row r="1305" spans="1:24" ht="23.25" hidden="1" customHeight="1" outlineLevel="1">
      <c r="A1305" s="1193"/>
      <c r="B1305" s="1194" t="s">
        <v>1107</v>
      </c>
      <c r="C1305" s="1209"/>
      <c r="D1305" s="1209"/>
      <c r="E1305" s="1216"/>
      <c r="F1305" s="1216"/>
      <c r="G1305" s="1202"/>
      <c r="H1305" s="1202"/>
      <c r="I1305" s="1225"/>
      <c r="J1305" s="1588"/>
      <c r="K1305" s="1226"/>
      <c r="L1305" s="1226"/>
      <c r="M1305" s="1226"/>
      <c r="N1305" s="1226"/>
      <c r="O1305" s="1226"/>
      <c r="P1305" s="1226"/>
      <c r="Q1305" s="1226"/>
      <c r="R1305" s="1226"/>
      <c r="S1305" s="1226"/>
      <c r="T1305" s="1226"/>
      <c r="U1305" s="1226"/>
      <c r="V1305" s="1226"/>
      <c r="W1305" s="1226"/>
      <c r="X1305" s="1226"/>
    </row>
    <row r="1306" spans="1:24" ht="23.25" hidden="1" customHeight="1" outlineLevel="1">
      <c r="A1306" s="1193"/>
      <c r="B1306" s="1247" t="s">
        <v>1108</v>
      </c>
      <c r="C1306" s="1209" t="s">
        <v>500</v>
      </c>
      <c r="D1306" s="1209"/>
      <c r="E1306" s="1201">
        <v>250000</v>
      </c>
      <c r="F1306" s="1201">
        <v>250000</v>
      </c>
      <c r="G1306" s="1202">
        <f t="shared" ref="G1306:H1308" si="89">F1306</f>
        <v>250000</v>
      </c>
      <c r="H1306" s="1202">
        <f t="shared" si="89"/>
        <v>250000</v>
      </c>
      <c r="I1306" s="1225">
        <f>(H1306-G1306)/G1306</f>
        <v>0</v>
      </c>
      <c r="J1306" s="1588"/>
      <c r="K1306" s="1226"/>
      <c r="L1306" s="1226"/>
      <c r="M1306" s="1226"/>
      <c r="N1306" s="1226"/>
      <c r="O1306" s="1226"/>
      <c r="P1306" s="1226"/>
      <c r="Q1306" s="1226"/>
      <c r="R1306" s="1226"/>
      <c r="S1306" s="1226"/>
      <c r="T1306" s="1226"/>
      <c r="U1306" s="1226"/>
      <c r="V1306" s="1226"/>
      <c r="W1306" s="1226"/>
      <c r="X1306" s="1226"/>
    </row>
    <row r="1307" spans="1:24" ht="23.25" hidden="1" customHeight="1" outlineLevel="1">
      <c r="A1307" s="1193"/>
      <c r="B1307" s="1247" t="s">
        <v>1109</v>
      </c>
      <c r="C1307" s="1209" t="s">
        <v>500</v>
      </c>
      <c r="D1307" s="1209"/>
      <c r="E1307" s="1201">
        <v>244000</v>
      </c>
      <c r="F1307" s="1201">
        <v>244000</v>
      </c>
      <c r="G1307" s="1202">
        <f t="shared" si="89"/>
        <v>244000</v>
      </c>
      <c r="H1307" s="1202">
        <f t="shared" si="89"/>
        <v>244000</v>
      </c>
      <c r="I1307" s="1225">
        <f>(H1307-G1307)/G1307</f>
        <v>0</v>
      </c>
      <c r="J1307" s="1588"/>
      <c r="K1307" s="1226"/>
      <c r="L1307" s="1226"/>
      <c r="M1307" s="1226"/>
      <c r="N1307" s="1226"/>
      <c r="O1307" s="1226"/>
      <c r="P1307" s="1226"/>
      <c r="Q1307" s="1226"/>
      <c r="R1307" s="1226"/>
      <c r="S1307" s="1226"/>
      <c r="T1307" s="1226"/>
      <c r="U1307" s="1226"/>
      <c r="V1307" s="1226"/>
      <c r="W1307" s="1226"/>
      <c r="X1307" s="1226"/>
    </row>
    <row r="1308" spans="1:24" ht="23.25" hidden="1" customHeight="1" outlineLevel="1">
      <c r="A1308" s="1193"/>
      <c r="B1308" s="1247" t="s">
        <v>1110</v>
      </c>
      <c r="C1308" s="1209" t="s">
        <v>500</v>
      </c>
      <c r="D1308" s="1209"/>
      <c r="E1308" s="1201">
        <v>225000</v>
      </c>
      <c r="F1308" s="1201">
        <v>225000</v>
      </c>
      <c r="G1308" s="1202">
        <f t="shared" si="89"/>
        <v>225000</v>
      </c>
      <c r="H1308" s="1202">
        <f t="shared" si="89"/>
        <v>225000</v>
      </c>
      <c r="I1308" s="1225">
        <f>(H1308-G1308)/G1308</f>
        <v>0</v>
      </c>
      <c r="J1308" s="1588"/>
      <c r="K1308" s="1226"/>
      <c r="L1308" s="1226"/>
      <c r="M1308" s="1226"/>
      <c r="N1308" s="1226"/>
      <c r="O1308" s="1226"/>
      <c r="P1308" s="1226"/>
      <c r="Q1308" s="1226"/>
      <c r="R1308" s="1226"/>
      <c r="S1308" s="1226"/>
      <c r="T1308" s="1226"/>
      <c r="U1308" s="1226"/>
      <c r="V1308" s="1226"/>
      <c r="W1308" s="1226"/>
      <c r="X1308" s="1226"/>
    </row>
    <row r="1309" spans="1:24" ht="23.25" hidden="1" customHeight="1" outlineLevel="1">
      <c r="A1309" s="1193"/>
      <c r="B1309" s="1194" t="s">
        <v>1111</v>
      </c>
      <c r="C1309" s="1209"/>
      <c r="D1309" s="1209"/>
      <c r="E1309" s="1216"/>
      <c r="F1309" s="1216"/>
      <c r="G1309" s="1202"/>
      <c r="H1309" s="1202"/>
      <c r="I1309" s="1225"/>
      <c r="J1309" s="1588"/>
      <c r="K1309" s="1226"/>
      <c r="L1309" s="1226"/>
      <c r="M1309" s="1226"/>
      <c r="N1309" s="1226"/>
      <c r="O1309" s="1226"/>
      <c r="P1309" s="1226"/>
      <c r="Q1309" s="1226"/>
      <c r="R1309" s="1226"/>
      <c r="S1309" s="1226"/>
      <c r="T1309" s="1226"/>
      <c r="U1309" s="1226"/>
      <c r="V1309" s="1226"/>
      <c r="W1309" s="1226"/>
      <c r="X1309" s="1226"/>
    </row>
    <row r="1310" spans="1:24" ht="23.25" hidden="1" customHeight="1" outlineLevel="1">
      <c r="A1310" s="1193"/>
      <c r="B1310" s="1247" t="s">
        <v>1112</v>
      </c>
      <c r="C1310" s="1209" t="s">
        <v>500</v>
      </c>
      <c r="D1310" s="1209"/>
      <c r="E1310" s="1201">
        <v>190000</v>
      </c>
      <c r="F1310" s="1201">
        <v>190000</v>
      </c>
      <c r="G1310" s="1202">
        <f t="shared" ref="G1310:H1312" si="90">F1310</f>
        <v>190000</v>
      </c>
      <c r="H1310" s="1202">
        <f t="shared" si="90"/>
        <v>190000</v>
      </c>
      <c r="I1310" s="1225">
        <f>(H1310-G1310)/G1310</f>
        <v>0</v>
      </c>
      <c r="J1310" s="1588"/>
      <c r="K1310" s="1226"/>
      <c r="L1310" s="1226"/>
      <c r="M1310" s="1226"/>
      <c r="N1310" s="1226"/>
      <c r="O1310" s="1226"/>
      <c r="P1310" s="1226"/>
      <c r="Q1310" s="1226"/>
      <c r="R1310" s="1226"/>
      <c r="S1310" s="1226"/>
      <c r="T1310" s="1226"/>
      <c r="U1310" s="1226"/>
      <c r="V1310" s="1226"/>
      <c r="W1310" s="1226"/>
      <c r="X1310" s="1226"/>
    </row>
    <row r="1311" spans="1:24" ht="23.25" hidden="1" customHeight="1" outlineLevel="1">
      <c r="A1311" s="1193"/>
      <c r="B1311" s="1247" t="s">
        <v>1113</v>
      </c>
      <c r="C1311" s="1209" t="s">
        <v>500</v>
      </c>
      <c r="D1311" s="1209"/>
      <c r="E1311" s="1201">
        <v>400000</v>
      </c>
      <c r="F1311" s="1201">
        <v>400000</v>
      </c>
      <c r="G1311" s="1202">
        <f t="shared" si="90"/>
        <v>400000</v>
      </c>
      <c r="H1311" s="1202">
        <f t="shared" si="90"/>
        <v>400000</v>
      </c>
      <c r="I1311" s="1225">
        <f>(H1311-G1311)/G1311</f>
        <v>0</v>
      </c>
      <c r="J1311" s="1588"/>
      <c r="K1311" s="1226"/>
      <c r="L1311" s="1226"/>
      <c r="M1311" s="1226"/>
      <c r="N1311" s="1226"/>
      <c r="O1311" s="1226"/>
      <c r="P1311" s="1226"/>
      <c r="Q1311" s="1226"/>
      <c r="R1311" s="1226"/>
      <c r="S1311" s="1226"/>
      <c r="T1311" s="1226"/>
      <c r="U1311" s="1226"/>
      <c r="V1311" s="1226"/>
      <c r="W1311" s="1226"/>
      <c r="X1311" s="1226"/>
    </row>
    <row r="1312" spans="1:24" ht="23.25" hidden="1" customHeight="1" outlineLevel="1">
      <c r="A1312" s="1193"/>
      <c r="B1312" s="1247" t="s">
        <v>1114</v>
      </c>
      <c r="C1312" s="1209" t="s">
        <v>500</v>
      </c>
      <c r="D1312" s="1209"/>
      <c r="E1312" s="1201">
        <v>545000</v>
      </c>
      <c r="F1312" s="1201">
        <v>545000</v>
      </c>
      <c r="G1312" s="1202">
        <f t="shared" si="90"/>
        <v>545000</v>
      </c>
      <c r="H1312" s="1202">
        <f t="shared" si="90"/>
        <v>545000</v>
      </c>
      <c r="I1312" s="1225">
        <f>(H1312-G1312)/G1312</f>
        <v>0</v>
      </c>
      <c r="J1312" s="1589"/>
      <c r="K1312" s="1226"/>
      <c r="L1312" s="1226"/>
      <c r="M1312" s="1226"/>
      <c r="N1312" s="1226"/>
      <c r="O1312" s="1226"/>
      <c r="P1312" s="1226"/>
      <c r="Q1312" s="1226"/>
      <c r="R1312" s="1226"/>
      <c r="S1312" s="1226"/>
      <c r="T1312" s="1226"/>
      <c r="U1312" s="1226"/>
      <c r="V1312" s="1226"/>
      <c r="W1312" s="1226"/>
      <c r="X1312" s="1226"/>
    </row>
    <row r="1313" spans="1:24" ht="25.5" customHeight="1">
      <c r="A1313" s="1577" t="s">
        <v>1115</v>
      </c>
      <c r="B1313" s="1578"/>
      <c r="C1313" s="1578"/>
      <c r="D1313" s="1578"/>
      <c r="E1313" s="1578"/>
      <c r="F1313" s="1578"/>
      <c r="G1313" s="1578"/>
      <c r="H1313" s="1578"/>
      <c r="I1313" s="1578"/>
      <c r="J1313" s="1579"/>
      <c r="K1313" s="1226"/>
      <c r="L1313" s="1226"/>
      <c r="M1313" s="1226"/>
      <c r="N1313" s="1226"/>
      <c r="O1313" s="1226"/>
      <c r="P1313" s="1226"/>
      <c r="Q1313" s="1226"/>
      <c r="R1313" s="1226"/>
      <c r="S1313" s="1226"/>
      <c r="T1313" s="1226"/>
      <c r="U1313" s="1226"/>
      <c r="V1313" s="1226"/>
      <c r="W1313" s="1226"/>
      <c r="X1313" s="1226"/>
    </row>
    <row r="1314" spans="1:24" ht="33" customHeight="1">
      <c r="A1314" s="1186"/>
      <c r="B1314" s="1583" t="s">
        <v>1116</v>
      </c>
      <c r="C1314" s="1578"/>
      <c r="D1314" s="1578"/>
      <c r="E1314" s="1578"/>
      <c r="F1314" s="1578"/>
      <c r="G1314" s="1578"/>
      <c r="H1314" s="1578"/>
      <c r="I1314" s="1578"/>
      <c r="J1314" s="1579"/>
      <c r="K1314" s="1224"/>
      <c r="L1314" s="1224"/>
      <c r="M1314" s="1224"/>
      <c r="N1314" s="1224"/>
      <c r="O1314" s="1224"/>
      <c r="P1314" s="1224"/>
      <c r="Q1314" s="1224"/>
      <c r="R1314" s="1224"/>
      <c r="S1314" s="1224"/>
      <c r="T1314" s="1224"/>
      <c r="U1314" s="1224"/>
      <c r="V1314" s="1224"/>
      <c r="W1314" s="1224"/>
      <c r="X1314" s="1224"/>
    </row>
    <row r="1315" spans="1:24" ht="24.75" hidden="1" customHeight="1" outlineLevel="1">
      <c r="A1315" s="1193"/>
      <c r="B1315" s="1247" t="s">
        <v>1117</v>
      </c>
      <c r="C1315" s="1191" t="s">
        <v>548</v>
      </c>
      <c r="D1315" s="1191"/>
      <c r="E1315" s="1192">
        <v>1045455</v>
      </c>
      <c r="F1315" s="1192">
        <v>1045455</v>
      </c>
      <c r="G1315" s="1197">
        <f>1150000/1.1</f>
        <v>1045454.5454545454</v>
      </c>
      <c r="H1315" s="1200">
        <f>1185000/1.1</f>
        <v>1077272.7272727273</v>
      </c>
      <c r="I1315" s="1225">
        <f t="shared" ref="I1315:I1326" si="91">(H1315-G1315)/G1315</f>
        <v>3.0434782608695716E-2</v>
      </c>
      <c r="J1315" s="1587" t="s">
        <v>1118</v>
      </c>
      <c r="K1315" s="1226"/>
      <c r="L1315" s="1226"/>
      <c r="M1315" s="1226"/>
      <c r="N1315" s="1226"/>
      <c r="O1315" s="1226"/>
      <c r="P1315" s="1226"/>
      <c r="Q1315" s="1226"/>
      <c r="R1315" s="1226"/>
      <c r="S1315" s="1226"/>
      <c r="T1315" s="1226"/>
      <c r="U1315" s="1226"/>
      <c r="V1315" s="1226"/>
      <c r="W1315" s="1226"/>
      <c r="X1315" s="1226"/>
    </row>
    <row r="1316" spans="1:24" ht="24.75" hidden="1" customHeight="1" outlineLevel="1">
      <c r="A1316" s="1193"/>
      <c r="B1316" s="1247" t="s">
        <v>1119</v>
      </c>
      <c r="C1316" s="1191" t="s">
        <v>548</v>
      </c>
      <c r="D1316" s="1191"/>
      <c r="E1316" s="1192">
        <v>1100000</v>
      </c>
      <c r="F1316" s="1192">
        <v>1100000</v>
      </c>
      <c r="G1316" s="1197">
        <f>F1316</f>
        <v>1100000</v>
      </c>
      <c r="H1316" s="1200">
        <f>1245000/1.1</f>
        <v>1131818.1818181816</v>
      </c>
      <c r="I1316" s="1225">
        <f t="shared" si="91"/>
        <v>2.8925619834710588E-2</v>
      </c>
      <c r="J1316" s="1588"/>
      <c r="K1316" s="1226"/>
      <c r="L1316" s="1226"/>
      <c r="M1316" s="1226"/>
      <c r="N1316" s="1226"/>
      <c r="O1316" s="1226"/>
      <c r="P1316" s="1226"/>
      <c r="Q1316" s="1226"/>
      <c r="R1316" s="1226"/>
      <c r="S1316" s="1226"/>
      <c r="T1316" s="1226"/>
      <c r="U1316" s="1226"/>
      <c r="V1316" s="1226"/>
      <c r="W1316" s="1226"/>
      <c r="X1316" s="1226"/>
    </row>
    <row r="1317" spans="1:24" ht="24.75" hidden="1" customHeight="1" outlineLevel="1">
      <c r="A1317" s="1193"/>
      <c r="B1317" s="1247" t="s">
        <v>1120</v>
      </c>
      <c r="C1317" s="1191" t="s">
        <v>548</v>
      </c>
      <c r="D1317" s="1191"/>
      <c r="E1317" s="1192">
        <v>1145455</v>
      </c>
      <c r="F1317" s="1192">
        <v>1145455</v>
      </c>
      <c r="G1317" s="1197">
        <f>1260000/1.1</f>
        <v>1145454.5454545454</v>
      </c>
      <c r="H1317" s="1200">
        <f>1295000/1.1</f>
        <v>1177272.7272727273</v>
      </c>
      <c r="I1317" s="1225">
        <f t="shared" si="91"/>
        <v>2.7777777777777835E-2</v>
      </c>
      <c r="J1317" s="1588"/>
      <c r="K1317" s="1226"/>
      <c r="L1317" s="1226"/>
      <c r="M1317" s="1226"/>
      <c r="N1317" s="1226"/>
      <c r="O1317" s="1226"/>
      <c r="P1317" s="1226"/>
      <c r="Q1317" s="1226"/>
      <c r="R1317" s="1226"/>
      <c r="S1317" s="1226"/>
      <c r="T1317" s="1226"/>
      <c r="U1317" s="1226"/>
      <c r="V1317" s="1226"/>
      <c r="W1317" s="1226"/>
      <c r="X1317" s="1226"/>
    </row>
    <row r="1318" spans="1:24" ht="24.75" hidden="1" customHeight="1" outlineLevel="1">
      <c r="A1318" s="1193"/>
      <c r="B1318" s="1247" t="s">
        <v>1121</v>
      </c>
      <c r="C1318" s="1191" t="s">
        <v>548</v>
      </c>
      <c r="D1318" s="1191"/>
      <c r="E1318" s="1192">
        <v>1200000</v>
      </c>
      <c r="F1318" s="1192">
        <v>1200000</v>
      </c>
      <c r="G1318" s="1197">
        <f>1320000/1.1</f>
        <v>1200000</v>
      </c>
      <c r="H1318" s="1200">
        <f>1355000/1.1</f>
        <v>1231818.1818181816</v>
      </c>
      <c r="I1318" s="1225">
        <f t="shared" si="91"/>
        <v>2.6515151515151374E-2</v>
      </c>
      <c r="J1318" s="1588"/>
      <c r="K1318" s="1226"/>
      <c r="L1318" s="1226"/>
      <c r="M1318" s="1226"/>
      <c r="N1318" s="1226"/>
      <c r="O1318" s="1226"/>
      <c r="P1318" s="1226"/>
      <c r="Q1318" s="1226"/>
      <c r="R1318" s="1226"/>
      <c r="S1318" s="1226"/>
      <c r="T1318" s="1226"/>
      <c r="U1318" s="1226"/>
      <c r="V1318" s="1226"/>
      <c r="W1318" s="1226"/>
      <c r="X1318" s="1226"/>
    </row>
    <row r="1319" spans="1:24" ht="24.75" hidden="1" customHeight="1" outlineLevel="1">
      <c r="A1319" s="1193"/>
      <c r="B1319" s="1247" t="s">
        <v>1122</v>
      </c>
      <c r="C1319" s="1191" t="s">
        <v>548</v>
      </c>
      <c r="D1319" s="1191"/>
      <c r="E1319" s="1192">
        <v>1254545</v>
      </c>
      <c r="F1319" s="1192">
        <v>1254545</v>
      </c>
      <c r="G1319" s="1197">
        <f>1380000/1.1</f>
        <v>1254545.4545454544</v>
      </c>
      <c r="H1319" s="1200">
        <f>1415000/1.1</f>
        <v>1286363.6363636362</v>
      </c>
      <c r="I1319" s="1225">
        <f t="shared" si="91"/>
        <v>2.5362318840579764E-2</v>
      </c>
      <c r="J1319" s="1588"/>
      <c r="K1319" s="1226"/>
      <c r="L1319" s="1226"/>
      <c r="M1319" s="1226"/>
      <c r="N1319" s="1226"/>
      <c r="O1319" s="1226"/>
      <c r="P1319" s="1226"/>
      <c r="Q1319" s="1226"/>
      <c r="R1319" s="1226"/>
      <c r="S1319" s="1226"/>
      <c r="T1319" s="1226"/>
      <c r="U1319" s="1226"/>
      <c r="V1319" s="1226"/>
      <c r="W1319" s="1226"/>
      <c r="X1319" s="1226"/>
    </row>
    <row r="1320" spans="1:24" ht="24.75" hidden="1" customHeight="1" outlineLevel="1">
      <c r="A1320" s="1193"/>
      <c r="B1320" s="1247" t="s">
        <v>1123</v>
      </c>
      <c r="C1320" s="1191" t="s">
        <v>548</v>
      </c>
      <c r="D1320" s="1191"/>
      <c r="E1320" s="1192">
        <v>1327273</v>
      </c>
      <c r="F1320" s="1192">
        <v>1327273</v>
      </c>
      <c r="G1320" s="1197">
        <f>1460000/1.1</f>
        <v>1327272.7272727271</v>
      </c>
      <c r="H1320" s="1200">
        <f>1495000/1.1</f>
        <v>1359090.9090909089</v>
      </c>
      <c r="I1320" s="1225">
        <f t="shared" si="91"/>
        <v>2.3972602739726078E-2</v>
      </c>
      <c r="J1320" s="1588"/>
      <c r="K1320" s="1226"/>
      <c r="L1320" s="1226"/>
      <c r="M1320" s="1226"/>
      <c r="N1320" s="1226"/>
      <c r="O1320" s="1226"/>
      <c r="P1320" s="1226"/>
      <c r="Q1320" s="1226"/>
      <c r="R1320" s="1226"/>
      <c r="S1320" s="1226"/>
      <c r="T1320" s="1226"/>
      <c r="U1320" s="1226"/>
      <c r="V1320" s="1226"/>
      <c r="W1320" s="1226"/>
      <c r="X1320" s="1226"/>
    </row>
    <row r="1321" spans="1:24" ht="39" hidden="1" customHeight="1" outlineLevel="1">
      <c r="A1321" s="1193"/>
      <c r="B1321" s="1211" t="s">
        <v>1124</v>
      </c>
      <c r="C1321" s="1191" t="s">
        <v>1125</v>
      </c>
      <c r="D1321" s="1191"/>
      <c r="E1321" s="1192">
        <v>1818182</v>
      </c>
      <c r="F1321" s="1192">
        <v>1818182</v>
      </c>
      <c r="G1321" s="1197">
        <f>F1321</f>
        <v>1818182</v>
      </c>
      <c r="H1321" s="1200">
        <f>2000000/1.1</f>
        <v>1818181.8181818181</v>
      </c>
      <c r="I1321" s="1225">
        <f t="shared" si="91"/>
        <v>-9.9999990034925589E-8</v>
      </c>
      <c r="J1321" s="1588"/>
      <c r="K1321" s="1226"/>
      <c r="L1321" s="1226"/>
      <c r="M1321" s="1226"/>
      <c r="N1321" s="1226"/>
      <c r="O1321" s="1226"/>
      <c r="P1321" s="1226"/>
      <c r="Q1321" s="1226"/>
      <c r="R1321" s="1226"/>
      <c r="S1321" s="1226"/>
      <c r="T1321" s="1226"/>
      <c r="U1321" s="1226"/>
      <c r="V1321" s="1226"/>
      <c r="W1321" s="1226"/>
      <c r="X1321" s="1226"/>
    </row>
    <row r="1322" spans="1:24" ht="39" hidden="1" customHeight="1" outlineLevel="1">
      <c r="A1322" s="1193"/>
      <c r="B1322" s="1211" t="s">
        <v>1126</v>
      </c>
      <c r="C1322" s="1191" t="s">
        <v>1125</v>
      </c>
      <c r="D1322" s="1191"/>
      <c r="E1322" s="1192">
        <v>3636364</v>
      </c>
      <c r="F1322" s="1192">
        <v>3636364</v>
      </c>
      <c r="G1322" s="1197">
        <f>4000000/1.1</f>
        <v>3636363.6363636362</v>
      </c>
      <c r="H1322" s="1200">
        <f>4000000/1.1</f>
        <v>3636363.6363636362</v>
      </c>
      <c r="I1322" s="1225">
        <f t="shared" si="91"/>
        <v>0</v>
      </c>
      <c r="J1322" s="1588"/>
      <c r="K1322" s="1226"/>
      <c r="L1322" s="1226"/>
      <c r="M1322" s="1226"/>
      <c r="N1322" s="1226"/>
      <c r="O1322" s="1226"/>
      <c r="P1322" s="1226"/>
      <c r="Q1322" s="1226"/>
      <c r="R1322" s="1226"/>
      <c r="S1322" s="1226"/>
      <c r="T1322" s="1226"/>
      <c r="U1322" s="1226"/>
      <c r="V1322" s="1226"/>
      <c r="W1322" s="1226"/>
      <c r="X1322" s="1226"/>
    </row>
    <row r="1323" spans="1:24" ht="23.25" hidden="1" customHeight="1" outlineLevel="1">
      <c r="A1323" s="1193"/>
      <c r="B1323" s="1247" t="s">
        <v>1127</v>
      </c>
      <c r="C1323" s="1191" t="s">
        <v>548</v>
      </c>
      <c r="D1323" s="1191"/>
      <c r="E1323" s="1192">
        <v>54545</v>
      </c>
      <c r="F1323" s="1192">
        <v>54545</v>
      </c>
      <c r="G1323" s="1197">
        <f>60000/1.1</f>
        <v>54545.454545454544</v>
      </c>
      <c r="H1323" s="1200">
        <f>60000/1.1</f>
        <v>54545.454545454544</v>
      </c>
      <c r="I1323" s="1225">
        <f t="shared" si="91"/>
        <v>0</v>
      </c>
      <c r="J1323" s="1588"/>
      <c r="K1323" s="1226"/>
      <c r="L1323" s="1226"/>
      <c r="M1323" s="1226"/>
      <c r="N1323" s="1226"/>
      <c r="O1323" s="1226"/>
      <c r="P1323" s="1226"/>
      <c r="Q1323" s="1226"/>
      <c r="R1323" s="1226"/>
      <c r="S1323" s="1226"/>
      <c r="T1323" s="1226"/>
      <c r="U1323" s="1226"/>
      <c r="V1323" s="1226"/>
      <c r="W1323" s="1226"/>
      <c r="X1323" s="1226"/>
    </row>
    <row r="1324" spans="1:24" ht="23.25" hidden="1" customHeight="1" outlineLevel="1">
      <c r="A1324" s="1193"/>
      <c r="B1324" s="1247" t="s">
        <v>1128</v>
      </c>
      <c r="C1324" s="1191" t="s">
        <v>548</v>
      </c>
      <c r="D1324" s="1191"/>
      <c r="E1324" s="1192">
        <v>63636</v>
      </c>
      <c r="F1324" s="1192">
        <v>63636</v>
      </c>
      <c r="G1324" s="1197">
        <f>70000/1.1</f>
        <v>63636.363636363632</v>
      </c>
      <c r="H1324" s="1200">
        <f>70000/1.1</f>
        <v>63636.363636363632</v>
      </c>
      <c r="I1324" s="1225">
        <f t="shared" si="91"/>
        <v>0</v>
      </c>
      <c r="J1324" s="1588"/>
      <c r="K1324" s="1226"/>
      <c r="L1324" s="1226"/>
      <c r="M1324" s="1226"/>
      <c r="N1324" s="1226"/>
      <c r="O1324" s="1226"/>
      <c r="P1324" s="1226"/>
      <c r="Q1324" s="1226"/>
      <c r="R1324" s="1226"/>
      <c r="S1324" s="1226"/>
      <c r="T1324" s="1226"/>
      <c r="U1324" s="1226"/>
      <c r="V1324" s="1226"/>
      <c r="W1324" s="1226"/>
      <c r="X1324" s="1226"/>
    </row>
    <row r="1325" spans="1:24" ht="23.25" hidden="1" customHeight="1" outlineLevel="1">
      <c r="A1325" s="1193"/>
      <c r="B1325" s="1247" t="s">
        <v>1129</v>
      </c>
      <c r="C1325" s="1191" t="s">
        <v>548</v>
      </c>
      <c r="D1325" s="1191"/>
      <c r="E1325" s="1192">
        <v>18182</v>
      </c>
      <c r="F1325" s="1192">
        <v>18182</v>
      </c>
      <c r="G1325" s="1197">
        <f>20000/1.1</f>
        <v>18181.81818181818</v>
      </c>
      <c r="H1325" s="1200">
        <f>20000/1.1</f>
        <v>18181.81818181818</v>
      </c>
      <c r="I1325" s="1225">
        <f t="shared" si="91"/>
        <v>0</v>
      </c>
      <c r="J1325" s="1588"/>
      <c r="K1325" s="1226"/>
      <c r="L1325" s="1226"/>
      <c r="M1325" s="1226"/>
      <c r="N1325" s="1226"/>
      <c r="O1325" s="1226"/>
      <c r="P1325" s="1226"/>
      <c r="Q1325" s="1226"/>
      <c r="R1325" s="1226"/>
      <c r="S1325" s="1226"/>
      <c r="T1325" s="1226"/>
      <c r="U1325" s="1226"/>
      <c r="V1325" s="1226"/>
      <c r="W1325" s="1226"/>
      <c r="X1325" s="1226"/>
    </row>
    <row r="1326" spans="1:24" ht="23.25" hidden="1" customHeight="1" outlineLevel="1">
      <c r="A1326" s="1193"/>
      <c r="B1326" s="1247" t="s">
        <v>1130</v>
      </c>
      <c r="C1326" s="1191" t="s">
        <v>548</v>
      </c>
      <c r="D1326" s="1191"/>
      <c r="E1326" s="1192">
        <v>63636</v>
      </c>
      <c r="F1326" s="1192">
        <v>63636</v>
      </c>
      <c r="G1326" s="1197">
        <f>70000/1.1</f>
        <v>63636.363636363632</v>
      </c>
      <c r="H1326" s="1200">
        <f>70000/1.1</f>
        <v>63636.363636363632</v>
      </c>
      <c r="I1326" s="1225">
        <f t="shared" si="91"/>
        <v>0</v>
      </c>
      <c r="J1326" s="1589"/>
      <c r="K1326" s="1226"/>
      <c r="L1326" s="1226"/>
      <c r="M1326" s="1226"/>
      <c r="N1326" s="1226"/>
      <c r="O1326" s="1226"/>
      <c r="P1326" s="1226"/>
      <c r="Q1326" s="1226"/>
      <c r="R1326" s="1226"/>
      <c r="S1326" s="1226"/>
      <c r="T1326" s="1226"/>
      <c r="U1326" s="1226"/>
      <c r="V1326" s="1226"/>
      <c r="W1326" s="1226"/>
      <c r="X1326" s="1226"/>
    </row>
    <row r="1327" spans="1:24" ht="23.25" customHeight="1">
      <c r="A1327" s="1257" t="s">
        <v>1131</v>
      </c>
      <c r="B1327" s="1231" t="s">
        <v>1132</v>
      </c>
      <c r="C1327" s="1191"/>
      <c r="D1327" s="1191"/>
      <c r="E1327" s="1192"/>
      <c r="F1327" s="1192"/>
      <c r="G1327" s="1197"/>
      <c r="H1327" s="1200"/>
      <c r="I1327" s="1225"/>
      <c r="J1327" s="1209"/>
      <c r="K1327" s="1226"/>
      <c r="L1327" s="1226"/>
      <c r="M1327" s="1226"/>
      <c r="N1327" s="1226"/>
      <c r="O1327" s="1226"/>
      <c r="P1327" s="1226"/>
      <c r="Q1327" s="1226"/>
      <c r="R1327" s="1226"/>
      <c r="S1327" s="1226"/>
      <c r="T1327" s="1226"/>
      <c r="U1327" s="1226"/>
      <c r="V1327" s="1226"/>
      <c r="W1327" s="1226"/>
      <c r="X1327" s="1226"/>
    </row>
    <row r="1328" spans="1:24" ht="23.25" customHeight="1">
      <c r="A1328" s="1257">
        <v>1</v>
      </c>
      <c r="B1328" s="1244" t="s">
        <v>24</v>
      </c>
      <c r="C1328" s="1191"/>
      <c r="D1328" s="1191"/>
      <c r="E1328" s="1192"/>
      <c r="F1328" s="1192"/>
      <c r="G1328" s="1197"/>
      <c r="H1328" s="1200"/>
      <c r="I1328" s="1225"/>
      <c r="J1328" s="1209"/>
      <c r="K1328" s="1226"/>
      <c r="L1328" s="1226"/>
      <c r="M1328" s="1226"/>
      <c r="N1328" s="1226"/>
      <c r="O1328" s="1226"/>
      <c r="P1328" s="1226"/>
      <c r="Q1328" s="1226"/>
      <c r="R1328" s="1226"/>
      <c r="S1328" s="1226"/>
      <c r="T1328" s="1226"/>
      <c r="U1328" s="1226"/>
      <c r="V1328" s="1226"/>
      <c r="W1328" s="1226"/>
      <c r="X1328" s="1226"/>
    </row>
    <row r="1329" spans="1:24" ht="23.25" hidden="1" customHeight="1" outlineLevel="1">
      <c r="A1329" s="1257"/>
      <c r="B1329" s="1247" t="s">
        <v>1133</v>
      </c>
      <c r="C1329" s="1191" t="s">
        <v>199</v>
      </c>
      <c r="D1329" s="1191"/>
      <c r="E1329" s="1192"/>
      <c r="F1329" s="1192"/>
      <c r="G1329" s="1197"/>
      <c r="H1329" s="1200">
        <v>94600</v>
      </c>
      <c r="I1329" s="1225"/>
      <c r="J1329" s="1209"/>
      <c r="K1329" s="1226"/>
      <c r="L1329" s="1226"/>
      <c r="M1329" s="1226"/>
      <c r="N1329" s="1226"/>
      <c r="O1329" s="1226"/>
      <c r="P1329" s="1226"/>
      <c r="Q1329" s="1226"/>
      <c r="R1329" s="1226"/>
      <c r="S1329" s="1226"/>
      <c r="T1329" s="1226"/>
      <c r="U1329" s="1226"/>
      <c r="V1329" s="1226"/>
      <c r="W1329" s="1226"/>
      <c r="X1329" s="1226"/>
    </row>
    <row r="1330" spans="1:24" ht="23.25" hidden="1" customHeight="1" outlineLevel="1">
      <c r="A1330" s="1257"/>
      <c r="B1330" s="1247" t="s">
        <v>1134</v>
      </c>
      <c r="C1330" s="1191" t="s">
        <v>199</v>
      </c>
      <c r="D1330" s="1191"/>
      <c r="E1330" s="1192"/>
      <c r="F1330" s="1192"/>
      <c r="G1330" s="1197"/>
      <c r="H1330" s="1200">
        <v>94600</v>
      </c>
      <c r="I1330" s="1225"/>
      <c r="J1330" s="1209"/>
      <c r="K1330" s="1226"/>
      <c r="L1330" s="1226"/>
      <c r="M1330" s="1226"/>
      <c r="N1330" s="1226"/>
      <c r="O1330" s="1226"/>
      <c r="P1330" s="1226"/>
      <c r="Q1330" s="1226"/>
      <c r="R1330" s="1226"/>
      <c r="S1330" s="1226"/>
      <c r="T1330" s="1226"/>
      <c r="U1330" s="1226"/>
      <c r="V1330" s="1226"/>
      <c r="W1330" s="1226"/>
      <c r="X1330" s="1226"/>
    </row>
    <row r="1331" spans="1:24" ht="23.25" hidden="1" customHeight="1" outlineLevel="1">
      <c r="A1331" s="1257"/>
      <c r="B1331" s="1247" t="s">
        <v>1135</v>
      </c>
      <c r="C1331" s="1191" t="s">
        <v>199</v>
      </c>
      <c r="D1331" s="1191"/>
      <c r="E1331" s="1192"/>
      <c r="F1331" s="1192"/>
      <c r="G1331" s="1197"/>
      <c r="H1331" s="1200">
        <v>102600</v>
      </c>
      <c r="I1331" s="1225"/>
      <c r="J1331" s="1209"/>
      <c r="K1331" s="1226"/>
      <c r="L1331" s="1226"/>
      <c r="M1331" s="1226"/>
      <c r="N1331" s="1226"/>
      <c r="O1331" s="1226"/>
      <c r="P1331" s="1226"/>
      <c r="Q1331" s="1226"/>
      <c r="R1331" s="1226"/>
      <c r="S1331" s="1226"/>
      <c r="T1331" s="1226"/>
      <c r="U1331" s="1226"/>
      <c r="V1331" s="1226"/>
      <c r="W1331" s="1226"/>
      <c r="X1331" s="1226"/>
    </row>
    <row r="1332" spans="1:24" ht="23.25" hidden="1" customHeight="1" outlineLevel="1">
      <c r="A1332" s="1257"/>
      <c r="B1332" s="1247" t="s">
        <v>1136</v>
      </c>
      <c r="C1332" s="1191" t="s">
        <v>199</v>
      </c>
      <c r="D1332" s="1191"/>
      <c r="E1332" s="1192"/>
      <c r="F1332" s="1192"/>
      <c r="G1332" s="1197"/>
      <c r="H1332" s="1200">
        <v>80000</v>
      </c>
      <c r="I1332" s="1225"/>
      <c r="J1332" s="1209"/>
      <c r="K1332" s="1226"/>
      <c r="L1332" s="1226"/>
      <c r="M1332" s="1226"/>
      <c r="N1332" s="1226"/>
      <c r="O1332" s="1226"/>
      <c r="P1332" s="1226"/>
      <c r="Q1332" s="1226"/>
      <c r="R1332" s="1226"/>
      <c r="S1332" s="1226"/>
      <c r="T1332" s="1226"/>
      <c r="U1332" s="1226"/>
      <c r="V1332" s="1226"/>
      <c r="W1332" s="1226"/>
      <c r="X1332" s="1226"/>
    </row>
    <row r="1333" spans="1:24" ht="23.25" hidden="1" customHeight="1" outlineLevel="1">
      <c r="A1333" s="1257"/>
      <c r="B1333" s="1247" t="s">
        <v>1137</v>
      </c>
      <c r="C1333" s="1191" t="s">
        <v>199</v>
      </c>
      <c r="D1333" s="1191"/>
      <c r="E1333" s="1192"/>
      <c r="F1333" s="1192"/>
      <c r="G1333" s="1197"/>
      <c r="H1333" s="1200">
        <v>87900</v>
      </c>
      <c r="I1333" s="1225"/>
      <c r="J1333" s="1209"/>
      <c r="K1333" s="1226"/>
      <c r="L1333" s="1226"/>
      <c r="M1333" s="1226"/>
      <c r="N1333" s="1226"/>
      <c r="O1333" s="1226"/>
      <c r="P1333" s="1226"/>
      <c r="Q1333" s="1226"/>
      <c r="R1333" s="1226"/>
      <c r="S1333" s="1226"/>
      <c r="T1333" s="1226"/>
      <c r="U1333" s="1226"/>
      <c r="V1333" s="1226"/>
      <c r="W1333" s="1226"/>
      <c r="X1333" s="1226"/>
    </row>
    <row r="1334" spans="1:24" ht="23.25" customHeight="1" collapsed="1">
      <c r="A1334" s="1257">
        <v>2</v>
      </c>
      <c r="B1334" s="1244" t="s">
        <v>14</v>
      </c>
      <c r="C1334" s="1191"/>
      <c r="D1334" s="1191"/>
      <c r="E1334" s="1192"/>
      <c r="F1334" s="1192"/>
      <c r="G1334" s="1197"/>
      <c r="H1334" s="1200"/>
      <c r="I1334" s="1225"/>
      <c r="J1334" s="1209"/>
      <c r="K1334" s="1226"/>
      <c r="L1334" s="1226"/>
      <c r="M1334" s="1226"/>
      <c r="N1334" s="1226"/>
      <c r="O1334" s="1226"/>
      <c r="P1334" s="1226"/>
      <c r="Q1334" s="1226"/>
      <c r="R1334" s="1226"/>
      <c r="S1334" s="1226"/>
      <c r="T1334" s="1226"/>
      <c r="U1334" s="1226"/>
      <c r="V1334" s="1226"/>
      <c r="W1334" s="1226"/>
      <c r="X1334" s="1226"/>
    </row>
    <row r="1335" spans="1:24" ht="23.25" hidden="1" customHeight="1" outlineLevel="1">
      <c r="A1335" s="1257"/>
      <c r="B1335" s="1247" t="s">
        <v>1134</v>
      </c>
      <c r="C1335" s="1191" t="s">
        <v>199</v>
      </c>
      <c r="D1335" s="1191"/>
      <c r="E1335" s="1192"/>
      <c r="F1335" s="1192"/>
      <c r="G1335" s="1197"/>
      <c r="H1335" s="1200">
        <v>78000</v>
      </c>
      <c r="I1335" s="1225"/>
      <c r="J1335" s="1209"/>
      <c r="K1335" s="1226"/>
      <c r="L1335" s="1226"/>
      <c r="M1335" s="1226"/>
      <c r="N1335" s="1226"/>
      <c r="O1335" s="1226"/>
      <c r="P1335" s="1226"/>
      <c r="Q1335" s="1226"/>
      <c r="R1335" s="1226"/>
      <c r="S1335" s="1226"/>
      <c r="T1335" s="1226"/>
      <c r="U1335" s="1226"/>
      <c r="V1335" s="1226"/>
      <c r="W1335" s="1226"/>
      <c r="X1335" s="1226"/>
    </row>
    <row r="1336" spans="1:24" ht="23.25" hidden="1" customHeight="1" outlineLevel="1">
      <c r="A1336" s="1257"/>
      <c r="B1336" s="1247" t="s">
        <v>1138</v>
      </c>
      <c r="C1336" s="1191" t="s">
        <v>199</v>
      </c>
      <c r="D1336" s="1191"/>
      <c r="E1336" s="1192"/>
      <c r="F1336" s="1192"/>
      <c r="G1336" s="1197"/>
      <c r="H1336" s="1200">
        <v>85750</v>
      </c>
      <c r="I1336" s="1225"/>
      <c r="J1336" s="1209"/>
      <c r="K1336" s="1226"/>
      <c r="L1336" s="1226"/>
      <c r="M1336" s="1226"/>
      <c r="N1336" s="1226"/>
      <c r="O1336" s="1226"/>
      <c r="P1336" s="1226"/>
      <c r="Q1336" s="1226"/>
      <c r="R1336" s="1226"/>
      <c r="S1336" s="1226"/>
      <c r="T1336" s="1226"/>
      <c r="U1336" s="1226"/>
      <c r="V1336" s="1226"/>
      <c r="W1336" s="1226"/>
      <c r="X1336" s="1226"/>
    </row>
    <row r="1337" spans="1:24" ht="23.25" customHeight="1" collapsed="1">
      <c r="A1337" s="1257">
        <v>3</v>
      </c>
      <c r="B1337" s="1244" t="s">
        <v>18</v>
      </c>
      <c r="C1337" s="1191"/>
      <c r="D1337" s="1191"/>
      <c r="E1337" s="1192"/>
      <c r="F1337" s="1192"/>
      <c r="G1337" s="1197"/>
      <c r="H1337" s="1200"/>
      <c r="I1337" s="1225"/>
      <c r="J1337" s="1209"/>
      <c r="K1337" s="1226"/>
      <c r="L1337" s="1226"/>
      <c r="M1337" s="1226"/>
      <c r="N1337" s="1226"/>
      <c r="O1337" s="1226"/>
      <c r="P1337" s="1226"/>
      <c r="Q1337" s="1226"/>
      <c r="R1337" s="1226"/>
      <c r="S1337" s="1226"/>
      <c r="T1337" s="1226"/>
      <c r="U1337" s="1226"/>
      <c r="V1337" s="1226"/>
      <c r="W1337" s="1226"/>
      <c r="X1337" s="1226"/>
    </row>
    <row r="1338" spans="1:24" ht="23.25" hidden="1" customHeight="1" outlineLevel="1">
      <c r="A1338" s="1193"/>
      <c r="B1338" s="1247" t="s">
        <v>1134</v>
      </c>
      <c r="C1338" s="1191" t="s">
        <v>199</v>
      </c>
      <c r="D1338" s="1191"/>
      <c r="E1338" s="1192"/>
      <c r="F1338" s="1192"/>
      <c r="G1338" s="1197"/>
      <c r="H1338" s="1200">
        <v>78000</v>
      </c>
      <c r="I1338" s="1225"/>
      <c r="J1338" s="1209"/>
      <c r="K1338" s="1226"/>
      <c r="L1338" s="1226"/>
      <c r="M1338" s="1226"/>
      <c r="N1338" s="1226"/>
      <c r="O1338" s="1226"/>
      <c r="P1338" s="1226"/>
      <c r="Q1338" s="1226"/>
      <c r="R1338" s="1226"/>
      <c r="S1338" s="1226"/>
      <c r="T1338" s="1226"/>
      <c r="U1338" s="1226"/>
      <c r="V1338" s="1226"/>
      <c r="W1338" s="1226"/>
      <c r="X1338" s="1226"/>
    </row>
    <row r="1339" spans="1:24" ht="23.25" hidden="1" customHeight="1" outlineLevel="1">
      <c r="A1339" s="1193"/>
      <c r="B1339" s="1247" t="s">
        <v>1138</v>
      </c>
      <c r="C1339" s="1191" t="s">
        <v>199</v>
      </c>
      <c r="D1339" s="1191"/>
      <c r="E1339" s="1192"/>
      <c r="F1339" s="1192"/>
      <c r="G1339" s="1197"/>
      <c r="H1339" s="1200">
        <v>85750</v>
      </c>
      <c r="I1339" s="1225"/>
      <c r="J1339" s="1209"/>
      <c r="K1339" s="1226"/>
      <c r="L1339" s="1226"/>
      <c r="M1339" s="1226"/>
      <c r="N1339" s="1226"/>
      <c r="O1339" s="1226"/>
      <c r="P1339" s="1226"/>
      <c r="Q1339" s="1226"/>
      <c r="R1339" s="1226"/>
      <c r="S1339" s="1226"/>
      <c r="T1339" s="1226"/>
      <c r="U1339" s="1226"/>
      <c r="V1339" s="1226"/>
      <c r="W1339" s="1226"/>
      <c r="X1339" s="1226"/>
    </row>
    <row r="1340" spans="1:24" ht="23.25" customHeight="1" collapsed="1">
      <c r="A1340" s="1257">
        <v>4</v>
      </c>
      <c r="B1340" s="1213" t="s">
        <v>23</v>
      </c>
      <c r="C1340" s="1191"/>
      <c r="D1340" s="1191"/>
      <c r="E1340" s="1192"/>
      <c r="F1340" s="1192"/>
      <c r="G1340" s="1197"/>
      <c r="H1340" s="1200"/>
      <c r="I1340" s="1225"/>
      <c r="J1340" s="1209"/>
      <c r="K1340" s="1226"/>
      <c r="L1340" s="1226"/>
      <c r="M1340" s="1226"/>
      <c r="N1340" s="1226"/>
      <c r="O1340" s="1226"/>
      <c r="P1340" s="1226"/>
      <c r="Q1340" s="1226"/>
      <c r="R1340" s="1226"/>
      <c r="S1340" s="1226"/>
      <c r="T1340" s="1226"/>
      <c r="U1340" s="1226"/>
      <c r="V1340" s="1226"/>
      <c r="W1340" s="1226"/>
      <c r="X1340" s="1226"/>
    </row>
    <row r="1341" spans="1:24" ht="23.25" hidden="1" customHeight="1" outlineLevel="1">
      <c r="A1341" s="1193"/>
      <c r="B1341" s="1247" t="s">
        <v>1139</v>
      </c>
      <c r="C1341" s="1191"/>
      <c r="D1341" s="1191"/>
      <c r="E1341" s="1192"/>
      <c r="F1341" s="1192"/>
      <c r="G1341" s="1197"/>
      <c r="H1341" s="1200">
        <v>91000</v>
      </c>
      <c r="I1341" s="1225"/>
      <c r="J1341" s="1209"/>
      <c r="K1341" s="1226"/>
      <c r="L1341" s="1226"/>
      <c r="M1341" s="1226"/>
      <c r="N1341" s="1226"/>
      <c r="O1341" s="1226"/>
      <c r="P1341" s="1226"/>
      <c r="Q1341" s="1226"/>
      <c r="R1341" s="1226"/>
      <c r="S1341" s="1226"/>
      <c r="T1341" s="1226"/>
      <c r="U1341" s="1226"/>
      <c r="V1341" s="1226"/>
      <c r="W1341" s="1226"/>
      <c r="X1341" s="1226"/>
    </row>
    <row r="1342" spans="1:24" ht="23.25" customHeight="1" collapsed="1">
      <c r="A1342" s="1257">
        <v>5</v>
      </c>
      <c r="B1342" s="1244" t="s">
        <v>19</v>
      </c>
      <c r="C1342" s="1191"/>
      <c r="D1342" s="1191"/>
      <c r="E1342" s="1192"/>
      <c r="F1342" s="1192"/>
      <c r="G1342" s="1197"/>
      <c r="H1342" s="1200"/>
      <c r="I1342" s="1225"/>
      <c r="J1342" s="1209"/>
      <c r="K1342" s="1226"/>
      <c r="L1342" s="1226"/>
      <c r="M1342" s="1226"/>
      <c r="N1342" s="1226"/>
      <c r="O1342" s="1226"/>
      <c r="P1342" s="1226"/>
      <c r="Q1342" s="1226"/>
      <c r="R1342" s="1226"/>
      <c r="S1342" s="1226"/>
      <c r="T1342" s="1226"/>
      <c r="U1342" s="1226"/>
      <c r="V1342" s="1226"/>
      <c r="W1342" s="1226"/>
      <c r="X1342" s="1226"/>
    </row>
    <row r="1343" spans="1:24" ht="23.25" hidden="1" customHeight="1" outlineLevel="1">
      <c r="A1343" s="1193"/>
      <c r="B1343" s="1247" t="s">
        <v>1133</v>
      </c>
      <c r="C1343" s="1191" t="s">
        <v>199</v>
      </c>
      <c r="D1343" s="1191"/>
      <c r="E1343" s="1192"/>
      <c r="F1343" s="1192"/>
      <c r="G1343" s="1197"/>
      <c r="H1343" s="1200">
        <v>78000</v>
      </c>
      <c r="I1343" s="1225"/>
      <c r="J1343" s="1209"/>
      <c r="K1343" s="1226"/>
      <c r="L1343" s="1226"/>
      <c r="M1343" s="1226"/>
      <c r="N1343" s="1226"/>
      <c r="O1343" s="1226"/>
      <c r="P1343" s="1226"/>
      <c r="Q1343" s="1226"/>
      <c r="R1343" s="1226"/>
      <c r="S1343" s="1226"/>
      <c r="T1343" s="1226"/>
      <c r="U1343" s="1226"/>
      <c r="V1343" s="1226"/>
      <c r="W1343" s="1226"/>
      <c r="X1343" s="1226"/>
    </row>
    <row r="1344" spans="1:24" ht="23.25" hidden="1" customHeight="1" outlineLevel="1">
      <c r="A1344" s="1193"/>
      <c r="B1344" s="1247" t="s">
        <v>1134</v>
      </c>
      <c r="C1344" s="1191" t="s">
        <v>199</v>
      </c>
      <c r="D1344" s="1191"/>
      <c r="E1344" s="1192"/>
      <c r="F1344" s="1192"/>
      <c r="G1344" s="1197"/>
      <c r="H1344" s="1200">
        <v>78000</v>
      </c>
      <c r="I1344" s="1225"/>
      <c r="J1344" s="1209"/>
      <c r="K1344" s="1226"/>
      <c r="L1344" s="1226"/>
      <c r="M1344" s="1226"/>
      <c r="N1344" s="1226"/>
      <c r="O1344" s="1226"/>
      <c r="P1344" s="1226"/>
      <c r="Q1344" s="1226"/>
      <c r="R1344" s="1226"/>
      <c r="S1344" s="1226"/>
      <c r="T1344" s="1226"/>
      <c r="U1344" s="1226"/>
      <c r="V1344" s="1226"/>
      <c r="W1344" s="1226"/>
      <c r="X1344" s="1226"/>
    </row>
    <row r="1345" spans="1:24" ht="23.25" hidden="1" customHeight="1" outlineLevel="1">
      <c r="A1345" s="1193"/>
      <c r="B1345" s="1247" t="s">
        <v>1140</v>
      </c>
      <c r="C1345" s="1191" t="s">
        <v>199</v>
      </c>
      <c r="D1345" s="1191"/>
      <c r="E1345" s="1192"/>
      <c r="F1345" s="1192"/>
      <c r="G1345" s="1197"/>
      <c r="H1345" s="1200">
        <v>91000</v>
      </c>
      <c r="I1345" s="1225"/>
      <c r="J1345" s="1209"/>
      <c r="K1345" s="1226"/>
      <c r="L1345" s="1226"/>
      <c r="M1345" s="1226"/>
      <c r="N1345" s="1226"/>
      <c r="O1345" s="1226"/>
      <c r="P1345" s="1226"/>
      <c r="Q1345" s="1226"/>
      <c r="R1345" s="1226"/>
      <c r="S1345" s="1226"/>
      <c r="T1345" s="1226"/>
      <c r="U1345" s="1226"/>
      <c r="V1345" s="1226"/>
      <c r="W1345" s="1226"/>
      <c r="X1345" s="1226"/>
    </row>
    <row r="1346" spans="1:24" ht="23.25" hidden="1" customHeight="1" outlineLevel="1">
      <c r="A1346" s="1193"/>
      <c r="B1346" s="1247" t="s">
        <v>1141</v>
      </c>
      <c r="C1346" s="1191" t="s">
        <v>199</v>
      </c>
      <c r="D1346" s="1191"/>
      <c r="E1346" s="1192"/>
      <c r="F1346" s="1192"/>
      <c r="G1346" s="1197"/>
      <c r="H1346" s="1200">
        <v>87000</v>
      </c>
      <c r="I1346" s="1225"/>
      <c r="J1346" s="1209"/>
      <c r="K1346" s="1226"/>
      <c r="L1346" s="1226"/>
      <c r="M1346" s="1226"/>
      <c r="N1346" s="1226"/>
      <c r="O1346" s="1226"/>
      <c r="P1346" s="1226"/>
      <c r="Q1346" s="1226"/>
      <c r="R1346" s="1226"/>
      <c r="S1346" s="1226"/>
      <c r="T1346" s="1226"/>
      <c r="U1346" s="1226"/>
      <c r="V1346" s="1226"/>
      <c r="W1346" s="1226"/>
      <c r="X1346" s="1226"/>
    </row>
    <row r="1347" spans="1:24" ht="23.25" hidden="1" customHeight="1" outlineLevel="1">
      <c r="A1347" s="1193"/>
      <c r="B1347" s="1247" t="s">
        <v>1136</v>
      </c>
      <c r="C1347" s="1191" t="s">
        <v>199</v>
      </c>
      <c r="D1347" s="1191"/>
      <c r="E1347" s="1192"/>
      <c r="F1347" s="1192"/>
      <c r="G1347" s="1197"/>
      <c r="H1347" s="1200">
        <v>87000</v>
      </c>
      <c r="I1347" s="1225"/>
      <c r="J1347" s="1209"/>
      <c r="K1347" s="1226"/>
      <c r="L1347" s="1226"/>
      <c r="M1347" s="1226"/>
      <c r="N1347" s="1226"/>
      <c r="O1347" s="1226"/>
      <c r="P1347" s="1226"/>
      <c r="Q1347" s="1226"/>
      <c r="R1347" s="1226"/>
      <c r="S1347" s="1226"/>
      <c r="T1347" s="1226"/>
      <c r="U1347" s="1226"/>
      <c r="V1347" s="1226"/>
      <c r="W1347" s="1226"/>
      <c r="X1347" s="1226"/>
    </row>
    <row r="1348" spans="1:24" ht="23.25" hidden="1" customHeight="1" outlineLevel="1">
      <c r="A1348" s="1193"/>
      <c r="B1348" s="1247" t="s">
        <v>1137</v>
      </c>
      <c r="C1348" s="1191" t="s">
        <v>199</v>
      </c>
      <c r="D1348" s="1191"/>
      <c r="E1348" s="1192"/>
      <c r="F1348" s="1192"/>
      <c r="G1348" s="1197"/>
      <c r="H1348" s="1200">
        <v>94000</v>
      </c>
      <c r="I1348" s="1225"/>
      <c r="J1348" s="1209"/>
      <c r="K1348" s="1226"/>
      <c r="L1348" s="1226"/>
      <c r="M1348" s="1226"/>
      <c r="N1348" s="1226"/>
      <c r="O1348" s="1226"/>
      <c r="P1348" s="1226"/>
      <c r="Q1348" s="1226"/>
      <c r="R1348" s="1226"/>
      <c r="S1348" s="1226"/>
      <c r="T1348" s="1226"/>
      <c r="U1348" s="1226"/>
      <c r="V1348" s="1226"/>
      <c r="W1348" s="1226"/>
      <c r="X1348" s="1226"/>
    </row>
    <row r="1349" spans="1:24" ht="23.25" hidden="1" customHeight="1" outlineLevel="1">
      <c r="A1349" s="1193"/>
      <c r="B1349" s="1247" t="s">
        <v>1142</v>
      </c>
      <c r="C1349" s="1191" t="s">
        <v>199</v>
      </c>
      <c r="D1349" s="1191"/>
      <c r="E1349" s="1192"/>
      <c r="F1349" s="1192"/>
      <c r="G1349" s="1197"/>
      <c r="H1349" s="1200">
        <v>80400</v>
      </c>
      <c r="I1349" s="1225"/>
      <c r="J1349" s="1209"/>
      <c r="K1349" s="1226"/>
      <c r="L1349" s="1226"/>
      <c r="M1349" s="1226"/>
      <c r="N1349" s="1226"/>
      <c r="O1349" s="1226"/>
      <c r="P1349" s="1226"/>
      <c r="Q1349" s="1226"/>
      <c r="R1349" s="1226"/>
      <c r="S1349" s="1226"/>
      <c r="T1349" s="1226"/>
      <c r="U1349" s="1226"/>
      <c r="V1349" s="1226"/>
      <c r="W1349" s="1226"/>
      <c r="X1349" s="1226"/>
    </row>
    <row r="1350" spans="1:24" ht="23.25" hidden="1" customHeight="1" outlineLevel="1">
      <c r="A1350" s="1193"/>
      <c r="B1350" s="1247" t="s">
        <v>1143</v>
      </c>
      <c r="C1350" s="1191" t="s">
        <v>199</v>
      </c>
      <c r="D1350" s="1191"/>
      <c r="E1350" s="1192"/>
      <c r="F1350" s="1192"/>
      <c r="G1350" s="1197"/>
      <c r="H1350" s="1200">
        <v>80400</v>
      </c>
      <c r="I1350" s="1225"/>
      <c r="J1350" s="1209"/>
      <c r="K1350" s="1226"/>
      <c r="L1350" s="1226"/>
      <c r="M1350" s="1226"/>
      <c r="N1350" s="1226"/>
      <c r="O1350" s="1226"/>
      <c r="P1350" s="1226"/>
      <c r="Q1350" s="1226"/>
      <c r="R1350" s="1226"/>
      <c r="S1350" s="1226"/>
      <c r="T1350" s="1226"/>
      <c r="U1350" s="1226"/>
      <c r="V1350" s="1226"/>
      <c r="W1350" s="1226"/>
      <c r="X1350" s="1226"/>
    </row>
    <row r="1351" spans="1:24" ht="23.25" customHeight="1" collapsed="1">
      <c r="A1351" s="1314">
        <v>6</v>
      </c>
      <c r="B1351" s="1244" t="s">
        <v>21</v>
      </c>
      <c r="C1351" s="1191"/>
      <c r="D1351" s="1191"/>
      <c r="E1351" s="1192"/>
      <c r="F1351" s="1192"/>
      <c r="G1351" s="1197"/>
      <c r="H1351" s="1200"/>
      <c r="I1351" s="1225"/>
      <c r="J1351" s="1209"/>
      <c r="K1351" s="1226"/>
      <c r="L1351" s="1226"/>
      <c r="M1351" s="1226"/>
      <c r="N1351" s="1226"/>
      <c r="O1351" s="1226"/>
      <c r="P1351" s="1226"/>
      <c r="Q1351" s="1226"/>
      <c r="R1351" s="1226"/>
      <c r="S1351" s="1226"/>
      <c r="T1351" s="1226"/>
      <c r="U1351" s="1226"/>
      <c r="V1351" s="1226"/>
      <c r="W1351" s="1226"/>
      <c r="X1351" s="1226"/>
    </row>
    <row r="1352" spans="1:24" ht="23.25" hidden="1" customHeight="1" outlineLevel="1">
      <c r="A1352" s="1193"/>
      <c r="B1352" s="1247" t="s">
        <v>1133</v>
      </c>
      <c r="C1352" s="1191" t="s">
        <v>199</v>
      </c>
      <c r="D1352" s="1191"/>
      <c r="E1352" s="1192"/>
      <c r="F1352" s="1192"/>
      <c r="G1352" s="1197"/>
      <c r="H1352" s="1200">
        <v>85000</v>
      </c>
      <c r="I1352" s="1225"/>
      <c r="J1352" s="1209"/>
      <c r="K1352" s="1226"/>
      <c r="L1352" s="1226"/>
      <c r="M1352" s="1226"/>
      <c r="N1352" s="1226"/>
      <c r="O1352" s="1226"/>
      <c r="P1352" s="1226"/>
      <c r="Q1352" s="1226"/>
      <c r="R1352" s="1226"/>
      <c r="S1352" s="1226"/>
      <c r="T1352" s="1226"/>
      <c r="U1352" s="1226"/>
      <c r="V1352" s="1226"/>
      <c r="W1352" s="1226"/>
      <c r="X1352" s="1226"/>
    </row>
    <row r="1353" spans="1:24" ht="23.25" hidden="1" customHeight="1" outlineLevel="1">
      <c r="A1353" s="1193"/>
      <c r="B1353" s="1247" t="s">
        <v>1134</v>
      </c>
      <c r="C1353" s="1191" t="s">
        <v>199</v>
      </c>
      <c r="D1353" s="1191"/>
      <c r="E1353" s="1192"/>
      <c r="F1353" s="1192"/>
      <c r="G1353" s="1197"/>
      <c r="H1353" s="1200">
        <v>85000</v>
      </c>
      <c r="I1353" s="1225"/>
      <c r="J1353" s="1209"/>
      <c r="K1353" s="1226"/>
      <c r="L1353" s="1226"/>
      <c r="M1353" s="1226"/>
      <c r="N1353" s="1226"/>
      <c r="O1353" s="1226"/>
      <c r="P1353" s="1226"/>
      <c r="Q1353" s="1226"/>
      <c r="R1353" s="1226"/>
      <c r="S1353" s="1226"/>
      <c r="T1353" s="1226"/>
      <c r="U1353" s="1226"/>
      <c r="V1353" s="1226"/>
      <c r="W1353" s="1226"/>
      <c r="X1353" s="1226"/>
    </row>
    <row r="1354" spans="1:24" ht="23.25" hidden="1" customHeight="1" outlineLevel="1">
      <c r="A1354" s="1193"/>
      <c r="B1354" s="1247" t="s">
        <v>1138</v>
      </c>
      <c r="C1354" s="1191" t="s">
        <v>199</v>
      </c>
      <c r="D1354" s="1191"/>
      <c r="E1354" s="1192"/>
      <c r="F1354" s="1192"/>
      <c r="G1354" s="1197"/>
      <c r="H1354" s="1200">
        <v>87000</v>
      </c>
      <c r="I1354" s="1225"/>
      <c r="J1354" s="1209"/>
      <c r="K1354" s="1226"/>
      <c r="L1354" s="1226"/>
      <c r="M1354" s="1226"/>
      <c r="N1354" s="1226"/>
      <c r="O1354" s="1226"/>
      <c r="P1354" s="1226"/>
      <c r="Q1354" s="1226"/>
      <c r="R1354" s="1226"/>
      <c r="S1354" s="1226"/>
      <c r="T1354" s="1226"/>
      <c r="U1354" s="1226"/>
      <c r="V1354" s="1226"/>
      <c r="W1354" s="1226"/>
      <c r="X1354" s="1226"/>
    </row>
    <row r="1355" spans="1:24" ht="23.25" hidden="1" customHeight="1" outlineLevel="1">
      <c r="A1355" s="1193"/>
      <c r="B1355" s="1247" t="s">
        <v>1141</v>
      </c>
      <c r="C1355" s="1191" t="s">
        <v>199</v>
      </c>
      <c r="D1355" s="1191"/>
      <c r="E1355" s="1192"/>
      <c r="F1355" s="1192"/>
      <c r="G1355" s="1197"/>
      <c r="H1355" s="1200">
        <v>82000</v>
      </c>
      <c r="I1355" s="1225"/>
      <c r="J1355" s="1209"/>
      <c r="K1355" s="1226"/>
      <c r="L1355" s="1226"/>
      <c r="M1355" s="1226"/>
      <c r="N1355" s="1226"/>
      <c r="O1355" s="1226"/>
      <c r="P1355" s="1226"/>
      <c r="Q1355" s="1226"/>
      <c r="R1355" s="1226"/>
      <c r="S1355" s="1226"/>
      <c r="T1355" s="1226"/>
      <c r="U1355" s="1226"/>
      <c r="V1355" s="1226"/>
      <c r="W1355" s="1226"/>
      <c r="X1355" s="1226"/>
    </row>
    <row r="1356" spans="1:24" ht="23.25" hidden="1" customHeight="1" outlineLevel="1">
      <c r="A1356" s="1193"/>
      <c r="B1356" s="1247" t="s">
        <v>1136</v>
      </c>
      <c r="C1356" s="1191" t="s">
        <v>199</v>
      </c>
      <c r="D1356" s="1191"/>
      <c r="E1356" s="1192"/>
      <c r="F1356" s="1192"/>
      <c r="G1356" s="1197"/>
      <c r="H1356" s="1200">
        <v>82000</v>
      </c>
      <c r="I1356" s="1225"/>
      <c r="J1356" s="1209"/>
      <c r="K1356" s="1226"/>
      <c r="L1356" s="1226"/>
      <c r="M1356" s="1226"/>
      <c r="N1356" s="1226"/>
      <c r="O1356" s="1226"/>
      <c r="P1356" s="1226"/>
      <c r="Q1356" s="1226"/>
      <c r="R1356" s="1226"/>
      <c r="S1356" s="1226"/>
      <c r="T1356" s="1226"/>
      <c r="U1356" s="1226"/>
      <c r="V1356" s="1226"/>
      <c r="W1356" s="1226"/>
      <c r="X1356" s="1226"/>
    </row>
    <row r="1357" spans="1:24" ht="23.25" hidden="1" customHeight="1" outlineLevel="1">
      <c r="A1357" s="1193"/>
      <c r="B1357" s="1247" t="s">
        <v>1137</v>
      </c>
      <c r="C1357" s="1191" t="s">
        <v>199</v>
      </c>
      <c r="D1357" s="1191"/>
      <c r="E1357" s="1192"/>
      <c r="F1357" s="1192"/>
      <c r="G1357" s="1197"/>
      <c r="H1357" s="1200">
        <v>87000</v>
      </c>
      <c r="I1357" s="1225"/>
      <c r="J1357" s="1209"/>
      <c r="K1357" s="1226"/>
      <c r="L1357" s="1226"/>
      <c r="M1357" s="1226"/>
      <c r="N1357" s="1226"/>
      <c r="O1357" s="1226"/>
      <c r="P1357" s="1226"/>
      <c r="Q1357" s="1226"/>
      <c r="R1357" s="1226"/>
      <c r="S1357" s="1226"/>
      <c r="T1357" s="1226"/>
      <c r="U1357" s="1226"/>
      <c r="V1357" s="1226"/>
      <c r="W1357" s="1226"/>
      <c r="X1357" s="1226"/>
    </row>
    <row r="1358" spans="1:24" ht="23.25" hidden="1" customHeight="1" outlineLevel="1">
      <c r="A1358" s="1193"/>
      <c r="B1358" s="1247" t="s">
        <v>1142</v>
      </c>
      <c r="C1358" s="1191" t="s">
        <v>199</v>
      </c>
      <c r="D1358" s="1191"/>
      <c r="E1358" s="1192"/>
      <c r="F1358" s="1192"/>
      <c r="G1358" s="1197"/>
      <c r="H1358" s="1200">
        <v>82000</v>
      </c>
      <c r="I1358" s="1225"/>
      <c r="J1358" s="1209"/>
      <c r="K1358" s="1226"/>
      <c r="L1358" s="1226"/>
      <c r="M1358" s="1226"/>
      <c r="N1358" s="1226"/>
      <c r="O1358" s="1226"/>
      <c r="P1358" s="1226"/>
      <c r="Q1358" s="1226"/>
      <c r="R1358" s="1226"/>
      <c r="S1358" s="1226"/>
      <c r="T1358" s="1226"/>
      <c r="U1358" s="1226"/>
      <c r="V1358" s="1226"/>
      <c r="W1358" s="1226"/>
      <c r="X1358" s="1226"/>
    </row>
    <row r="1359" spans="1:24" ht="23.25" hidden="1" customHeight="1" outlineLevel="1">
      <c r="A1359" s="1193"/>
      <c r="B1359" s="1247" t="s">
        <v>1143</v>
      </c>
      <c r="C1359" s="1191" t="s">
        <v>199</v>
      </c>
      <c r="D1359" s="1191"/>
      <c r="E1359" s="1192"/>
      <c r="F1359" s="1192"/>
      <c r="G1359" s="1197"/>
      <c r="H1359" s="1200">
        <v>82000</v>
      </c>
      <c r="I1359" s="1225"/>
      <c r="J1359" s="1209"/>
      <c r="K1359" s="1226"/>
      <c r="L1359" s="1226"/>
      <c r="M1359" s="1226"/>
      <c r="N1359" s="1226"/>
      <c r="O1359" s="1226"/>
      <c r="P1359" s="1226"/>
      <c r="Q1359" s="1226"/>
      <c r="R1359" s="1226"/>
      <c r="S1359" s="1226"/>
      <c r="T1359" s="1226"/>
      <c r="U1359" s="1226"/>
      <c r="V1359" s="1226"/>
      <c r="W1359" s="1226"/>
      <c r="X1359" s="1226"/>
    </row>
    <row r="1360" spans="1:24" ht="23.25" hidden="1" customHeight="1" outlineLevel="1">
      <c r="A1360" s="1193"/>
      <c r="B1360" s="1247" t="s">
        <v>1144</v>
      </c>
      <c r="C1360" s="1191" t="s">
        <v>199</v>
      </c>
      <c r="D1360" s="1191"/>
      <c r="E1360" s="1192"/>
      <c r="F1360" s="1192"/>
      <c r="G1360" s="1197"/>
      <c r="H1360" s="1200">
        <v>87000</v>
      </c>
      <c r="I1360" s="1225"/>
      <c r="J1360" s="1209"/>
      <c r="K1360" s="1226"/>
      <c r="L1360" s="1226"/>
      <c r="M1360" s="1226"/>
      <c r="N1360" s="1226"/>
      <c r="O1360" s="1226"/>
      <c r="P1360" s="1226"/>
      <c r="Q1360" s="1226"/>
      <c r="R1360" s="1226"/>
      <c r="S1360" s="1226"/>
      <c r="T1360" s="1226"/>
      <c r="U1360" s="1226"/>
      <c r="V1360" s="1226"/>
      <c r="W1360" s="1226"/>
      <c r="X1360" s="1226"/>
    </row>
    <row r="1361" spans="1:24" ht="23.25" hidden="1" customHeight="1" outlineLevel="1">
      <c r="A1361" s="1193"/>
      <c r="B1361" s="1247" t="s">
        <v>1145</v>
      </c>
      <c r="C1361" s="1191" t="s">
        <v>199</v>
      </c>
      <c r="D1361" s="1191"/>
      <c r="E1361" s="1192"/>
      <c r="F1361" s="1192"/>
      <c r="G1361" s="1197"/>
      <c r="H1361" s="1200">
        <v>87000</v>
      </c>
      <c r="I1361" s="1225"/>
      <c r="J1361" s="1209"/>
      <c r="K1361" s="1226"/>
      <c r="L1361" s="1226"/>
      <c r="M1361" s="1226"/>
      <c r="N1361" s="1226"/>
      <c r="O1361" s="1226"/>
      <c r="P1361" s="1226"/>
      <c r="Q1361" s="1226"/>
      <c r="R1361" s="1226"/>
      <c r="S1361" s="1226"/>
      <c r="T1361" s="1226"/>
      <c r="U1361" s="1226"/>
      <c r="V1361" s="1226"/>
      <c r="W1361" s="1226"/>
      <c r="X1361" s="1226"/>
    </row>
    <row r="1362" spans="1:24" ht="23.25" customHeight="1">
      <c r="A1362" s="1226"/>
      <c r="B1362" s="1182"/>
      <c r="C1362" s="1183"/>
      <c r="D1362" s="1183"/>
      <c r="E1362" s="1184"/>
      <c r="F1362" s="1184"/>
      <c r="G1362" s="1185"/>
      <c r="H1362" s="1315"/>
      <c r="I1362" s="1219"/>
      <c r="J1362" s="1321"/>
      <c r="K1362" s="1226"/>
      <c r="L1362" s="1226"/>
      <c r="M1362" s="1226"/>
      <c r="N1362" s="1226"/>
      <c r="O1362" s="1226"/>
      <c r="P1362" s="1226"/>
      <c r="Q1362" s="1226"/>
      <c r="R1362" s="1226"/>
      <c r="S1362" s="1226"/>
      <c r="T1362" s="1226"/>
      <c r="U1362" s="1226"/>
      <c r="V1362" s="1226"/>
      <c r="W1362" s="1226"/>
      <c r="X1362" s="1226"/>
    </row>
    <row r="1363" spans="1:24" ht="19.5" customHeight="1">
      <c r="A1363" s="1181"/>
      <c r="B1363" s="1316" t="s">
        <v>1146</v>
      </c>
      <c r="C1363" s="1183"/>
      <c r="D1363" s="1183"/>
      <c r="E1363" s="1184"/>
      <c r="F1363" s="1184"/>
      <c r="G1363" s="1185"/>
      <c r="H1363" s="1185"/>
      <c r="I1363" s="1219"/>
      <c r="J1363" s="1183"/>
      <c r="K1363" s="1220"/>
      <c r="L1363" s="1220"/>
      <c r="M1363" s="1220"/>
      <c r="N1363" s="1220"/>
      <c r="O1363" s="1220"/>
      <c r="P1363" s="1220"/>
      <c r="Q1363" s="1220"/>
      <c r="R1363" s="1220"/>
      <c r="S1363" s="1220"/>
      <c r="T1363" s="1220"/>
      <c r="U1363" s="1220"/>
      <c r="V1363" s="1220"/>
      <c r="W1363" s="1220"/>
      <c r="X1363" s="1220"/>
    </row>
    <row r="1364" spans="1:24" ht="19.5" customHeight="1">
      <c r="A1364" s="1181"/>
      <c r="B1364" s="1182"/>
      <c r="C1364" s="1183"/>
      <c r="D1364" s="1183"/>
      <c r="E1364" s="1184"/>
      <c r="F1364" s="1184"/>
      <c r="G1364" s="1185"/>
      <c r="H1364" s="1185"/>
      <c r="I1364" s="1219"/>
      <c r="J1364" s="1183"/>
      <c r="K1364" s="1220"/>
      <c r="L1364" s="1220"/>
      <c r="M1364" s="1220"/>
      <c r="N1364" s="1220"/>
      <c r="O1364" s="1220"/>
      <c r="P1364" s="1220"/>
      <c r="Q1364" s="1220"/>
      <c r="R1364" s="1220"/>
      <c r="S1364" s="1220"/>
      <c r="T1364" s="1220"/>
      <c r="U1364" s="1220"/>
      <c r="V1364" s="1220"/>
      <c r="W1364" s="1220"/>
      <c r="X1364" s="1220"/>
    </row>
    <row r="1365" spans="1:24" ht="19.5" customHeight="1">
      <c r="A1365" s="1181"/>
      <c r="B1365" s="1182"/>
      <c r="C1365" s="1183"/>
      <c r="D1365" s="1183"/>
      <c r="E1365" s="1184"/>
      <c r="F1365" s="1184"/>
      <c r="G1365" s="1185"/>
      <c r="H1365" s="1185"/>
      <c r="I1365" s="1219"/>
      <c r="J1365" s="1183"/>
      <c r="K1365" s="1220"/>
      <c r="L1365" s="1220"/>
      <c r="M1365" s="1220"/>
      <c r="N1365" s="1220"/>
      <c r="O1365" s="1220"/>
      <c r="P1365" s="1220"/>
      <c r="Q1365" s="1220"/>
      <c r="R1365" s="1220"/>
      <c r="S1365" s="1220"/>
      <c r="T1365" s="1220"/>
      <c r="U1365" s="1220"/>
      <c r="V1365" s="1220"/>
      <c r="W1365" s="1220"/>
      <c r="X1365" s="1220"/>
    </row>
    <row r="1366" spans="1:24" ht="19.5" customHeight="1">
      <c r="A1366" s="1181"/>
      <c r="B1366" s="1182"/>
      <c r="C1366" s="1183"/>
      <c r="D1366" s="1183"/>
      <c r="E1366" s="1184"/>
      <c r="F1366" s="1184"/>
      <c r="G1366" s="1185"/>
      <c r="H1366" s="1185"/>
      <c r="I1366" s="1219"/>
      <c r="J1366" s="1183"/>
      <c r="K1366" s="1220"/>
      <c r="L1366" s="1220"/>
      <c r="M1366" s="1220"/>
      <c r="N1366" s="1220"/>
      <c r="O1366" s="1220"/>
      <c r="P1366" s="1220"/>
      <c r="Q1366" s="1220"/>
      <c r="R1366" s="1220"/>
      <c r="S1366" s="1220"/>
      <c r="T1366" s="1220"/>
      <c r="U1366" s="1220"/>
      <c r="V1366" s="1220"/>
      <c r="W1366" s="1220"/>
      <c r="X1366" s="1220"/>
    </row>
    <row r="1367" spans="1:24" ht="39.75" customHeight="1">
      <c r="A1367" s="1317"/>
      <c r="B1367" s="1612" t="s">
        <v>1147</v>
      </c>
      <c r="C1367" s="1576"/>
      <c r="D1367" s="1576"/>
      <c r="E1367" s="1576"/>
      <c r="F1367" s="1576"/>
      <c r="G1367" s="1576"/>
      <c r="H1367" s="1576"/>
      <c r="I1367" s="1576"/>
      <c r="J1367" s="1576"/>
      <c r="K1367" s="1322"/>
      <c r="L1367" s="1322"/>
      <c r="M1367" s="1322"/>
      <c r="N1367" s="1322"/>
      <c r="O1367" s="1322"/>
      <c r="P1367" s="1322"/>
      <c r="Q1367" s="1322"/>
      <c r="R1367" s="1322"/>
      <c r="S1367" s="1322"/>
      <c r="T1367" s="1322"/>
      <c r="U1367" s="1322"/>
      <c r="V1367" s="1322"/>
      <c r="W1367" s="1322"/>
      <c r="X1367" s="1322"/>
    </row>
    <row r="1368" spans="1:24" ht="39.75" customHeight="1">
      <c r="A1368" s="1317"/>
      <c r="B1368" s="1612" t="s">
        <v>1148</v>
      </c>
      <c r="C1368" s="1576"/>
      <c r="D1368" s="1576"/>
      <c r="E1368" s="1576"/>
      <c r="F1368" s="1576"/>
      <c r="G1368" s="1576"/>
      <c r="H1368" s="1576"/>
      <c r="I1368" s="1576"/>
      <c r="J1368" s="1576"/>
      <c r="K1368" s="1322"/>
      <c r="L1368" s="1322"/>
      <c r="M1368" s="1322"/>
      <c r="N1368" s="1322"/>
      <c r="O1368" s="1322"/>
      <c r="P1368" s="1322"/>
      <c r="Q1368" s="1322"/>
      <c r="R1368" s="1322"/>
      <c r="S1368" s="1322"/>
      <c r="T1368" s="1322"/>
      <c r="U1368" s="1322"/>
      <c r="V1368" s="1322"/>
      <c r="W1368" s="1322"/>
      <c r="X1368" s="1322"/>
    </row>
    <row r="1369" spans="1:24" ht="19.5" customHeight="1">
      <c r="A1369" s="1181"/>
      <c r="B1369" s="1182"/>
      <c r="C1369" s="1183"/>
      <c r="D1369" s="1318"/>
      <c r="E1369" s="1319"/>
      <c r="F1369" s="1319"/>
      <c r="G1369" s="1320"/>
      <c r="H1369" s="1320"/>
      <c r="I1369" s="1319"/>
      <c r="J1369" s="1183"/>
      <c r="K1369" s="1220"/>
      <c r="L1369" s="1220"/>
      <c r="M1369" s="1220"/>
      <c r="N1369" s="1220"/>
      <c r="O1369" s="1220"/>
      <c r="P1369" s="1220"/>
      <c r="Q1369" s="1220"/>
      <c r="R1369" s="1220"/>
      <c r="S1369" s="1220"/>
      <c r="T1369" s="1220"/>
      <c r="U1369" s="1220"/>
      <c r="V1369" s="1220"/>
      <c r="W1369" s="1220"/>
      <c r="X1369" s="1220"/>
    </row>
  </sheetData>
  <mergeCells count="180">
    <mergeCell ref="J1290:J1295"/>
    <mergeCell ref="J1297:J1300"/>
    <mergeCell ref="J1301:J1312"/>
    <mergeCell ref="J1315:J1326"/>
    <mergeCell ref="J1191:J1197"/>
    <mergeCell ref="J1198:J1199"/>
    <mergeCell ref="J1200:J1203"/>
    <mergeCell ref="J1205:J1213"/>
    <mergeCell ref="J1215:J1221"/>
    <mergeCell ref="J1222:J1224"/>
    <mergeCell ref="J1226:J1234"/>
    <mergeCell ref="J1235:J1242"/>
    <mergeCell ref="J1243:J1252"/>
    <mergeCell ref="A1313:J1313"/>
    <mergeCell ref="B1314:J1314"/>
    <mergeCell ref="B1225:J1225"/>
    <mergeCell ref="A1253:J1253"/>
    <mergeCell ref="B1254:J1254"/>
    <mergeCell ref="B1264:J1264"/>
    <mergeCell ref="A1271:J1271"/>
    <mergeCell ref="A1288:J1288"/>
    <mergeCell ref="B1289:J1289"/>
    <mergeCell ref="J1255:J1263"/>
    <mergeCell ref="J1265:J1266"/>
    <mergeCell ref="J854:J860"/>
    <mergeCell ref="J861:J869"/>
    <mergeCell ref="J907:J915"/>
    <mergeCell ref="J920:J924"/>
    <mergeCell ref="J930:J941"/>
    <mergeCell ref="J942:J952"/>
    <mergeCell ref="J954:J977"/>
    <mergeCell ref="J979:J988"/>
    <mergeCell ref="J990:J1029"/>
    <mergeCell ref="B870:J870"/>
    <mergeCell ref="B906:J906"/>
    <mergeCell ref="A916:J916"/>
    <mergeCell ref="B917:J917"/>
    <mergeCell ref="B919:J919"/>
    <mergeCell ref="B926:J926"/>
    <mergeCell ref="A928:J928"/>
    <mergeCell ref="B929:J929"/>
    <mergeCell ref="B953:J953"/>
    <mergeCell ref="J483:J497"/>
    <mergeCell ref="J499:J519"/>
    <mergeCell ref="J521:J527"/>
    <mergeCell ref="J528:J529"/>
    <mergeCell ref="J615:J618"/>
    <mergeCell ref="J620:J626"/>
    <mergeCell ref="J631:J640"/>
    <mergeCell ref="J642:J647"/>
    <mergeCell ref="J649:J656"/>
    <mergeCell ref="B498:J498"/>
    <mergeCell ref="B520:J520"/>
    <mergeCell ref="A530:J530"/>
    <mergeCell ref="B554:J554"/>
    <mergeCell ref="B619:J619"/>
    <mergeCell ref="B629:J629"/>
    <mergeCell ref="J197:J202"/>
    <mergeCell ref="J203:J209"/>
    <mergeCell ref="J229:J230"/>
    <mergeCell ref="J231:J232"/>
    <mergeCell ref="J235:J238"/>
    <mergeCell ref="J245:J248"/>
    <mergeCell ref="J263:J269"/>
    <mergeCell ref="J271:J280"/>
    <mergeCell ref="J286:J290"/>
    <mergeCell ref="B1367:J1367"/>
    <mergeCell ref="B1368:J1368"/>
    <mergeCell ref="A697:A698"/>
    <mergeCell ref="B697:B698"/>
    <mergeCell ref="C697:C698"/>
    <mergeCell ref="D697:D698"/>
    <mergeCell ref="E697:E698"/>
    <mergeCell ref="F697:F698"/>
    <mergeCell ref="G697:G698"/>
    <mergeCell ref="I697:I698"/>
    <mergeCell ref="J697:J698"/>
    <mergeCell ref="J700:J701"/>
    <mergeCell ref="J704:J713"/>
    <mergeCell ref="J715:J724"/>
    <mergeCell ref="J726:J736"/>
    <mergeCell ref="J738:J744"/>
    <mergeCell ref="J746:J748"/>
    <mergeCell ref="J749:J763"/>
    <mergeCell ref="J765:J782"/>
    <mergeCell ref="J784:J790"/>
    <mergeCell ref="J792:J797"/>
    <mergeCell ref="J800:J804"/>
    <mergeCell ref="B1204:J1204"/>
    <mergeCell ref="B1205:I1205"/>
    <mergeCell ref="J1267:J1270"/>
    <mergeCell ref="J1272:J1287"/>
    <mergeCell ref="B978:J978"/>
    <mergeCell ref="B989:J989"/>
    <mergeCell ref="B1030:J1030"/>
    <mergeCell ref="B1068:J1068"/>
    <mergeCell ref="B1069:J1069"/>
    <mergeCell ref="B1082:J1082"/>
    <mergeCell ref="A1090:J1090"/>
    <mergeCell ref="B1160:J1160"/>
    <mergeCell ref="B1190:J1190"/>
    <mergeCell ref="J1070:J1080"/>
    <mergeCell ref="J1083:J1089"/>
    <mergeCell ref="J1161:J1166"/>
    <mergeCell ref="J1167:J1177"/>
    <mergeCell ref="J1178:J1189"/>
    <mergeCell ref="B764:J764"/>
    <mergeCell ref="B783:J783"/>
    <mergeCell ref="B791:J791"/>
    <mergeCell ref="B805:J805"/>
    <mergeCell ref="B806:C806"/>
    <mergeCell ref="B818:J818"/>
    <mergeCell ref="B825:J825"/>
    <mergeCell ref="A852:J852"/>
    <mergeCell ref="B853:J853"/>
    <mergeCell ref="J806:J817"/>
    <mergeCell ref="J819:J823"/>
    <mergeCell ref="J833:J851"/>
    <mergeCell ref="B684:J684"/>
    <mergeCell ref="B696:J696"/>
    <mergeCell ref="B699:J699"/>
    <mergeCell ref="A702:J702"/>
    <mergeCell ref="B703:J703"/>
    <mergeCell ref="B714:J714"/>
    <mergeCell ref="B725:J725"/>
    <mergeCell ref="B737:J737"/>
    <mergeCell ref="B745:J745"/>
    <mergeCell ref="B657:J657"/>
    <mergeCell ref="B672:J672"/>
    <mergeCell ref="A683:J683"/>
    <mergeCell ref="J658:J663"/>
    <mergeCell ref="J664:J666"/>
    <mergeCell ref="J667:J671"/>
    <mergeCell ref="J673:J682"/>
    <mergeCell ref="B291:J291"/>
    <mergeCell ref="B295:J295"/>
    <mergeCell ref="B301:J301"/>
    <mergeCell ref="B304:J304"/>
    <mergeCell ref="B310:J310"/>
    <mergeCell ref="A321:J321"/>
    <mergeCell ref="B424:J424"/>
    <mergeCell ref="B452:J452"/>
    <mergeCell ref="B482:J482"/>
    <mergeCell ref="J292:J294"/>
    <mergeCell ref="J296:J300"/>
    <mergeCell ref="J302:J303"/>
    <mergeCell ref="J305:J306"/>
    <mergeCell ref="J307:J309"/>
    <mergeCell ref="J311:J312"/>
    <mergeCell ref="J313:J320"/>
    <mergeCell ref="J425:J451"/>
    <mergeCell ref="J453:J481"/>
    <mergeCell ref="A210:J210"/>
    <mergeCell ref="A211:J211"/>
    <mergeCell ref="B228:J228"/>
    <mergeCell ref="B233:J233"/>
    <mergeCell ref="B244:J244"/>
    <mergeCell ref="A249:J249"/>
    <mergeCell ref="B262:J262"/>
    <mergeCell ref="B270:J270"/>
    <mergeCell ref="B281:J281"/>
    <mergeCell ref="A1:J1"/>
    <mergeCell ref="A5:J5"/>
    <mergeCell ref="B28:J28"/>
    <mergeCell ref="B37:J37"/>
    <mergeCell ref="B40:J40"/>
    <mergeCell ref="B43:J43"/>
    <mergeCell ref="B46:J46"/>
    <mergeCell ref="A49:J49"/>
    <mergeCell ref="B196:J196"/>
    <mergeCell ref="J9:J16"/>
    <mergeCell ref="J19:J27"/>
    <mergeCell ref="J29:J30"/>
    <mergeCell ref="J31:J36"/>
    <mergeCell ref="J38:J39"/>
    <mergeCell ref="J41:J42"/>
    <mergeCell ref="J44:J45"/>
    <mergeCell ref="J47:J48"/>
    <mergeCell ref="J51:J59"/>
    <mergeCell ref="J144:J145"/>
  </mergeCells>
  <pageMargins left="0.7" right="0.7" top="0.75" bottom="0.75" header="0" footer="0"/>
  <pageSetup orientation="landscape"/>
  <headerFooter>
    <oddFooter>&amp;CPage &amp;P of &amp;RCông bố giá VLXD tháng 3 năm 2018</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196"/>
  <sheetViews>
    <sheetView view="pageBreakPreview" topLeftCell="A4" zoomScaleNormal="90" zoomScalePageLayoutView="90" workbookViewId="0">
      <selection activeCell="B11" sqref="B11:F11"/>
    </sheetView>
  </sheetViews>
  <sheetFormatPr defaultColWidth="9.140625" defaultRowHeight="17.25"/>
  <cols>
    <col min="1" max="1" width="5.28515625" style="114" customWidth="1"/>
    <col min="2" max="2" width="34.140625" style="169" customWidth="1"/>
    <col min="3" max="3" width="8.28515625" style="114" customWidth="1"/>
    <col min="4" max="4" width="14" style="114" customWidth="1"/>
    <col min="5" max="5" width="16" style="114" customWidth="1"/>
    <col min="6" max="6" width="10.42578125" style="114" customWidth="1"/>
    <col min="7" max="7" width="13.7109375" style="114" customWidth="1"/>
    <col min="8" max="8" width="8.85546875" style="114" customWidth="1"/>
    <col min="9" max="9" width="9.7109375" style="114" customWidth="1"/>
    <col min="10" max="10" width="10.42578125" style="114" customWidth="1"/>
    <col min="11" max="11" width="8.140625" style="114" customWidth="1"/>
    <col min="12" max="12" width="7.85546875" style="114" customWidth="1"/>
    <col min="13" max="13" width="10.5703125" style="114" customWidth="1"/>
    <col min="14" max="14" width="14.85546875" style="114" customWidth="1"/>
    <col min="15" max="15" width="7.140625" style="114" customWidth="1"/>
    <col min="16" max="16" width="9.140625" style="114" customWidth="1"/>
    <col min="17" max="17" width="12" style="114" customWidth="1"/>
    <col min="18" max="18" width="8.5703125" style="114" customWidth="1"/>
    <col min="19" max="19" width="12.7109375"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1484</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16"/>
      <c r="B3" s="2231" t="s">
        <v>1485</v>
      </c>
      <c r="C3" s="2231"/>
      <c r="D3" s="2231"/>
      <c r="E3" s="2231"/>
      <c r="F3" s="2231"/>
      <c r="G3" s="2231"/>
      <c r="H3" s="2231"/>
      <c r="I3" s="2231"/>
      <c r="J3" s="2231"/>
      <c r="K3" s="2231"/>
      <c r="L3" s="2231"/>
      <c r="M3" s="2231"/>
      <c r="N3" s="2231"/>
      <c r="O3" s="2231"/>
      <c r="P3" s="2231"/>
      <c r="Q3" s="2231"/>
      <c r="R3" s="2231"/>
      <c r="S3" s="2231"/>
    </row>
    <row r="4" spans="1:19" ht="20.100000000000001" customHeight="1">
      <c r="A4" s="116"/>
      <c r="B4" s="170"/>
      <c r="C4" s="117"/>
      <c r="D4" s="117"/>
      <c r="E4" s="117"/>
      <c r="F4" s="117"/>
      <c r="G4" s="117"/>
      <c r="H4" s="117"/>
      <c r="I4" s="117"/>
      <c r="J4" s="117"/>
      <c r="K4" s="117"/>
      <c r="L4" s="117"/>
      <c r="M4" s="117"/>
      <c r="N4" s="117"/>
      <c r="O4" s="117"/>
      <c r="P4" s="117"/>
      <c r="Q4" s="117"/>
      <c r="R4" s="2232" t="s">
        <v>1152</v>
      </c>
      <c r="S4" s="2232"/>
    </row>
    <row r="5" spans="1:19" ht="24.95" customHeight="1">
      <c r="A5" s="2241" t="s">
        <v>1153</v>
      </c>
      <c r="B5" s="2291" t="s">
        <v>1154</v>
      </c>
      <c r="C5" s="2293" t="s">
        <v>1155</v>
      </c>
      <c r="D5" s="2295" t="s">
        <v>1156</v>
      </c>
      <c r="E5" s="2233" t="s">
        <v>1157</v>
      </c>
      <c r="F5" s="2234"/>
      <c r="G5" s="2234"/>
      <c r="H5" s="2234"/>
      <c r="I5" s="2234"/>
      <c r="J5" s="2234"/>
      <c r="K5" s="2234"/>
      <c r="L5" s="2234"/>
      <c r="M5" s="2234"/>
      <c r="N5" s="2234"/>
      <c r="O5" s="2234"/>
      <c r="P5" s="2234"/>
      <c r="Q5" s="2234"/>
      <c r="R5" s="2234"/>
      <c r="S5" s="2241" t="s">
        <v>10</v>
      </c>
    </row>
    <row r="6" spans="1:19" ht="84.75" customHeight="1">
      <c r="A6" s="2241"/>
      <c r="B6" s="2292"/>
      <c r="C6" s="2294"/>
      <c r="D6" s="2296"/>
      <c r="E6" s="171" t="s">
        <v>1158</v>
      </c>
      <c r="F6" s="171" t="s">
        <v>1159</v>
      </c>
      <c r="G6" s="171" t="s">
        <v>1160</v>
      </c>
      <c r="H6" s="172" t="s">
        <v>1161</v>
      </c>
      <c r="I6" s="171" t="s">
        <v>1162</v>
      </c>
      <c r="J6" s="209" t="s">
        <v>1163</v>
      </c>
      <c r="K6" s="171" t="s">
        <v>1164</v>
      </c>
      <c r="L6" s="209" t="s">
        <v>1165</v>
      </c>
      <c r="M6" s="209" t="s">
        <v>1166</v>
      </c>
      <c r="N6" s="209" t="s">
        <v>1167</v>
      </c>
      <c r="O6" s="209" t="s">
        <v>1168</v>
      </c>
      <c r="P6" s="209" t="s">
        <v>1169</v>
      </c>
      <c r="Q6" s="209" t="s">
        <v>1170</v>
      </c>
      <c r="R6" s="210" t="s">
        <v>1171</v>
      </c>
      <c r="S6" s="2241"/>
    </row>
    <row r="7" spans="1:19" s="112" customFormat="1">
      <c r="A7" s="119"/>
      <c r="B7" s="119" t="s">
        <v>1336</v>
      </c>
      <c r="C7" s="119" t="s">
        <v>1337</v>
      </c>
      <c r="D7" s="119" t="s">
        <v>1338</v>
      </c>
      <c r="E7" s="119" t="s">
        <v>1339</v>
      </c>
      <c r="F7" s="119" t="s">
        <v>1340</v>
      </c>
      <c r="G7" s="119">
        <v>1</v>
      </c>
      <c r="H7" s="119">
        <v>2</v>
      </c>
      <c r="I7" s="119">
        <v>3</v>
      </c>
      <c r="J7" s="119">
        <v>4</v>
      </c>
      <c r="K7" s="119">
        <v>5</v>
      </c>
      <c r="L7" s="119">
        <v>6</v>
      </c>
      <c r="M7" s="119">
        <v>7</v>
      </c>
      <c r="N7" s="119">
        <v>8</v>
      </c>
      <c r="O7" s="119">
        <v>9</v>
      </c>
      <c r="P7" s="119">
        <v>10</v>
      </c>
      <c r="Q7" s="119">
        <v>11</v>
      </c>
      <c r="R7" s="119">
        <v>12</v>
      </c>
      <c r="S7" s="119"/>
    </row>
    <row r="8" spans="1:19" ht="30" customHeight="1">
      <c r="A8" s="2235" t="s">
        <v>1172</v>
      </c>
      <c r="B8" s="2236"/>
      <c r="C8" s="2236"/>
      <c r="D8" s="2236"/>
      <c r="E8" s="2236"/>
      <c r="F8" s="2236"/>
      <c r="G8" s="2236"/>
      <c r="H8" s="2237"/>
      <c r="I8" s="2237"/>
      <c r="J8" s="2236"/>
      <c r="K8" s="2236"/>
      <c r="L8" s="2236"/>
      <c r="M8" s="2236"/>
      <c r="N8" s="2236"/>
      <c r="O8" s="2236"/>
      <c r="P8" s="2236"/>
      <c r="Q8" s="2236"/>
      <c r="R8" s="2238"/>
      <c r="S8" s="131"/>
    </row>
    <row r="9" spans="1:19" ht="30" customHeight="1">
      <c r="A9" s="123"/>
      <c r="B9" s="174" t="s">
        <v>1173</v>
      </c>
      <c r="C9" s="175"/>
      <c r="D9" s="175"/>
      <c r="E9" s="175"/>
      <c r="F9" s="175"/>
      <c r="G9" s="175"/>
      <c r="H9" s="175"/>
      <c r="I9" s="175"/>
      <c r="J9" s="175"/>
      <c r="K9" s="175"/>
      <c r="L9" s="175"/>
      <c r="M9" s="175"/>
      <c r="N9" s="175"/>
      <c r="O9" s="175"/>
      <c r="P9" s="175"/>
      <c r="Q9" s="175"/>
      <c r="R9" s="211"/>
      <c r="S9" s="131"/>
    </row>
    <row r="10" spans="1:19" ht="50.1" customHeight="1">
      <c r="A10" s="119">
        <v>1</v>
      </c>
      <c r="B10" s="1893" t="s">
        <v>1443</v>
      </c>
      <c r="C10" s="2239"/>
      <c r="D10" s="2239"/>
      <c r="E10" s="2239"/>
      <c r="F10" s="2239"/>
      <c r="G10" s="2239"/>
      <c r="H10" s="2239"/>
      <c r="I10" s="2239"/>
      <c r="J10" s="2239"/>
      <c r="K10" s="2239"/>
      <c r="L10" s="2239"/>
      <c r="M10" s="2239"/>
      <c r="N10" s="2239"/>
      <c r="O10" s="2239"/>
      <c r="P10" s="2239"/>
      <c r="Q10" s="2239"/>
      <c r="R10" s="2240"/>
      <c r="S10" s="142"/>
    </row>
    <row r="11" spans="1:19" ht="30" customHeight="1">
      <c r="A11" s="119"/>
      <c r="B11" s="1893" t="s">
        <v>1342</v>
      </c>
      <c r="C11" s="1894"/>
      <c r="D11" s="1894"/>
      <c r="E11" s="1894"/>
      <c r="F11" s="1895"/>
      <c r="G11" s="2245" t="s">
        <v>1343</v>
      </c>
      <c r="H11" s="2246"/>
      <c r="I11" s="2246"/>
      <c r="J11" s="2246"/>
      <c r="K11" s="2246"/>
      <c r="L11" s="2246"/>
      <c r="M11" s="2246"/>
      <c r="N11" s="2246"/>
      <c r="O11" s="2246"/>
      <c r="P11" s="2246"/>
      <c r="Q11" s="2246"/>
      <c r="R11" s="2246"/>
      <c r="S11" s="2242"/>
    </row>
    <row r="12" spans="1:19" ht="30" customHeight="1">
      <c r="A12" s="119"/>
      <c r="B12" s="177" t="s">
        <v>1395</v>
      </c>
      <c r="C12" s="178" t="s">
        <v>152</v>
      </c>
      <c r="D12" s="2242" t="s">
        <v>1178</v>
      </c>
      <c r="E12" s="179">
        <f>2625/1.08</f>
        <v>2430.5555555555552</v>
      </c>
      <c r="F12" s="122"/>
      <c r="G12" s="2247"/>
      <c r="H12" s="2248"/>
      <c r="I12" s="2248"/>
      <c r="J12" s="2248"/>
      <c r="K12" s="2248"/>
      <c r="L12" s="2248"/>
      <c r="M12" s="2248"/>
      <c r="N12" s="2248"/>
      <c r="O12" s="2248"/>
      <c r="P12" s="2248"/>
      <c r="Q12" s="2248"/>
      <c r="R12" s="2248"/>
      <c r="S12" s="2243"/>
    </row>
    <row r="13" spans="1:19" ht="30" customHeight="1">
      <c r="A13" s="119"/>
      <c r="B13" s="177" t="s">
        <v>1396</v>
      </c>
      <c r="C13" s="178" t="s">
        <v>152</v>
      </c>
      <c r="D13" s="2243"/>
      <c r="E13" s="128">
        <f>3775/1.08</f>
        <v>3495.37037037037</v>
      </c>
      <c r="F13" s="122"/>
      <c r="G13" s="2247"/>
      <c r="H13" s="2248"/>
      <c r="I13" s="2248"/>
      <c r="J13" s="2248"/>
      <c r="K13" s="2248"/>
      <c r="L13" s="2248"/>
      <c r="M13" s="2248"/>
      <c r="N13" s="2248"/>
      <c r="O13" s="2248"/>
      <c r="P13" s="2248"/>
      <c r="Q13" s="2248"/>
      <c r="R13" s="2248"/>
      <c r="S13" s="2243"/>
    </row>
    <row r="14" spans="1:19" ht="38.25" customHeight="1">
      <c r="A14" s="126"/>
      <c r="B14" s="177" t="s">
        <v>1397</v>
      </c>
      <c r="C14" s="178" t="s">
        <v>152</v>
      </c>
      <c r="D14" s="2243"/>
      <c r="E14" s="179">
        <f>1800/1.08</f>
        <v>1666.6666666666665</v>
      </c>
      <c r="F14" s="180"/>
      <c r="G14" s="2247"/>
      <c r="H14" s="2248"/>
      <c r="I14" s="2248"/>
      <c r="J14" s="2248"/>
      <c r="K14" s="2248"/>
      <c r="L14" s="2248"/>
      <c r="M14" s="2248"/>
      <c r="N14" s="2248"/>
      <c r="O14" s="2248"/>
      <c r="P14" s="2248"/>
      <c r="Q14" s="2248"/>
      <c r="R14" s="2248"/>
      <c r="S14" s="2243"/>
    </row>
    <row r="15" spans="1:19" ht="38.25" customHeight="1">
      <c r="A15" s="126"/>
      <c r="B15" s="181" t="s">
        <v>1398</v>
      </c>
      <c r="C15" s="178" t="s">
        <v>152</v>
      </c>
      <c r="D15" s="2243"/>
      <c r="E15" s="128">
        <v>1530</v>
      </c>
      <c r="F15" s="182"/>
      <c r="G15" s="2247"/>
      <c r="H15" s="2248"/>
      <c r="I15" s="2248"/>
      <c r="J15" s="2248"/>
      <c r="K15" s="2248"/>
      <c r="L15" s="2248"/>
      <c r="M15" s="2248"/>
      <c r="N15" s="2248"/>
      <c r="O15" s="2248"/>
      <c r="P15" s="2248"/>
      <c r="Q15" s="2248"/>
      <c r="R15" s="2248"/>
      <c r="S15" s="2243"/>
    </row>
    <row r="16" spans="1:19" ht="30" customHeight="1">
      <c r="A16" s="126"/>
      <c r="B16" s="181" t="s">
        <v>1399</v>
      </c>
      <c r="C16" s="126" t="s">
        <v>152</v>
      </c>
      <c r="D16" s="2243"/>
      <c r="E16" s="179">
        <f>1621/1.08</f>
        <v>1500.9259259259259</v>
      </c>
      <c r="F16" s="183"/>
      <c r="G16" s="2247"/>
      <c r="H16" s="2248"/>
      <c r="I16" s="2248"/>
      <c r="J16" s="2248"/>
      <c r="K16" s="2248"/>
      <c r="L16" s="2248"/>
      <c r="M16" s="2248"/>
      <c r="N16" s="2248"/>
      <c r="O16" s="2248"/>
      <c r="P16" s="2248"/>
      <c r="Q16" s="2248"/>
      <c r="R16" s="2248"/>
      <c r="S16" s="2243"/>
    </row>
    <row r="17" spans="1:19" ht="39.75" customHeight="1">
      <c r="A17" s="126"/>
      <c r="B17" s="181" t="s">
        <v>1400</v>
      </c>
      <c r="C17" s="126" t="s">
        <v>152</v>
      </c>
      <c r="D17" s="2243"/>
      <c r="E17" s="128">
        <f>1260/1.08</f>
        <v>1166.6666666666665</v>
      </c>
      <c r="F17" s="184"/>
      <c r="G17" s="2247"/>
      <c r="H17" s="2248"/>
      <c r="I17" s="2248"/>
      <c r="J17" s="2248"/>
      <c r="K17" s="2248"/>
      <c r="L17" s="2248"/>
      <c r="M17" s="2248"/>
      <c r="N17" s="2248"/>
      <c r="O17" s="2248"/>
      <c r="P17" s="2248"/>
      <c r="Q17" s="2248"/>
      <c r="R17" s="2248"/>
      <c r="S17" s="2243"/>
    </row>
    <row r="18" spans="1:19" ht="39.75" customHeight="1">
      <c r="A18" s="126"/>
      <c r="B18" s="181" t="s">
        <v>1401</v>
      </c>
      <c r="C18" s="126" t="s">
        <v>152</v>
      </c>
      <c r="D18" s="2243"/>
      <c r="E18" s="179">
        <f>1070/1.08</f>
        <v>990.74074074074065</v>
      </c>
      <c r="F18" s="182"/>
      <c r="G18" s="2247"/>
      <c r="H18" s="2248"/>
      <c r="I18" s="2248"/>
      <c r="J18" s="2248"/>
      <c r="K18" s="2248"/>
      <c r="L18" s="2248"/>
      <c r="M18" s="2248"/>
      <c r="N18" s="2248"/>
      <c r="O18" s="2248"/>
      <c r="P18" s="2248"/>
      <c r="Q18" s="2248"/>
      <c r="R18" s="2248"/>
      <c r="S18" s="2243"/>
    </row>
    <row r="19" spans="1:19" ht="29.25" customHeight="1">
      <c r="A19" s="126"/>
      <c r="B19" s="181" t="s">
        <v>1402</v>
      </c>
      <c r="C19" s="126" t="s">
        <v>152</v>
      </c>
      <c r="D19" s="2244"/>
      <c r="E19" s="185">
        <v>1018</v>
      </c>
      <c r="F19" s="186"/>
      <c r="G19" s="2249"/>
      <c r="H19" s="2250"/>
      <c r="I19" s="2250"/>
      <c r="J19" s="2250"/>
      <c r="K19" s="2250"/>
      <c r="L19" s="2250"/>
      <c r="M19" s="2250"/>
      <c r="N19" s="2250"/>
      <c r="O19" s="2250"/>
      <c r="P19" s="2250"/>
      <c r="Q19" s="2250"/>
      <c r="R19" s="2250"/>
      <c r="S19" s="2244"/>
    </row>
    <row r="20" spans="1:19" ht="29.25" customHeight="1">
      <c r="A20" s="126"/>
      <c r="B20" s="1893" t="s">
        <v>1348</v>
      </c>
      <c r="C20" s="1894"/>
      <c r="D20" s="1894"/>
      <c r="E20" s="1894"/>
      <c r="F20" s="1895"/>
      <c r="G20" s="2245" t="s">
        <v>1349</v>
      </c>
      <c r="H20" s="2246"/>
      <c r="I20" s="2246"/>
      <c r="J20" s="2246"/>
      <c r="K20" s="2246"/>
      <c r="L20" s="2246"/>
      <c r="M20" s="2246"/>
      <c r="N20" s="2246"/>
      <c r="O20" s="2246"/>
      <c r="P20" s="2246"/>
      <c r="Q20" s="2246"/>
      <c r="R20" s="2246"/>
      <c r="S20" s="2242"/>
    </row>
    <row r="21" spans="1:19" ht="33.75" customHeight="1">
      <c r="A21" s="126"/>
      <c r="B21" s="181" t="s">
        <v>1344</v>
      </c>
      <c r="C21" s="126" t="s">
        <v>152</v>
      </c>
      <c r="D21" s="2242" t="s">
        <v>1178</v>
      </c>
      <c r="E21" s="128"/>
      <c r="F21" s="129"/>
      <c r="G21" s="2247"/>
      <c r="H21" s="2248"/>
      <c r="I21" s="2248"/>
      <c r="J21" s="2248"/>
      <c r="K21" s="2248"/>
      <c r="L21" s="2248"/>
      <c r="M21" s="2248"/>
      <c r="N21" s="2248"/>
      <c r="O21" s="2248"/>
      <c r="P21" s="2248"/>
      <c r="Q21" s="2248"/>
      <c r="R21" s="2248"/>
      <c r="S21" s="2243"/>
    </row>
    <row r="22" spans="1:19" ht="33.75" customHeight="1">
      <c r="A22" s="126"/>
      <c r="B22" s="181" t="s">
        <v>1345</v>
      </c>
      <c r="C22" s="126" t="s">
        <v>152</v>
      </c>
      <c r="D22" s="2243"/>
      <c r="E22" s="128">
        <v>1435</v>
      </c>
      <c r="F22" s="129"/>
      <c r="G22" s="2247"/>
      <c r="H22" s="2248"/>
      <c r="I22" s="2248"/>
      <c r="J22" s="2248"/>
      <c r="K22" s="2248"/>
      <c r="L22" s="2248"/>
      <c r="M22" s="2248"/>
      <c r="N22" s="2248"/>
      <c r="O22" s="2248"/>
      <c r="P22" s="2248"/>
      <c r="Q22" s="2248"/>
      <c r="R22" s="2248"/>
      <c r="S22" s="2243"/>
    </row>
    <row r="23" spans="1:19" ht="33.75" customHeight="1">
      <c r="A23" s="126"/>
      <c r="B23" s="181" t="s">
        <v>1346</v>
      </c>
      <c r="C23" s="126" t="s">
        <v>152</v>
      </c>
      <c r="D23" s="2243"/>
      <c r="E23" s="128"/>
      <c r="F23" s="129"/>
      <c r="G23" s="2247"/>
      <c r="H23" s="2248"/>
      <c r="I23" s="2248"/>
      <c r="J23" s="2248"/>
      <c r="K23" s="2248"/>
      <c r="L23" s="2248"/>
      <c r="M23" s="2248"/>
      <c r="N23" s="2248"/>
      <c r="O23" s="2248"/>
      <c r="P23" s="2248"/>
      <c r="Q23" s="2248"/>
      <c r="R23" s="2248"/>
      <c r="S23" s="2244"/>
    </row>
    <row r="24" spans="1:19" ht="33.75" customHeight="1">
      <c r="A24" s="126"/>
      <c r="B24" s="125" t="s">
        <v>1347</v>
      </c>
      <c r="C24" s="126" t="s">
        <v>152</v>
      </c>
      <c r="D24" s="2244"/>
      <c r="E24" s="128">
        <v>1028</v>
      </c>
      <c r="F24" s="129"/>
      <c r="G24" s="2249"/>
      <c r="H24" s="2250"/>
      <c r="I24" s="2250"/>
      <c r="J24" s="2250"/>
      <c r="K24" s="2250"/>
      <c r="L24" s="2250"/>
      <c r="M24" s="2250"/>
      <c r="N24" s="2250"/>
      <c r="O24" s="2250"/>
      <c r="P24" s="2250"/>
      <c r="Q24" s="2250"/>
      <c r="R24" s="2250"/>
      <c r="S24" s="127"/>
    </row>
    <row r="25" spans="1:19" ht="30" customHeight="1">
      <c r="A25" s="1893" t="s">
        <v>1182</v>
      </c>
      <c r="B25" s="2251"/>
      <c r="C25" s="2251"/>
      <c r="D25" s="2251"/>
      <c r="E25" s="2251"/>
      <c r="F25" s="2251"/>
      <c r="G25" s="2251"/>
      <c r="H25" s="2251"/>
      <c r="I25" s="2251"/>
      <c r="J25" s="2251"/>
      <c r="K25" s="2251"/>
      <c r="L25" s="2251"/>
      <c r="M25" s="2251"/>
      <c r="N25" s="2251"/>
      <c r="O25" s="2251"/>
      <c r="P25" s="2251"/>
      <c r="Q25" s="2251"/>
      <c r="R25" s="2251"/>
      <c r="S25" s="2252"/>
    </row>
    <row r="26" spans="1:19" ht="50.1" customHeight="1">
      <c r="A26" s="119">
        <v>1</v>
      </c>
      <c r="B26" s="1893" t="s">
        <v>1444</v>
      </c>
      <c r="C26" s="2239"/>
      <c r="D26" s="2239"/>
      <c r="E26" s="2239"/>
      <c r="F26" s="2239"/>
      <c r="G26" s="2239"/>
      <c r="H26" s="2239"/>
      <c r="I26" s="2239"/>
      <c r="J26" s="2239"/>
      <c r="K26" s="2239"/>
      <c r="L26" s="2239"/>
      <c r="M26" s="2239"/>
      <c r="N26" s="2239"/>
      <c r="O26" s="2239"/>
      <c r="P26" s="2239"/>
      <c r="Q26" s="2239"/>
      <c r="R26" s="2240"/>
      <c r="S26" s="131"/>
    </row>
    <row r="27" spans="1:19" ht="48.75" customHeight="1">
      <c r="A27" s="132"/>
      <c r="B27" s="188" t="s">
        <v>1189</v>
      </c>
      <c r="C27" s="189" t="s">
        <v>1486</v>
      </c>
      <c r="D27" s="2243"/>
      <c r="E27" s="134">
        <v>204545</v>
      </c>
      <c r="F27" s="134"/>
      <c r="G27" s="2273" t="s">
        <v>1404</v>
      </c>
      <c r="H27" s="2274"/>
      <c r="I27" s="2274"/>
      <c r="J27" s="2274"/>
      <c r="K27" s="2274"/>
      <c r="L27" s="2274"/>
      <c r="M27" s="2274"/>
      <c r="N27" s="2274"/>
      <c r="O27" s="2274"/>
      <c r="P27" s="2274"/>
      <c r="Q27" s="2274"/>
      <c r="R27" s="2275"/>
      <c r="S27" s="143"/>
    </row>
    <row r="28" spans="1:19" ht="45.75" customHeight="1">
      <c r="A28" s="132"/>
      <c r="B28" s="188" t="s">
        <v>1188</v>
      </c>
      <c r="C28" s="189" t="s">
        <v>1486</v>
      </c>
      <c r="D28" s="2243"/>
      <c r="E28" s="134">
        <v>248182</v>
      </c>
      <c r="F28" s="134"/>
      <c r="G28" s="2273"/>
      <c r="H28" s="2274"/>
      <c r="I28" s="2274"/>
      <c r="J28" s="2274"/>
      <c r="K28" s="2274"/>
      <c r="L28" s="2274"/>
      <c r="M28" s="2274"/>
      <c r="N28" s="2274"/>
      <c r="O28" s="2274"/>
      <c r="P28" s="2274"/>
      <c r="Q28" s="2274"/>
      <c r="R28" s="2275"/>
      <c r="S28" s="143"/>
    </row>
    <row r="29" spans="1:19" ht="45.75" customHeight="1">
      <c r="A29" s="132"/>
      <c r="B29" s="188" t="s">
        <v>1445</v>
      </c>
      <c r="C29" s="189" t="s">
        <v>1486</v>
      </c>
      <c r="D29" s="2243"/>
      <c r="E29" s="134">
        <v>222727</v>
      </c>
      <c r="F29" s="134"/>
      <c r="G29" s="2273"/>
      <c r="H29" s="2274"/>
      <c r="I29" s="2274"/>
      <c r="J29" s="2274"/>
      <c r="K29" s="2274"/>
      <c r="L29" s="2274"/>
      <c r="M29" s="2274"/>
      <c r="N29" s="2274"/>
      <c r="O29" s="2274"/>
      <c r="P29" s="2274"/>
      <c r="Q29" s="2274"/>
      <c r="R29" s="2275"/>
      <c r="S29" s="143"/>
    </row>
    <row r="30" spans="1:19" ht="45.75" customHeight="1">
      <c r="A30" s="132"/>
      <c r="B30" s="190" t="s">
        <v>1407</v>
      </c>
      <c r="C30" s="189" t="s">
        <v>1486</v>
      </c>
      <c r="D30" s="2243"/>
      <c r="E30" s="134">
        <v>204545</v>
      </c>
      <c r="F30" s="134"/>
      <c r="G30" s="2273"/>
      <c r="H30" s="2274"/>
      <c r="I30" s="2274"/>
      <c r="J30" s="2274"/>
      <c r="K30" s="2274"/>
      <c r="L30" s="2274"/>
      <c r="M30" s="2274"/>
      <c r="N30" s="2274"/>
      <c r="O30" s="2274"/>
      <c r="P30" s="2274"/>
      <c r="Q30" s="2274"/>
      <c r="R30" s="2275"/>
      <c r="S30" s="143"/>
    </row>
    <row r="31" spans="1:19" ht="45.75" customHeight="1">
      <c r="A31" s="132"/>
      <c r="B31" s="191" t="s">
        <v>1487</v>
      </c>
      <c r="C31" s="189" t="s">
        <v>1486</v>
      </c>
      <c r="D31" s="2243"/>
      <c r="E31" s="134">
        <v>222727</v>
      </c>
      <c r="F31" s="134"/>
      <c r="G31" s="2273"/>
      <c r="H31" s="2274"/>
      <c r="I31" s="2274"/>
      <c r="J31" s="2274"/>
      <c r="K31" s="2274"/>
      <c r="L31" s="2274"/>
      <c r="M31" s="2274"/>
      <c r="N31" s="2274"/>
      <c r="O31" s="2274"/>
      <c r="P31" s="2274"/>
      <c r="Q31" s="2274"/>
      <c r="R31" s="2275"/>
      <c r="S31" s="143"/>
    </row>
    <row r="32" spans="1:19" ht="45.75" customHeight="1">
      <c r="A32" s="132"/>
      <c r="B32" s="133" t="s">
        <v>1488</v>
      </c>
      <c r="C32" s="189" t="s">
        <v>1486</v>
      </c>
      <c r="D32" s="2243"/>
      <c r="E32" s="134">
        <v>222727</v>
      </c>
      <c r="F32" s="134"/>
      <c r="G32" s="2273"/>
      <c r="H32" s="2274"/>
      <c r="I32" s="2274"/>
      <c r="J32" s="2274"/>
      <c r="K32" s="2274"/>
      <c r="L32" s="2274"/>
      <c r="M32" s="2274"/>
      <c r="N32" s="2274"/>
      <c r="O32" s="2274"/>
      <c r="P32" s="2274"/>
      <c r="Q32" s="2274"/>
      <c r="R32" s="2275"/>
      <c r="S32" s="143"/>
    </row>
    <row r="33" spans="1:19" ht="45.75" customHeight="1">
      <c r="A33" s="132"/>
      <c r="B33" s="133" t="s">
        <v>1489</v>
      </c>
      <c r="C33" s="189" t="s">
        <v>1486</v>
      </c>
      <c r="D33" s="2243"/>
      <c r="E33" s="134">
        <v>222727</v>
      </c>
      <c r="F33" s="134"/>
      <c r="G33" s="2273"/>
      <c r="H33" s="2274"/>
      <c r="I33" s="2274"/>
      <c r="J33" s="2274"/>
      <c r="K33" s="2274"/>
      <c r="L33" s="2274"/>
      <c r="M33" s="2274"/>
      <c r="N33" s="2274"/>
      <c r="O33" s="2274"/>
      <c r="P33" s="2274"/>
      <c r="Q33" s="2274"/>
      <c r="R33" s="2275"/>
      <c r="S33" s="143"/>
    </row>
    <row r="34" spans="1:19" ht="47.25" customHeight="1">
      <c r="A34" s="132"/>
      <c r="B34" s="192" t="s">
        <v>588</v>
      </c>
      <c r="C34" s="189" t="s">
        <v>1486</v>
      </c>
      <c r="D34" s="2243"/>
      <c r="E34" s="134">
        <v>180000</v>
      </c>
      <c r="F34" s="134"/>
      <c r="G34" s="2276"/>
      <c r="H34" s="2277"/>
      <c r="I34" s="2277"/>
      <c r="J34" s="2277"/>
      <c r="K34" s="2277"/>
      <c r="L34" s="2277"/>
      <c r="M34" s="2277"/>
      <c r="N34" s="2277"/>
      <c r="O34" s="2277"/>
      <c r="P34" s="2277"/>
      <c r="Q34" s="2277"/>
      <c r="R34" s="2278"/>
      <c r="S34" s="143"/>
    </row>
    <row r="35" spans="1:19" ht="50.1" customHeight="1">
      <c r="A35" s="193">
        <v>2</v>
      </c>
      <c r="B35" s="2253" t="s">
        <v>1483</v>
      </c>
      <c r="C35" s="2254"/>
      <c r="D35" s="2254"/>
      <c r="E35" s="2254"/>
      <c r="F35" s="2254"/>
      <c r="G35" s="2255"/>
      <c r="H35" s="2255"/>
      <c r="I35" s="2255"/>
      <c r="J35" s="2255"/>
      <c r="K35" s="2255"/>
      <c r="L35" s="2255"/>
      <c r="M35" s="2255"/>
      <c r="N35" s="2255"/>
      <c r="O35" s="2255"/>
      <c r="P35" s="2255"/>
      <c r="Q35" s="2255"/>
      <c r="R35" s="2255"/>
      <c r="S35" s="2256"/>
    </row>
    <row r="36" spans="1:19" ht="24.95" customHeight="1">
      <c r="A36" s="178"/>
      <c r="B36" s="139" t="s">
        <v>1200</v>
      </c>
      <c r="C36" s="126"/>
      <c r="D36" s="126"/>
      <c r="E36" s="134"/>
      <c r="F36" s="134"/>
      <c r="G36" s="194"/>
      <c r="H36" s="194"/>
      <c r="I36" s="194"/>
      <c r="J36" s="194"/>
      <c r="K36" s="194"/>
      <c r="L36" s="194"/>
      <c r="M36" s="194"/>
      <c r="N36" s="194"/>
      <c r="O36" s="194"/>
      <c r="P36" s="194"/>
      <c r="Q36" s="194"/>
      <c r="R36" s="194"/>
      <c r="S36" s="177"/>
    </row>
    <row r="37" spans="1:19" ht="24.95" customHeight="1">
      <c r="A37" s="178"/>
      <c r="B37" s="195" t="s">
        <v>603</v>
      </c>
      <c r="C37" s="126" t="s">
        <v>1486</v>
      </c>
      <c r="D37" s="2242" t="s">
        <v>1178</v>
      </c>
      <c r="E37" s="144">
        <v>300000</v>
      </c>
      <c r="F37" s="134"/>
      <c r="G37" s="2258" t="s">
        <v>1201</v>
      </c>
      <c r="H37" s="2259"/>
      <c r="I37" s="2259"/>
      <c r="J37" s="2259"/>
      <c r="K37" s="2259"/>
      <c r="L37" s="2259"/>
      <c r="M37" s="2259"/>
      <c r="N37" s="2259"/>
      <c r="O37" s="2259"/>
      <c r="P37" s="2259"/>
      <c r="Q37" s="2259"/>
      <c r="R37" s="2260"/>
      <c r="S37" s="2257"/>
    </row>
    <row r="38" spans="1:19" ht="24.95" customHeight="1">
      <c r="A38" s="178"/>
      <c r="B38" s="196" t="s">
        <v>624</v>
      </c>
      <c r="C38" s="189" t="s">
        <v>1486</v>
      </c>
      <c r="D38" s="2243"/>
      <c r="E38" s="144">
        <v>390000</v>
      </c>
      <c r="F38" s="134"/>
      <c r="G38" s="2261"/>
      <c r="H38" s="2262"/>
      <c r="I38" s="2262"/>
      <c r="J38" s="2262"/>
      <c r="K38" s="2262"/>
      <c r="L38" s="2262"/>
      <c r="M38" s="2262"/>
      <c r="N38" s="2262"/>
      <c r="O38" s="2262"/>
      <c r="P38" s="2262"/>
      <c r="Q38" s="2262"/>
      <c r="R38" s="2263"/>
      <c r="S38" s="2257"/>
    </row>
    <row r="39" spans="1:19" ht="24.95" customHeight="1">
      <c r="A39" s="178"/>
      <c r="B39" s="197" t="s">
        <v>626</v>
      </c>
      <c r="C39" s="126" t="s">
        <v>1486</v>
      </c>
      <c r="D39" s="2243"/>
      <c r="E39" s="134">
        <v>370000</v>
      </c>
      <c r="F39" s="134"/>
      <c r="G39" s="2261"/>
      <c r="H39" s="2262"/>
      <c r="I39" s="2262"/>
      <c r="J39" s="2262"/>
      <c r="K39" s="2262"/>
      <c r="L39" s="2262"/>
      <c r="M39" s="2262"/>
      <c r="N39" s="2262"/>
      <c r="O39" s="2262"/>
      <c r="P39" s="2262"/>
      <c r="Q39" s="2262"/>
      <c r="R39" s="2263"/>
      <c r="S39" s="2257"/>
    </row>
    <row r="40" spans="1:19" ht="24.95" customHeight="1">
      <c r="A40" s="178"/>
      <c r="B40" s="198" t="s">
        <v>1198</v>
      </c>
      <c r="C40" s="189" t="s">
        <v>1486</v>
      </c>
      <c r="D40" s="2243"/>
      <c r="E40" s="144">
        <v>360000</v>
      </c>
      <c r="F40" s="134"/>
      <c r="G40" s="2261"/>
      <c r="H40" s="2262"/>
      <c r="I40" s="2262"/>
      <c r="J40" s="2262"/>
      <c r="K40" s="2262"/>
      <c r="L40" s="2262"/>
      <c r="M40" s="2262"/>
      <c r="N40" s="2262"/>
      <c r="O40" s="2262"/>
      <c r="P40" s="2262"/>
      <c r="Q40" s="2262"/>
      <c r="R40" s="2263"/>
      <c r="S40" s="2257"/>
    </row>
    <row r="41" spans="1:19" ht="24.95" customHeight="1">
      <c r="A41" s="178"/>
      <c r="B41" s="195" t="s">
        <v>627</v>
      </c>
      <c r="C41" s="126" t="s">
        <v>1486</v>
      </c>
      <c r="D41" s="2243"/>
      <c r="E41" s="144">
        <v>330000</v>
      </c>
      <c r="F41" s="134"/>
      <c r="G41" s="2261"/>
      <c r="H41" s="2262"/>
      <c r="I41" s="2262"/>
      <c r="J41" s="2262"/>
      <c r="K41" s="2262"/>
      <c r="L41" s="2262"/>
      <c r="M41" s="2262"/>
      <c r="N41" s="2262"/>
      <c r="O41" s="2262"/>
      <c r="P41" s="2262"/>
      <c r="Q41" s="2262"/>
      <c r="R41" s="2263"/>
      <c r="S41" s="2257"/>
    </row>
    <row r="42" spans="1:19" ht="24.95" customHeight="1">
      <c r="A42" s="178"/>
      <c r="B42" s="199" t="s">
        <v>1199</v>
      </c>
      <c r="C42" s="189" t="s">
        <v>1486</v>
      </c>
      <c r="D42" s="2244"/>
      <c r="E42" s="144">
        <f>E41</f>
        <v>330000</v>
      </c>
      <c r="F42" s="200"/>
      <c r="G42" s="2264"/>
      <c r="H42" s="2265"/>
      <c r="I42" s="2265"/>
      <c r="J42" s="2265"/>
      <c r="K42" s="2265"/>
      <c r="L42" s="2265"/>
      <c r="M42" s="2265"/>
      <c r="N42" s="2265"/>
      <c r="O42" s="2265"/>
      <c r="P42" s="2265"/>
      <c r="Q42" s="2265"/>
      <c r="R42" s="2266"/>
      <c r="S42" s="2257"/>
    </row>
    <row r="43" spans="1:19" ht="50.1" customHeight="1">
      <c r="A43" s="193">
        <v>3</v>
      </c>
      <c r="B43" s="1893" t="s">
        <v>1450</v>
      </c>
      <c r="C43" s="1894"/>
      <c r="D43" s="1894"/>
      <c r="E43" s="1894"/>
      <c r="F43" s="1894"/>
      <c r="G43" s="2236"/>
      <c r="H43" s="2236"/>
      <c r="I43" s="2236"/>
      <c r="J43" s="2236"/>
      <c r="K43" s="2236"/>
      <c r="L43" s="2236"/>
      <c r="M43" s="2236"/>
      <c r="N43" s="2236"/>
      <c r="O43" s="2236"/>
      <c r="P43" s="2236"/>
      <c r="Q43" s="2236"/>
      <c r="R43" s="2236"/>
      <c r="S43" s="1895"/>
    </row>
    <row r="44" spans="1:19" ht="24.95" customHeight="1">
      <c r="A44" s="178"/>
      <c r="B44" s="195" t="s">
        <v>575</v>
      </c>
      <c r="C44" s="126" t="s">
        <v>1486</v>
      </c>
      <c r="D44" s="2242" t="s">
        <v>1178</v>
      </c>
      <c r="E44" s="140">
        <v>254545.45</v>
      </c>
      <c r="F44" s="134"/>
      <c r="G44" s="2258" t="s">
        <v>1384</v>
      </c>
      <c r="H44" s="2259"/>
      <c r="I44" s="2259"/>
      <c r="J44" s="2259"/>
      <c r="K44" s="2259"/>
      <c r="L44" s="2259"/>
      <c r="M44" s="2259"/>
      <c r="N44" s="2259"/>
      <c r="O44" s="2259"/>
      <c r="P44" s="2259"/>
      <c r="Q44" s="2259"/>
      <c r="R44" s="2259"/>
      <c r="S44" s="149"/>
    </row>
    <row r="45" spans="1:19" ht="24.95" customHeight="1">
      <c r="A45" s="178"/>
      <c r="B45" s="196" t="s">
        <v>621</v>
      </c>
      <c r="C45" s="189" t="s">
        <v>1486</v>
      </c>
      <c r="D45" s="2243"/>
      <c r="E45" s="140">
        <v>363636.36</v>
      </c>
      <c r="F45" s="134"/>
      <c r="G45" s="2261"/>
      <c r="H45" s="2262"/>
      <c r="I45" s="2262"/>
      <c r="J45" s="2262"/>
      <c r="K45" s="2262"/>
      <c r="L45" s="2262"/>
      <c r="M45" s="2262"/>
      <c r="N45" s="2262"/>
      <c r="O45" s="2262"/>
      <c r="P45" s="2262"/>
      <c r="Q45" s="2262"/>
      <c r="R45" s="2262"/>
      <c r="S45" s="150"/>
    </row>
    <row r="46" spans="1:19" ht="24.95" customHeight="1">
      <c r="A46" s="178"/>
      <c r="B46" s="197" t="s">
        <v>1385</v>
      </c>
      <c r="C46" s="189" t="s">
        <v>1486</v>
      </c>
      <c r="D46" s="2243"/>
      <c r="E46" s="140">
        <v>309090.90999999997</v>
      </c>
      <c r="F46" s="134"/>
      <c r="G46" s="2261"/>
      <c r="H46" s="2262"/>
      <c r="I46" s="2262"/>
      <c r="J46" s="2262"/>
      <c r="K46" s="2262"/>
      <c r="L46" s="2262"/>
      <c r="M46" s="2262"/>
      <c r="N46" s="2262"/>
      <c r="O46" s="2262"/>
      <c r="P46" s="2262"/>
      <c r="Q46" s="2262"/>
      <c r="R46" s="2262"/>
      <c r="S46" s="150"/>
    </row>
    <row r="47" spans="1:19" ht="24.95" customHeight="1">
      <c r="A47" s="178"/>
      <c r="B47" s="197" t="s">
        <v>1386</v>
      </c>
      <c r="C47" s="189" t="s">
        <v>1486</v>
      </c>
      <c r="D47" s="2243"/>
      <c r="E47" s="140">
        <v>281818.18</v>
      </c>
      <c r="F47" s="134"/>
      <c r="G47" s="2261"/>
      <c r="H47" s="2262"/>
      <c r="I47" s="2262"/>
      <c r="J47" s="2262"/>
      <c r="K47" s="2262"/>
      <c r="L47" s="2262"/>
      <c r="M47" s="2262"/>
      <c r="N47" s="2262"/>
      <c r="O47" s="2262"/>
      <c r="P47" s="2262"/>
      <c r="Q47" s="2262"/>
      <c r="R47" s="2262"/>
      <c r="S47" s="150"/>
    </row>
    <row r="48" spans="1:19" ht="24.95" customHeight="1">
      <c r="A48" s="178"/>
      <c r="B48" s="197" t="s">
        <v>626</v>
      </c>
      <c r="C48" s="126" t="s">
        <v>1486</v>
      </c>
      <c r="D48" s="2243"/>
      <c r="E48" s="140">
        <v>309090.90999999997</v>
      </c>
      <c r="F48" s="134"/>
      <c r="G48" s="2261"/>
      <c r="H48" s="2262"/>
      <c r="I48" s="2262"/>
      <c r="J48" s="2262"/>
      <c r="K48" s="2262"/>
      <c r="L48" s="2262"/>
      <c r="M48" s="2262"/>
      <c r="N48" s="2262"/>
      <c r="O48" s="2262"/>
      <c r="P48" s="2262"/>
      <c r="Q48" s="2262"/>
      <c r="R48" s="2262"/>
      <c r="S48" s="150"/>
    </row>
    <row r="49" spans="1:19" ht="24.95" customHeight="1">
      <c r="A49" s="178"/>
      <c r="B49" s="198" t="s">
        <v>624</v>
      </c>
      <c r="C49" s="189" t="s">
        <v>1486</v>
      </c>
      <c r="D49" s="2243"/>
      <c r="E49" s="140">
        <v>336363.64</v>
      </c>
      <c r="F49" s="134"/>
      <c r="G49" s="2261"/>
      <c r="H49" s="2262"/>
      <c r="I49" s="2262"/>
      <c r="J49" s="2262"/>
      <c r="K49" s="2262"/>
      <c r="L49" s="2262"/>
      <c r="M49" s="2262"/>
      <c r="N49" s="2262"/>
      <c r="O49" s="2262"/>
      <c r="P49" s="2262"/>
      <c r="Q49" s="2262"/>
      <c r="R49" s="2262"/>
      <c r="S49" s="150"/>
    </row>
    <row r="50" spans="1:19" ht="24.95" customHeight="1">
      <c r="A50" s="178"/>
      <c r="B50" s="195" t="s">
        <v>627</v>
      </c>
      <c r="C50" s="126" t="s">
        <v>1486</v>
      </c>
      <c r="D50" s="2243"/>
      <c r="E50" s="140">
        <v>290909.09000000003</v>
      </c>
      <c r="F50" s="134"/>
      <c r="G50" s="2261"/>
      <c r="H50" s="2262"/>
      <c r="I50" s="2262"/>
      <c r="J50" s="2262"/>
      <c r="K50" s="2262"/>
      <c r="L50" s="2262"/>
      <c r="M50" s="2262"/>
      <c r="N50" s="2262"/>
      <c r="O50" s="2262"/>
      <c r="P50" s="2262"/>
      <c r="Q50" s="2262"/>
      <c r="R50" s="2262"/>
      <c r="S50" s="150"/>
    </row>
    <row r="51" spans="1:19" ht="24.95" customHeight="1">
      <c r="A51" s="178"/>
      <c r="B51" s="199" t="s">
        <v>1199</v>
      </c>
      <c r="C51" s="189" t="s">
        <v>1486</v>
      </c>
      <c r="D51" s="2244"/>
      <c r="E51" s="140">
        <f>E50</f>
        <v>290909.09000000003</v>
      </c>
      <c r="F51" s="200"/>
      <c r="G51" s="2264"/>
      <c r="H51" s="2265"/>
      <c r="I51" s="2265"/>
      <c r="J51" s="2265"/>
      <c r="K51" s="2265"/>
      <c r="L51" s="2265"/>
      <c r="M51" s="2265"/>
      <c r="N51" s="2265"/>
      <c r="O51" s="2265"/>
      <c r="P51" s="2265"/>
      <c r="Q51" s="2265"/>
      <c r="R51" s="2265"/>
      <c r="S51" s="151"/>
    </row>
    <row r="52" spans="1:19" ht="50.1" customHeight="1">
      <c r="A52" s="193">
        <v>4</v>
      </c>
      <c r="B52" s="1893" t="s">
        <v>1410</v>
      </c>
      <c r="C52" s="1894"/>
      <c r="D52" s="1894"/>
      <c r="E52" s="1894"/>
      <c r="F52" s="1894"/>
      <c r="G52" s="1894"/>
      <c r="H52" s="1894"/>
      <c r="I52" s="1894"/>
      <c r="J52" s="1894"/>
      <c r="K52" s="1894"/>
      <c r="L52" s="1894"/>
      <c r="M52" s="1894"/>
      <c r="N52" s="1894"/>
      <c r="O52" s="1894"/>
      <c r="P52" s="1894"/>
      <c r="Q52" s="1894"/>
      <c r="R52" s="1894"/>
      <c r="S52" s="177"/>
    </row>
    <row r="53" spans="1:19" ht="30" customHeight="1">
      <c r="A53" s="178"/>
      <c r="B53" s="201" t="s">
        <v>1355</v>
      </c>
      <c r="C53" s="202" t="s">
        <v>1486</v>
      </c>
      <c r="D53" s="2242" t="s">
        <v>1178</v>
      </c>
      <c r="E53" s="203">
        <v>234000</v>
      </c>
      <c r="F53" s="203"/>
      <c r="G53" s="2258" t="s">
        <v>1356</v>
      </c>
      <c r="H53" s="2259"/>
      <c r="I53" s="2259"/>
      <c r="J53" s="2259"/>
      <c r="K53" s="2259"/>
      <c r="L53" s="2259"/>
      <c r="M53" s="2259"/>
      <c r="N53" s="2259"/>
      <c r="O53" s="2259"/>
      <c r="P53" s="2259"/>
      <c r="Q53" s="2259"/>
      <c r="R53" s="2259"/>
      <c r="S53" s="2242"/>
    </row>
    <row r="54" spans="1:19" ht="24.95" customHeight="1">
      <c r="A54" s="178"/>
      <c r="B54" s="201" t="s">
        <v>1411</v>
      </c>
      <c r="C54" s="126" t="s">
        <v>1486</v>
      </c>
      <c r="D54" s="2243"/>
      <c r="E54" s="134">
        <v>315000</v>
      </c>
      <c r="F54" s="134"/>
      <c r="G54" s="2261"/>
      <c r="H54" s="2262"/>
      <c r="I54" s="2262"/>
      <c r="J54" s="2262"/>
      <c r="K54" s="2262"/>
      <c r="L54" s="2262"/>
      <c r="M54" s="2262"/>
      <c r="N54" s="2262"/>
      <c r="O54" s="2262"/>
      <c r="P54" s="2262"/>
      <c r="Q54" s="2262"/>
      <c r="R54" s="2262"/>
      <c r="S54" s="2243"/>
    </row>
    <row r="55" spans="1:19" ht="24.95" customHeight="1">
      <c r="A55" s="178"/>
      <c r="B55" s="195" t="s">
        <v>1358</v>
      </c>
      <c r="C55" s="126" t="s">
        <v>1486</v>
      </c>
      <c r="D55" s="2243"/>
      <c r="E55" s="203">
        <v>234000</v>
      </c>
      <c r="F55" s="134"/>
      <c r="G55" s="2261"/>
      <c r="H55" s="2262"/>
      <c r="I55" s="2262"/>
      <c r="J55" s="2262"/>
      <c r="K55" s="2262"/>
      <c r="L55" s="2262"/>
      <c r="M55" s="2262"/>
      <c r="N55" s="2262"/>
      <c r="O55" s="2262"/>
      <c r="P55" s="2262"/>
      <c r="Q55" s="2262"/>
      <c r="R55" s="2262"/>
      <c r="S55" s="2243"/>
    </row>
    <row r="56" spans="1:19" ht="24.95" customHeight="1">
      <c r="A56" s="178"/>
      <c r="B56" s="204" t="s">
        <v>1359</v>
      </c>
      <c r="C56" s="126" t="s">
        <v>1486</v>
      </c>
      <c r="D56" s="2243"/>
      <c r="E56" s="203">
        <v>234000</v>
      </c>
      <c r="F56" s="134"/>
      <c r="G56" s="2261"/>
      <c r="H56" s="2262"/>
      <c r="I56" s="2262"/>
      <c r="J56" s="2262"/>
      <c r="K56" s="2262"/>
      <c r="L56" s="2262"/>
      <c r="M56" s="2262"/>
      <c r="N56" s="2262"/>
      <c r="O56" s="2262"/>
      <c r="P56" s="2262"/>
      <c r="Q56" s="2262"/>
      <c r="R56" s="2262"/>
      <c r="S56" s="2243"/>
    </row>
    <row r="57" spans="1:19" ht="24.95" customHeight="1">
      <c r="A57" s="178"/>
      <c r="B57" s="204" t="s">
        <v>1360</v>
      </c>
      <c r="C57" s="126" t="s">
        <v>1486</v>
      </c>
      <c r="D57" s="2243"/>
      <c r="E57" s="134">
        <v>315000</v>
      </c>
      <c r="F57" s="134"/>
      <c r="G57" s="2261"/>
      <c r="H57" s="2262"/>
      <c r="I57" s="2262"/>
      <c r="J57" s="2262"/>
      <c r="K57" s="2262"/>
      <c r="L57" s="2262"/>
      <c r="M57" s="2262"/>
      <c r="N57" s="2262"/>
      <c r="O57" s="2262"/>
      <c r="P57" s="2262"/>
      <c r="Q57" s="2262"/>
      <c r="R57" s="2262"/>
      <c r="S57" s="2243"/>
    </row>
    <row r="58" spans="1:19" ht="24.95" customHeight="1">
      <c r="A58" s="178"/>
      <c r="B58" s="204" t="s">
        <v>1207</v>
      </c>
      <c r="C58" s="126" t="s">
        <v>1486</v>
      </c>
      <c r="D58" s="2244"/>
      <c r="E58" s="134">
        <v>315000</v>
      </c>
      <c r="F58" s="134"/>
      <c r="G58" s="2264"/>
      <c r="H58" s="2265"/>
      <c r="I58" s="2265"/>
      <c r="J58" s="2265"/>
      <c r="K58" s="2265"/>
      <c r="L58" s="2265"/>
      <c r="M58" s="2265"/>
      <c r="N58" s="2265"/>
      <c r="O58" s="2265"/>
      <c r="P58" s="2265"/>
      <c r="Q58" s="2265"/>
      <c r="R58" s="2265"/>
      <c r="S58" s="2244"/>
    </row>
    <row r="59" spans="1:19" ht="50.1" customHeight="1">
      <c r="A59" s="205">
        <v>5</v>
      </c>
      <c r="B59" s="1893" t="s">
        <v>1412</v>
      </c>
      <c r="C59" s="1894"/>
      <c r="D59" s="1894"/>
      <c r="E59" s="1894"/>
      <c r="F59" s="1894"/>
      <c r="G59" s="1894"/>
      <c r="H59" s="1894"/>
      <c r="I59" s="1894"/>
      <c r="J59" s="1894"/>
      <c r="K59" s="1894"/>
      <c r="L59" s="1894"/>
      <c r="M59" s="1894"/>
      <c r="N59" s="1894"/>
      <c r="O59" s="1894"/>
      <c r="P59" s="1894"/>
      <c r="Q59" s="1894"/>
      <c r="R59" s="1895"/>
      <c r="S59" s="137"/>
    </row>
    <row r="60" spans="1:19" ht="20.100000000000001" customHeight="1">
      <c r="A60" s="206"/>
      <c r="B60" s="207" t="s">
        <v>1209</v>
      </c>
      <c r="C60" s="126"/>
      <c r="D60" s="126"/>
      <c r="E60" s="134"/>
      <c r="F60" s="134"/>
      <c r="G60" s="145"/>
      <c r="H60" s="146"/>
      <c r="I60" s="146"/>
      <c r="J60" s="146"/>
      <c r="K60" s="146"/>
      <c r="L60" s="146"/>
      <c r="M60" s="146"/>
      <c r="N60" s="146"/>
      <c r="O60" s="146"/>
      <c r="P60" s="146"/>
      <c r="Q60" s="146"/>
      <c r="R60" s="146"/>
      <c r="S60" s="2242" t="s">
        <v>1490</v>
      </c>
    </row>
    <row r="61" spans="1:19" ht="30" customHeight="1">
      <c r="A61" s="206"/>
      <c r="B61" s="208" t="s">
        <v>1210</v>
      </c>
      <c r="C61" s="126" t="s">
        <v>1486</v>
      </c>
      <c r="D61" s="2242" t="s">
        <v>1178</v>
      </c>
      <c r="E61" s="134">
        <v>350000</v>
      </c>
      <c r="F61" s="134"/>
      <c r="G61" s="2258" t="s">
        <v>1211</v>
      </c>
      <c r="H61" s="2259"/>
      <c r="I61" s="2259"/>
      <c r="J61" s="2259"/>
      <c r="K61" s="2259"/>
      <c r="L61" s="2259"/>
      <c r="M61" s="2259"/>
      <c r="N61" s="2259"/>
      <c r="O61" s="2259"/>
      <c r="P61" s="2260"/>
      <c r="Q61" s="157">
        <v>400000</v>
      </c>
      <c r="R61" s="213"/>
      <c r="S61" s="2243"/>
    </row>
    <row r="62" spans="1:19" ht="24.95" customHeight="1">
      <c r="A62" s="206"/>
      <c r="B62" s="207" t="s">
        <v>1212</v>
      </c>
      <c r="C62" s="126" t="s">
        <v>1486</v>
      </c>
      <c r="D62" s="2243"/>
      <c r="E62" s="134">
        <v>350000</v>
      </c>
      <c r="F62" s="134"/>
      <c r="G62" s="2261"/>
      <c r="H62" s="2262"/>
      <c r="I62" s="2262"/>
      <c r="J62" s="2262"/>
      <c r="K62" s="2262"/>
      <c r="L62" s="2262"/>
      <c r="M62" s="2262"/>
      <c r="N62" s="2262"/>
      <c r="O62" s="2262"/>
      <c r="P62" s="2263"/>
      <c r="Q62" s="152">
        <v>400000</v>
      </c>
      <c r="R62" s="146"/>
      <c r="S62" s="2243"/>
    </row>
    <row r="63" spans="1:19" ht="24.95" customHeight="1">
      <c r="A63" s="206"/>
      <c r="B63" s="207" t="s">
        <v>1213</v>
      </c>
      <c r="C63" s="126" t="s">
        <v>1486</v>
      </c>
      <c r="D63" s="2244"/>
      <c r="E63" s="134">
        <v>350000</v>
      </c>
      <c r="F63" s="134"/>
      <c r="G63" s="2264"/>
      <c r="H63" s="2265"/>
      <c r="I63" s="2265"/>
      <c r="J63" s="2265"/>
      <c r="K63" s="2265"/>
      <c r="L63" s="2265"/>
      <c r="M63" s="2265"/>
      <c r="N63" s="2265"/>
      <c r="O63" s="2265"/>
      <c r="P63" s="2266"/>
      <c r="Q63" s="152">
        <v>400000</v>
      </c>
      <c r="R63" s="146"/>
      <c r="S63" s="2244"/>
    </row>
    <row r="64" spans="1:19" ht="50.1" customHeight="1">
      <c r="A64" s="205">
        <v>6</v>
      </c>
      <c r="B64" s="1893" t="s">
        <v>1414</v>
      </c>
      <c r="C64" s="1894"/>
      <c r="D64" s="1894"/>
      <c r="E64" s="1894"/>
      <c r="F64" s="1894"/>
      <c r="G64" s="1894"/>
      <c r="H64" s="1894"/>
      <c r="I64" s="1894"/>
      <c r="J64" s="1894"/>
      <c r="K64" s="1894"/>
      <c r="L64" s="1894"/>
      <c r="M64" s="1894"/>
      <c r="N64" s="1894"/>
      <c r="O64" s="1894"/>
      <c r="P64" s="1894"/>
      <c r="Q64" s="1894"/>
      <c r="R64" s="1895"/>
      <c r="S64" s="137"/>
    </row>
    <row r="65" spans="1:19" ht="24.95" customHeight="1">
      <c r="A65" s="206"/>
      <c r="B65" s="207" t="s">
        <v>1209</v>
      </c>
      <c r="C65" s="126"/>
      <c r="D65" s="126"/>
      <c r="E65" s="134"/>
      <c r="F65" s="134"/>
      <c r="G65" s="145"/>
      <c r="H65" s="146"/>
      <c r="I65" s="146"/>
      <c r="J65" s="146"/>
      <c r="K65" s="146"/>
      <c r="L65" s="146"/>
      <c r="M65" s="146"/>
      <c r="N65" s="146"/>
      <c r="O65" s="146"/>
      <c r="P65" s="146"/>
      <c r="Q65" s="146"/>
      <c r="R65" s="146"/>
      <c r="S65" s="2242" t="s">
        <v>1490</v>
      </c>
    </row>
    <row r="66" spans="1:19" ht="45" customHeight="1">
      <c r="A66" s="206"/>
      <c r="B66" s="208" t="s">
        <v>1210</v>
      </c>
      <c r="C66" s="126" t="s">
        <v>1486</v>
      </c>
      <c r="D66" s="2242" t="s">
        <v>1178</v>
      </c>
      <c r="E66" s="134">
        <v>350000</v>
      </c>
      <c r="F66" s="134"/>
      <c r="G66" s="2258" t="s">
        <v>1215</v>
      </c>
      <c r="H66" s="2259"/>
      <c r="I66" s="2259"/>
      <c r="J66" s="2259"/>
      <c r="K66" s="2259"/>
      <c r="L66" s="2259"/>
      <c r="M66" s="2259"/>
      <c r="N66" s="2259"/>
      <c r="O66" s="2259"/>
      <c r="P66" s="2260"/>
      <c r="Q66" s="157">
        <v>400000</v>
      </c>
      <c r="R66" s="146"/>
      <c r="S66" s="2243"/>
    </row>
    <row r="67" spans="1:19" ht="24.95" customHeight="1">
      <c r="A67" s="206"/>
      <c r="B67" s="207" t="s">
        <v>1212</v>
      </c>
      <c r="C67" s="126" t="s">
        <v>1486</v>
      </c>
      <c r="D67" s="2243"/>
      <c r="E67" s="134">
        <v>350000</v>
      </c>
      <c r="F67" s="134"/>
      <c r="G67" s="2261"/>
      <c r="H67" s="2262"/>
      <c r="I67" s="2262"/>
      <c r="J67" s="2262"/>
      <c r="K67" s="2262"/>
      <c r="L67" s="2262"/>
      <c r="M67" s="2262"/>
      <c r="N67" s="2262"/>
      <c r="O67" s="2262"/>
      <c r="P67" s="2263"/>
      <c r="Q67" s="152">
        <v>400000</v>
      </c>
      <c r="R67" s="146"/>
      <c r="S67" s="2243"/>
    </row>
    <row r="68" spans="1:19" ht="24.95" customHeight="1">
      <c r="A68" s="206"/>
      <c r="B68" s="207" t="s">
        <v>1213</v>
      </c>
      <c r="C68" s="126" t="s">
        <v>1486</v>
      </c>
      <c r="D68" s="2244"/>
      <c r="E68" s="134">
        <v>350000</v>
      </c>
      <c r="F68" s="134"/>
      <c r="G68" s="2264"/>
      <c r="H68" s="2265"/>
      <c r="I68" s="2265"/>
      <c r="J68" s="2265"/>
      <c r="K68" s="2265"/>
      <c r="L68" s="2265"/>
      <c r="M68" s="2265"/>
      <c r="N68" s="2265"/>
      <c r="O68" s="2265"/>
      <c r="P68" s="2266"/>
      <c r="Q68" s="152">
        <v>400000</v>
      </c>
      <c r="R68" s="146"/>
      <c r="S68" s="2244"/>
    </row>
    <row r="69" spans="1:19" s="113" customFormat="1" ht="50.1" customHeight="1">
      <c r="A69" s="214">
        <v>7</v>
      </c>
      <c r="B69" s="2253" t="s">
        <v>1491</v>
      </c>
      <c r="C69" s="2254"/>
      <c r="D69" s="2254"/>
      <c r="E69" s="2254"/>
      <c r="F69" s="2254"/>
      <c r="G69" s="2254"/>
      <c r="H69" s="2254"/>
      <c r="I69" s="2254"/>
      <c r="J69" s="2254"/>
      <c r="K69" s="2254"/>
      <c r="L69" s="2254"/>
      <c r="M69" s="2254"/>
      <c r="N69" s="2254"/>
      <c r="O69" s="2254"/>
      <c r="P69" s="2254"/>
      <c r="Q69" s="2254"/>
      <c r="R69" s="2256"/>
      <c r="S69" s="261"/>
    </row>
    <row r="70" spans="1:19" s="113" customFormat="1" ht="24.95" customHeight="1">
      <c r="A70" s="215"/>
      <c r="B70" s="216" t="s">
        <v>1492</v>
      </c>
      <c r="C70" s="217" t="s">
        <v>1493</v>
      </c>
      <c r="D70" s="2297" t="s">
        <v>1178</v>
      </c>
      <c r="E70" s="218">
        <v>380000</v>
      </c>
      <c r="F70" s="218"/>
      <c r="G70" s="2267" t="s">
        <v>1494</v>
      </c>
      <c r="H70" s="2267"/>
      <c r="I70" s="2267"/>
      <c r="J70" s="2267"/>
      <c r="K70" s="2267"/>
      <c r="L70" s="2267"/>
      <c r="M70" s="2267"/>
      <c r="N70" s="2267"/>
      <c r="O70" s="2267"/>
      <c r="P70" s="2267"/>
      <c r="Q70" s="2267"/>
      <c r="R70" s="2268"/>
      <c r="S70" s="261"/>
    </row>
    <row r="71" spans="1:19" s="113" customFormat="1" ht="24.95" customHeight="1">
      <c r="A71" s="215"/>
      <c r="B71" s="216" t="s">
        <v>1495</v>
      </c>
      <c r="C71" s="217" t="s">
        <v>1493</v>
      </c>
      <c r="D71" s="2298"/>
      <c r="E71" s="218">
        <v>230000</v>
      </c>
      <c r="F71" s="218"/>
      <c r="G71" s="2269"/>
      <c r="H71" s="2269"/>
      <c r="I71" s="2269"/>
      <c r="J71" s="2269"/>
      <c r="K71" s="2269"/>
      <c r="L71" s="2269"/>
      <c r="M71" s="2269"/>
      <c r="N71" s="2269"/>
      <c r="O71" s="2269"/>
      <c r="P71" s="2269"/>
      <c r="Q71" s="2269"/>
      <c r="R71" s="2270"/>
      <c r="S71" s="261"/>
    </row>
    <row r="72" spans="1:19" s="113" customFormat="1" ht="24.95" customHeight="1">
      <c r="A72" s="215"/>
      <c r="B72" s="216" t="s">
        <v>1496</v>
      </c>
      <c r="C72" s="217" t="s">
        <v>1493</v>
      </c>
      <c r="D72" s="2298"/>
      <c r="E72" s="218">
        <v>230000</v>
      </c>
      <c r="F72" s="218"/>
      <c r="G72" s="2269"/>
      <c r="H72" s="2269"/>
      <c r="I72" s="2269"/>
      <c r="J72" s="2269"/>
      <c r="K72" s="2269"/>
      <c r="L72" s="2269"/>
      <c r="M72" s="2269"/>
      <c r="N72" s="2269"/>
      <c r="O72" s="2269"/>
      <c r="P72" s="2269"/>
      <c r="Q72" s="2269"/>
      <c r="R72" s="2270"/>
      <c r="S72" s="261"/>
    </row>
    <row r="73" spans="1:19" s="113" customFormat="1" ht="24.95" customHeight="1">
      <c r="A73" s="215"/>
      <c r="B73" s="216" t="s">
        <v>1497</v>
      </c>
      <c r="C73" s="217" t="s">
        <v>1493</v>
      </c>
      <c r="D73" s="2299"/>
      <c r="E73" s="218">
        <v>280000</v>
      </c>
      <c r="F73" s="218"/>
      <c r="G73" s="2271"/>
      <c r="H73" s="2271"/>
      <c r="I73" s="2271"/>
      <c r="J73" s="2271"/>
      <c r="K73" s="2271"/>
      <c r="L73" s="2271"/>
      <c r="M73" s="2271"/>
      <c r="N73" s="2271"/>
      <c r="O73" s="2271"/>
      <c r="P73" s="2271"/>
      <c r="Q73" s="2271"/>
      <c r="R73" s="2272"/>
      <c r="S73" s="261"/>
    </row>
    <row r="74" spans="1:19" ht="30" customHeight="1">
      <c r="A74" s="219" t="s">
        <v>1216</v>
      </c>
      <c r="B74" s="174" t="s">
        <v>1217</v>
      </c>
      <c r="C74" s="187"/>
      <c r="D74" s="187"/>
      <c r="E74" s="187"/>
      <c r="F74" s="187"/>
      <c r="G74" s="187"/>
      <c r="H74" s="187"/>
      <c r="I74" s="187"/>
      <c r="J74" s="187"/>
      <c r="K74" s="187"/>
      <c r="L74" s="187"/>
      <c r="M74" s="187"/>
      <c r="N74" s="187"/>
      <c r="O74" s="187"/>
      <c r="P74" s="187"/>
      <c r="Q74" s="187"/>
      <c r="R74" s="187"/>
      <c r="S74" s="131"/>
    </row>
    <row r="75" spans="1:19" ht="39.950000000000003" customHeight="1">
      <c r="A75" s="205">
        <v>1</v>
      </c>
      <c r="B75" s="2253" t="s">
        <v>1483</v>
      </c>
      <c r="C75" s="2254"/>
      <c r="D75" s="2254"/>
      <c r="E75" s="2254"/>
      <c r="F75" s="2254"/>
      <c r="G75" s="2254"/>
      <c r="H75" s="2254"/>
      <c r="I75" s="2254"/>
      <c r="J75" s="2254"/>
      <c r="K75" s="2254"/>
      <c r="L75" s="2254"/>
      <c r="M75" s="2254"/>
      <c r="N75" s="2254"/>
      <c r="O75" s="2254"/>
      <c r="P75" s="2254"/>
      <c r="Q75" s="2254"/>
      <c r="R75" s="2254"/>
      <c r="S75" s="124"/>
    </row>
    <row r="76" spans="1:19" ht="30" customHeight="1">
      <c r="A76" s="173"/>
      <c r="B76" s="125" t="s">
        <v>1219</v>
      </c>
      <c r="C76" s="126" t="s">
        <v>1486</v>
      </c>
      <c r="D76" s="136" t="s">
        <v>1178</v>
      </c>
      <c r="E76" s="134">
        <v>530000</v>
      </c>
      <c r="F76" s="123"/>
      <c r="G76" s="2284" t="s">
        <v>1201</v>
      </c>
      <c r="H76" s="2285"/>
      <c r="I76" s="2285"/>
      <c r="J76" s="2285"/>
      <c r="K76" s="2285"/>
      <c r="L76" s="2285"/>
      <c r="M76" s="2285"/>
      <c r="N76" s="2285"/>
      <c r="O76" s="2285"/>
      <c r="P76" s="2285"/>
      <c r="Q76" s="2285"/>
      <c r="R76" s="2286"/>
      <c r="S76" s="123"/>
    </row>
    <row r="77" spans="1:19" ht="50.1" customHeight="1">
      <c r="A77" s="205">
        <v>2</v>
      </c>
      <c r="B77" s="1893" t="s">
        <v>1415</v>
      </c>
      <c r="C77" s="1894"/>
      <c r="D77" s="1894"/>
      <c r="E77" s="1894"/>
      <c r="F77" s="1894"/>
      <c r="G77" s="1894"/>
      <c r="H77" s="1894"/>
      <c r="I77" s="1894"/>
      <c r="J77" s="1894"/>
      <c r="K77" s="1894"/>
      <c r="L77" s="1894"/>
      <c r="M77" s="1894"/>
      <c r="N77" s="1894"/>
      <c r="O77" s="1894"/>
      <c r="P77" s="1894"/>
      <c r="Q77" s="1894"/>
      <c r="R77" s="1895"/>
      <c r="S77" s="2242" t="s">
        <v>1416</v>
      </c>
    </row>
    <row r="78" spans="1:19" ht="30" customHeight="1">
      <c r="A78" s="173"/>
      <c r="B78" s="125" t="s">
        <v>211</v>
      </c>
      <c r="C78" s="126" t="s">
        <v>1486</v>
      </c>
      <c r="D78" s="221" t="s">
        <v>1178</v>
      </c>
      <c r="E78" s="134">
        <v>300000</v>
      </c>
      <c r="F78" s="123"/>
      <c r="G78" s="2258" t="s">
        <v>1222</v>
      </c>
      <c r="H78" s="2259"/>
      <c r="I78" s="2259"/>
      <c r="J78" s="2259"/>
      <c r="K78" s="2259"/>
      <c r="L78" s="2259"/>
      <c r="M78" s="2259"/>
      <c r="N78" s="2259"/>
      <c r="O78" s="2259"/>
      <c r="P78" s="2260"/>
      <c r="Q78" s="152">
        <v>360000</v>
      </c>
      <c r="R78" s="262"/>
      <c r="S78" s="2243"/>
    </row>
    <row r="79" spans="1:19" ht="34.5" customHeight="1">
      <c r="A79" s="173"/>
      <c r="B79" s="125" t="s">
        <v>213</v>
      </c>
      <c r="C79" s="126" t="s">
        <v>1486</v>
      </c>
      <c r="D79" s="222"/>
      <c r="E79" s="134">
        <v>300000</v>
      </c>
      <c r="F79" s="123"/>
      <c r="G79" s="2264"/>
      <c r="H79" s="2265"/>
      <c r="I79" s="2265"/>
      <c r="J79" s="2265"/>
      <c r="K79" s="2265"/>
      <c r="L79" s="2265"/>
      <c r="M79" s="2265"/>
      <c r="N79" s="2265"/>
      <c r="O79" s="2265"/>
      <c r="P79" s="2266"/>
      <c r="Q79" s="152">
        <v>360000</v>
      </c>
      <c r="R79" s="263"/>
      <c r="S79" s="2244"/>
    </row>
    <row r="80" spans="1:19" ht="50.1" customHeight="1">
      <c r="A80" s="205">
        <v>3</v>
      </c>
      <c r="B80" s="1893" t="s">
        <v>1412</v>
      </c>
      <c r="C80" s="1894"/>
      <c r="D80" s="1894"/>
      <c r="E80" s="1894"/>
      <c r="F80" s="1894"/>
      <c r="G80" s="1894"/>
      <c r="H80" s="1894"/>
      <c r="I80" s="1894"/>
      <c r="J80" s="1894"/>
      <c r="K80" s="1894"/>
      <c r="L80" s="1894"/>
      <c r="M80" s="1894"/>
      <c r="N80" s="1894"/>
      <c r="O80" s="1894"/>
      <c r="P80" s="1894"/>
      <c r="Q80" s="1894"/>
      <c r="R80" s="1895"/>
      <c r="S80" s="2242" t="s">
        <v>1416</v>
      </c>
    </row>
    <row r="81" spans="1:19" ht="30" customHeight="1">
      <c r="A81" s="173"/>
      <c r="B81" s="125" t="s">
        <v>211</v>
      </c>
      <c r="C81" s="126" t="s">
        <v>1486</v>
      </c>
      <c r="D81" s="2242" t="s">
        <v>1178</v>
      </c>
      <c r="E81" s="134">
        <v>300000</v>
      </c>
      <c r="F81" s="123"/>
      <c r="G81" s="2258" t="s">
        <v>1211</v>
      </c>
      <c r="H81" s="2259"/>
      <c r="I81" s="2259"/>
      <c r="J81" s="2259"/>
      <c r="K81" s="2259"/>
      <c r="L81" s="2259"/>
      <c r="M81" s="2259"/>
      <c r="N81" s="2259"/>
      <c r="O81" s="2259"/>
      <c r="P81" s="164"/>
      <c r="Q81" s="152">
        <v>360000</v>
      </c>
      <c r="R81" s="263"/>
      <c r="S81" s="2243"/>
    </row>
    <row r="82" spans="1:19" ht="35.25" customHeight="1">
      <c r="A82" s="173"/>
      <c r="B82" s="125" t="s">
        <v>213</v>
      </c>
      <c r="C82" s="126" t="s">
        <v>1486</v>
      </c>
      <c r="D82" s="2244"/>
      <c r="E82" s="134">
        <v>300000</v>
      </c>
      <c r="F82" s="123"/>
      <c r="G82" s="2264"/>
      <c r="H82" s="2265"/>
      <c r="I82" s="2265"/>
      <c r="J82" s="2265"/>
      <c r="K82" s="2265"/>
      <c r="L82" s="2265"/>
      <c r="M82" s="2265"/>
      <c r="N82" s="2265"/>
      <c r="O82" s="2265"/>
      <c r="P82" s="165"/>
      <c r="Q82" s="152">
        <v>360000</v>
      </c>
      <c r="R82" s="263"/>
      <c r="S82" s="2244"/>
    </row>
    <row r="83" spans="1:19" ht="50.1" customHeight="1">
      <c r="A83" s="205">
        <v>4</v>
      </c>
      <c r="B83" s="1893" t="s">
        <v>1414</v>
      </c>
      <c r="C83" s="1894"/>
      <c r="D83" s="1894"/>
      <c r="E83" s="1894"/>
      <c r="F83" s="1894"/>
      <c r="G83" s="1894"/>
      <c r="H83" s="1894"/>
      <c r="I83" s="1894"/>
      <c r="J83" s="1894"/>
      <c r="K83" s="1894"/>
      <c r="L83" s="1894"/>
      <c r="M83" s="1894"/>
      <c r="N83" s="1894"/>
      <c r="O83" s="1894"/>
      <c r="P83" s="1894"/>
      <c r="Q83" s="1894"/>
      <c r="R83" s="1895"/>
      <c r="S83" s="2242" t="s">
        <v>1416</v>
      </c>
    </row>
    <row r="84" spans="1:19" ht="30" customHeight="1">
      <c r="A84" s="173"/>
      <c r="B84" s="125" t="s">
        <v>211</v>
      </c>
      <c r="C84" s="126" t="s">
        <v>1486</v>
      </c>
      <c r="D84" s="2242" t="s">
        <v>1178</v>
      </c>
      <c r="E84" s="134">
        <v>300000</v>
      </c>
      <c r="F84" s="123"/>
      <c r="G84" s="2258" t="s">
        <v>1224</v>
      </c>
      <c r="H84" s="2259"/>
      <c r="I84" s="2259"/>
      <c r="J84" s="2259"/>
      <c r="K84" s="2259"/>
      <c r="L84" s="2259"/>
      <c r="M84" s="2259"/>
      <c r="N84" s="2259"/>
      <c r="O84" s="2259"/>
      <c r="P84" s="2260"/>
      <c r="Q84" s="152">
        <v>360000</v>
      </c>
      <c r="R84" s="263"/>
      <c r="S84" s="2243"/>
    </row>
    <row r="85" spans="1:19" ht="40.5" customHeight="1">
      <c r="A85" s="173"/>
      <c r="B85" s="125" t="s">
        <v>213</v>
      </c>
      <c r="C85" s="126" t="s">
        <v>1486</v>
      </c>
      <c r="D85" s="2244"/>
      <c r="E85" s="134">
        <v>300000</v>
      </c>
      <c r="F85" s="123"/>
      <c r="G85" s="2264"/>
      <c r="H85" s="2265"/>
      <c r="I85" s="2265"/>
      <c r="J85" s="2265"/>
      <c r="K85" s="2265"/>
      <c r="L85" s="2265"/>
      <c r="M85" s="2265"/>
      <c r="N85" s="2265"/>
      <c r="O85" s="2265"/>
      <c r="P85" s="2266"/>
      <c r="Q85" s="152">
        <v>360000</v>
      </c>
      <c r="R85" s="153"/>
      <c r="S85" s="2244"/>
    </row>
    <row r="86" spans="1:19" ht="30" customHeight="1">
      <c r="A86" s="173" t="s">
        <v>1225</v>
      </c>
      <c r="B86" s="174" t="s">
        <v>1364</v>
      </c>
      <c r="C86" s="223"/>
      <c r="D86" s="220"/>
      <c r="E86" s="224"/>
      <c r="F86" s="225"/>
      <c r="G86" s="146"/>
      <c r="H86" s="146"/>
      <c r="I86" s="146"/>
      <c r="J86" s="146"/>
      <c r="K86" s="146"/>
      <c r="L86" s="146"/>
      <c r="M86" s="146"/>
      <c r="N86" s="146"/>
      <c r="O86" s="146"/>
      <c r="P86" s="146"/>
      <c r="Q86" s="258"/>
      <c r="R86" s="262"/>
      <c r="S86" s="264"/>
    </row>
    <row r="87" spans="1:19" ht="50.1" customHeight="1">
      <c r="A87" s="122"/>
      <c r="B87" s="1893" t="s">
        <v>1417</v>
      </c>
      <c r="C87" s="1894"/>
      <c r="D87" s="1894"/>
      <c r="E87" s="1894"/>
      <c r="F87" s="1894"/>
      <c r="G87" s="1894"/>
      <c r="H87" s="1894"/>
      <c r="I87" s="1894"/>
      <c r="J87" s="1894"/>
      <c r="K87" s="1894"/>
      <c r="L87" s="1894"/>
      <c r="M87" s="1894"/>
      <c r="N87" s="1894"/>
      <c r="O87" s="1894"/>
      <c r="P87" s="1894"/>
      <c r="Q87" s="1894"/>
      <c r="R87" s="1895"/>
      <c r="S87" s="2242" t="s">
        <v>1418</v>
      </c>
    </row>
    <row r="88" spans="1:19" ht="49.5" customHeight="1">
      <c r="A88" s="122"/>
      <c r="B88" s="125" t="s">
        <v>1228</v>
      </c>
      <c r="C88" s="126" t="s">
        <v>1486</v>
      </c>
      <c r="D88" s="127"/>
      <c r="E88" s="134">
        <v>35000</v>
      </c>
      <c r="F88" s="123"/>
      <c r="G88" s="2258"/>
      <c r="H88" s="2259"/>
      <c r="I88" s="2259"/>
      <c r="J88" s="2259"/>
      <c r="K88" s="2259"/>
      <c r="L88" s="2259"/>
      <c r="M88" s="2259"/>
      <c r="N88" s="2259"/>
      <c r="O88" s="2259"/>
      <c r="P88" s="2260"/>
      <c r="Q88" s="152">
        <v>85000</v>
      </c>
      <c r="R88" s="153"/>
      <c r="S88" s="2243"/>
    </row>
    <row r="89" spans="1:19" ht="91.5" customHeight="1">
      <c r="A89" s="122"/>
      <c r="B89" s="125" t="s">
        <v>1230</v>
      </c>
      <c r="C89" s="126" t="s">
        <v>1486</v>
      </c>
      <c r="D89" s="127"/>
      <c r="E89" s="134">
        <v>49000</v>
      </c>
      <c r="F89" s="123"/>
      <c r="G89" s="2264"/>
      <c r="H89" s="2265"/>
      <c r="I89" s="2265"/>
      <c r="J89" s="2265"/>
      <c r="K89" s="2265"/>
      <c r="L89" s="2265"/>
      <c r="M89" s="2265"/>
      <c r="N89" s="2265"/>
      <c r="O89" s="2265"/>
      <c r="P89" s="2266"/>
      <c r="Q89" s="152">
        <v>100000</v>
      </c>
      <c r="R89" s="153"/>
      <c r="S89" s="2244"/>
    </row>
    <row r="90" spans="1:19" ht="30.75" customHeight="1">
      <c r="A90" s="119" t="s">
        <v>1231</v>
      </c>
      <c r="B90" s="1892" t="s">
        <v>1232</v>
      </c>
      <c r="C90" s="1892"/>
      <c r="D90" s="1892"/>
      <c r="E90" s="1892"/>
      <c r="F90" s="1892"/>
      <c r="G90" s="1892"/>
      <c r="H90" s="1892"/>
      <c r="I90" s="1892"/>
      <c r="J90" s="1892"/>
      <c r="K90" s="1892"/>
      <c r="L90" s="1892"/>
      <c r="M90" s="1892"/>
      <c r="N90" s="1892"/>
      <c r="O90" s="1892"/>
      <c r="P90" s="1892"/>
      <c r="Q90" s="1892"/>
      <c r="R90" s="1892"/>
      <c r="S90" s="131"/>
    </row>
    <row r="91" spans="1:19" ht="50.1" customHeight="1">
      <c r="A91" s="119">
        <v>1</v>
      </c>
      <c r="B91" s="2235" t="s">
        <v>1419</v>
      </c>
      <c r="C91" s="2236"/>
      <c r="D91" s="2236"/>
      <c r="E91" s="2236"/>
      <c r="F91" s="2236"/>
      <c r="G91" s="2236"/>
      <c r="H91" s="2236"/>
      <c r="I91" s="2236"/>
      <c r="J91" s="2236"/>
      <c r="K91" s="2236"/>
      <c r="L91" s="2236"/>
      <c r="M91" s="2236"/>
      <c r="N91" s="2236"/>
      <c r="O91" s="2236"/>
      <c r="P91" s="2236"/>
      <c r="Q91" s="2236"/>
      <c r="R91" s="2236"/>
      <c r="S91" s="265"/>
    </row>
    <row r="92" spans="1:19" ht="30" customHeight="1">
      <c r="A92" s="119"/>
      <c r="B92" s="122" t="s">
        <v>1238</v>
      </c>
      <c r="C92" s="147"/>
      <c r="D92" s="147"/>
      <c r="E92" s="147"/>
      <c r="F92" s="226"/>
      <c r="G92" s="2317" t="s">
        <v>1367</v>
      </c>
      <c r="H92" s="2317"/>
      <c r="I92" s="2317"/>
      <c r="J92" s="2317"/>
      <c r="K92" s="2317"/>
      <c r="L92" s="2317"/>
      <c r="M92" s="2317"/>
      <c r="N92" s="2317"/>
      <c r="O92" s="2317"/>
      <c r="P92" s="2317"/>
      <c r="Q92" s="2317"/>
      <c r="R92" s="2317"/>
      <c r="S92" s="221"/>
    </row>
    <row r="93" spans="1:19" ht="30" customHeight="1">
      <c r="A93" s="119"/>
      <c r="B93" s="227" t="s">
        <v>1240</v>
      </c>
      <c r="C93" s="228" t="s">
        <v>724</v>
      </c>
      <c r="D93" s="126"/>
      <c r="E93" s="229">
        <v>1565000</v>
      </c>
      <c r="F93" s="230"/>
      <c r="G93" s="2317"/>
      <c r="H93" s="2317"/>
      <c r="I93" s="2317"/>
      <c r="J93" s="2317"/>
      <c r="K93" s="2317"/>
      <c r="L93" s="2317"/>
      <c r="M93" s="2317"/>
      <c r="N93" s="2317"/>
      <c r="O93" s="2317"/>
      <c r="P93" s="2317"/>
      <c r="Q93" s="2317"/>
      <c r="R93" s="2317"/>
      <c r="S93" s="266"/>
    </row>
    <row r="94" spans="1:19" ht="30" customHeight="1">
      <c r="A94" s="119"/>
      <c r="B94" s="231" t="s">
        <v>1241</v>
      </c>
      <c r="C94" s="232" t="s">
        <v>724</v>
      </c>
      <c r="D94" s="126"/>
      <c r="E94" s="148">
        <v>1610000</v>
      </c>
      <c r="F94" s="233"/>
      <c r="G94" s="2317"/>
      <c r="H94" s="2317"/>
      <c r="I94" s="2317"/>
      <c r="J94" s="2317"/>
      <c r="K94" s="2317"/>
      <c r="L94" s="2317"/>
      <c r="M94" s="2317"/>
      <c r="N94" s="2317"/>
      <c r="O94" s="2317"/>
      <c r="P94" s="2317"/>
      <c r="Q94" s="2317"/>
      <c r="R94" s="2317"/>
      <c r="S94" s="266"/>
    </row>
    <row r="95" spans="1:19" ht="30" customHeight="1">
      <c r="A95" s="119"/>
      <c r="B95" s="122" t="s">
        <v>1242</v>
      </c>
      <c r="C95" s="147"/>
      <c r="D95" s="147"/>
      <c r="E95" s="147"/>
      <c r="F95" s="226"/>
      <c r="G95" s="2317" t="s">
        <v>1367</v>
      </c>
      <c r="H95" s="2317"/>
      <c r="I95" s="2317"/>
      <c r="J95" s="2317"/>
      <c r="K95" s="2317"/>
      <c r="L95" s="2317"/>
      <c r="M95" s="2317"/>
      <c r="N95" s="2317"/>
      <c r="O95" s="2317"/>
      <c r="P95" s="2317"/>
      <c r="Q95" s="2317"/>
      <c r="R95" s="2317"/>
      <c r="S95" s="2242"/>
    </row>
    <row r="96" spans="1:19" ht="30" customHeight="1">
      <c r="A96" s="119"/>
      <c r="B96" s="234" t="s">
        <v>1240</v>
      </c>
      <c r="C96" s="235" t="s">
        <v>724</v>
      </c>
      <c r="D96" s="228"/>
      <c r="E96" s="236">
        <v>1615000</v>
      </c>
      <c r="F96" s="226"/>
      <c r="G96" s="2317"/>
      <c r="H96" s="2317"/>
      <c r="I96" s="2317"/>
      <c r="J96" s="2317"/>
      <c r="K96" s="2317"/>
      <c r="L96" s="2317"/>
      <c r="M96" s="2317"/>
      <c r="N96" s="2317"/>
      <c r="O96" s="2317"/>
      <c r="P96" s="2317"/>
      <c r="Q96" s="2317"/>
      <c r="R96" s="2317"/>
      <c r="S96" s="2243"/>
    </row>
    <row r="97" spans="1:19" ht="30" customHeight="1">
      <c r="A97" s="119"/>
      <c r="B97" s="231" t="s">
        <v>1241</v>
      </c>
      <c r="C97" s="237" t="s">
        <v>724</v>
      </c>
      <c r="D97" s="232"/>
      <c r="E97" s="238">
        <v>1660000</v>
      </c>
      <c r="F97" s="226"/>
      <c r="G97" s="2317"/>
      <c r="H97" s="2317"/>
      <c r="I97" s="2317"/>
      <c r="J97" s="2317"/>
      <c r="K97" s="2317"/>
      <c r="L97" s="2317"/>
      <c r="M97" s="2317"/>
      <c r="N97" s="2317"/>
      <c r="O97" s="2317"/>
      <c r="P97" s="2317"/>
      <c r="Q97" s="2317"/>
      <c r="R97" s="2317"/>
      <c r="S97" s="2244"/>
    </row>
    <row r="98" spans="1:19" ht="30" customHeight="1">
      <c r="A98" s="119"/>
      <c r="B98" s="122" t="s">
        <v>1243</v>
      </c>
      <c r="C98" s="147"/>
      <c r="D98" s="147"/>
      <c r="E98" s="147"/>
      <c r="F98" s="226"/>
      <c r="G98" s="2317" t="s">
        <v>1367</v>
      </c>
      <c r="H98" s="2317"/>
      <c r="I98" s="2317"/>
      <c r="J98" s="2317"/>
      <c r="K98" s="2317"/>
      <c r="L98" s="2317"/>
      <c r="M98" s="2317"/>
      <c r="N98" s="2317"/>
      <c r="O98" s="2317"/>
      <c r="P98" s="2317"/>
      <c r="Q98" s="2317"/>
      <c r="R98" s="2317"/>
      <c r="S98" s="2242"/>
    </row>
    <row r="99" spans="1:19" ht="30" customHeight="1">
      <c r="A99" s="137"/>
      <c r="B99" s="227" t="s">
        <v>1240</v>
      </c>
      <c r="C99" s="235" t="s">
        <v>724</v>
      </c>
      <c r="D99" s="235"/>
      <c r="E99" s="239">
        <v>1665000</v>
      </c>
      <c r="F99" s="230"/>
      <c r="G99" s="2317"/>
      <c r="H99" s="2317"/>
      <c r="I99" s="2317"/>
      <c r="J99" s="2317"/>
      <c r="K99" s="2317"/>
      <c r="L99" s="2317"/>
      <c r="M99" s="2317"/>
      <c r="N99" s="2317"/>
      <c r="O99" s="2317"/>
      <c r="P99" s="2317"/>
      <c r="Q99" s="2317"/>
      <c r="R99" s="2317"/>
      <c r="S99" s="2243"/>
    </row>
    <row r="100" spans="1:19" ht="30" customHeight="1">
      <c r="A100" s="127"/>
      <c r="B100" s="240" t="s">
        <v>1241</v>
      </c>
      <c r="C100" s="241" t="s">
        <v>724</v>
      </c>
      <c r="D100" s="241"/>
      <c r="E100" s="242">
        <v>1710000</v>
      </c>
      <c r="F100" s="243"/>
      <c r="G100" s="2317"/>
      <c r="H100" s="2317"/>
      <c r="I100" s="2317"/>
      <c r="J100" s="2317"/>
      <c r="K100" s="2317"/>
      <c r="L100" s="2317"/>
      <c r="M100" s="2317"/>
      <c r="N100" s="2317"/>
      <c r="O100" s="2317"/>
      <c r="P100" s="2317"/>
      <c r="Q100" s="2317"/>
      <c r="R100" s="2317"/>
      <c r="S100" s="2244"/>
    </row>
    <row r="101" spans="1:19" ht="30" customHeight="1">
      <c r="A101" s="119" t="s">
        <v>1247</v>
      </c>
      <c r="B101" s="1893" t="s">
        <v>1248</v>
      </c>
      <c r="C101" s="1894"/>
      <c r="D101" s="1894"/>
      <c r="E101" s="1894"/>
      <c r="F101" s="1894"/>
      <c r="G101" s="1894"/>
      <c r="H101" s="1894"/>
      <c r="I101" s="1894"/>
      <c r="J101" s="1894"/>
      <c r="K101" s="1894"/>
      <c r="L101" s="1894"/>
      <c r="M101" s="1894"/>
      <c r="N101" s="1894"/>
      <c r="O101" s="1894"/>
      <c r="P101" s="1894"/>
      <c r="Q101" s="1894"/>
      <c r="R101" s="1895"/>
      <c r="S101" s="162"/>
    </row>
    <row r="102" spans="1:19" ht="50.1" customHeight="1">
      <c r="A102" s="119">
        <v>1</v>
      </c>
      <c r="B102" s="1893" t="s">
        <v>1452</v>
      </c>
      <c r="C102" s="2239"/>
      <c r="D102" s="2239"/>
      <c r="E102" s="2239"/>
      <c r="F102" s="2239"/>
      <c r="G102" s="2239"/>
      <c r="H102" s="2239"/>
      <c r="I102" s="2239"/>
      <c r="J102" s="2239"/>
      <c r="K102" s="2239"/>
      <c r="L102" s="2239"/>
      <c r="M102" s="2239"/>
      <c r="N102" s="2239"/>
      <c r="O102" s="2239"/>
      <c r="P102" s="2239"/>
      <c r="Q102" s="2239"/>
      <c r="R102" s="2240"/>
      <c r="S102" s="267"/>
    </row>
    <row r="103" spans="1:19" ht="30" customHeight="1">
      <c r="A103" s="119"/>
      <c r="B103" s="1893" t="s">
        <v>1421</v>
      </c>
      <c r="C103" s="1894"/>
      <c r="D103" s="1894"/>
      <c r="E103" s="1895"/>
      <c r="F103" s="125"/>
      <c r="G103" s="176"/>
      <c r="H103" s="244"/>
      <c r="I103" s="244"/>
      <c r="J103" s="244"/>
      <c r="K103" s="244"/>
      <c r="L103" s="244"/>
      <c r="M103" s="244"/>
      <c r="N103" s="244"/>
      <c r="O103" s="244"/>
      <c r="P103" s="244"/>
      <c r="Q103" s="244"/>
      <c r="R103" s="268"/>
      <c r="S103" s="267"/>
    </row>
    <row r="104" spans="1:19" ht="51" customHeight="1">
      <c r="A104" s="123"/>
      <c r="B104" s="2328" t="s">
        <v>1453</v>
      </c>
      <c r="C104" s="2320"/>
      <c r="D104" s="2329"/>
      <c r="E104" s="124"/>
      <c r="F104" s="124"/>
      <c r="G104" s="119" t="s">
        <v>1251</v>
      </c>
      <c r="H104" s="2311" t="s">
        <v>1454</v>
      </c>
      <c r="I104" s="2312"/>
      <c r="J104" s="2312"/>
      <c r="K104" s="2312"/>
      <c r="L104" s="2312"/>
      <c r="M104" s="2312"/>
      <c r="N104" s="2312"/>
      <c r="O104" s="2312"/>
      <c r="P104" s="2312"/>
      <c r="Q104" s="2312"/>
      <c r="R104" s="2313"/>
      <c r="S104" s="2303"/>
    </row>
    <row r="105" spans="1:19" ht="33.75">
      <c r="A105" s="127"/>
      <c r="B105" s="245" t="s">
        <v>1498</v>
      </c>
      <c r="C105" s="126" t="s">
        <v>1499</v>
      </c>
      <c r="D105" s="2300" t="s">
        <v>1423</v>
      </c>
      <c r="E105" s="246"/>
      <c r="F105" s="155"/>
      <c r="G105" s="156">
        <f>1530000/1.08</f>
        <v>1416666.6666666665</v>
      </c>
      <c r="H105" s="2314"/>
      <c r="I105" s="2315"/>
      <c r="J105" s="2315"/>
      <c r="K105" s="2315"/>
      <c r="L105" s="2315"/>
      <c r="M105" s="2315"/>
      <c r="N105" s="2315"/>
      <c r="O105" s="2315"/>
      <c r="P105" s="2315"/>
      <c r="Q105" s="2315"/>
      <c r="R105" s="2316"/>
      <c r="S105" s="2303"/>
    </row>
    <row r="106" spans="1:19" ht="33.75">
      <c r="A106" s="127"/>
      <c r="B106" s="245" t="s">
        <v>1500</v>
      </c>
      <c r="C106" s="126" t="s">
        <v>1499</v>
      </c>
      <c r="D106" s="2301"/>
      <c r="E106" s="247"/>
      <c r="F106" s="155"/>
      <c r="G106" s="156">
        <f>1580000/1.08</f>
        <v>1462962.9629629629</v>
      </c>
      <c r="H106" s="2314"/>
      <c r="I106" s="2315"/>
      <c r="J106" s="2315"/>
      <c r="K106" s="2315"/>
      <c r="L106" s="2315"/>
      <c r="M106" s="2315"/>
      <c r="N106" s="2315"/>
      <c r="O106" s="2315"/>
      <c r="P106" s="2315"/>
      <c r="Q106" s="2315"/>
      <c r="R106" s="2316"/>
      <c r="S106" s="2303"/>
    </row>
    <row r="107" spans="1:19" ht="33.75">
      <c r="A107" s="127"/>
      <c r="B107" s="245" t="s">
        <v>1501</v>
      </c>
      <c r="C107" s="126" t="s">
        <v>1499</v>
      </c>
      <c r="D107" s="2301"/>
      <c r="E107" s="247"/>
      <c r="F107" s="155"/>
      <c r="G107" s="156">
        <f>1630000/1.08</f>
        <v>1509259.2592592591</v>
      </c>
      <c r="H107" s="2314"/>
      <c r="I107" s="2315"/>
      <c r="J107" s="2315"/>
      <c r="K107" s="2315"/>
      <c r="L107" s="2315"/>
      <c r="M107" s="2315"/>
      <c r="N107" s="2315"/>
      <c r="O107" s="2315"/>
      <c r="P107" s="2315"/>
      <c r="Q107" s="2315"/>
      <c r="R107" s="2316"/>
      <c r="S107" s="2303"/>
    </row>
    <row r="108" spans="1:19" ht="33.75">
      <c r="A108" s="127"/>
      <c r="B108" s="245" t="s">
        <v>1502</v>
      </c>
      <c r="C108" s="126" t="s">
        <v>1499</v>
      </c>
      <c r="D108" s="2301"/>
      <c r="E108" s="247"/>
      <c r="F108" s="155"/>
      <c r="G108" s="156">
        <f>1680000/1.08</f>
        <v>1555555.5555555555</v>
      </c>
      <c r="H108" s="2314"/>
      <c r="I108" s="2315"/>
      <c r="J108" s="2315"/>
      <c r="K108" s="2315"/>
      <c r="L108" s="2315"/>
      <c r="M108" s="2315"/>
      <c r="N108" s="2315"/>
      <c r="O108" s="2315"/>
      <c r="P108" s="2315"/>
      <c r="Q108" s="2315"/>
      <c r="R108" s="2316"/>
      <c r="S108" s="2303"/>
    </row>
    <row r="109" spans="1:19" ht="33.75">
      <c r="A109" s="127"/>
      <c r="B109" s="245" t="s">
        <v>1503</v>
      </c>
      <c r="C109" s="126" t="s">
        <v>1499</v>
      </c>
      <c r="D109" s="2301"/>
      <c r="E109" s="247"/>
      <c r="F109" s="155"/>
      <c r="G109" s="156">
        <f>1740000/1.08</f>
        <v>1611111.111111111</v>
      </c>
      <c r="H109" s="2314"/>
      <c r="I109" s="2315"/>
      <c r="J109" s="2315"/>
      <c r="K109" s="2315"/>
      <c r="L109" s="2315"/>
      <c r="M109" s="2315"/>
      <c r="N109" s="2315"/>
      <c r="O109" s="2315"/>
      <c r="P109" s="2315"/>
      <c r="Q109" s="2315"/>
      <c r="R109" s="2316"/>
      <c r="S109" s="2303"/>
    </row>
    <row r="110" spans="1:19" ht="33.75">
      <c r="A110" s="127"/>
      <c r="B110" s="245" t="s">
        <v>1504</v>
      </c>
      <c r="C110" s="126" t="s">
        <v>1499</v>
      </c>
      <c r="D110" s="2301"/>
      <c r="E110" s="247"/>
      <c r="F110" s="155"/>
      <c r="G110" s="156">
        <f>1810000/1.08</f>
        <v>1675925.9259259258</v>
      </c>
      <c r="H110" s="2314"/>
      <c r="I110" s="2315"/>
      <c r="J110" s="2315"/>
      <c r="K110" s="2315"/>
      <c r="L110" s="2315"/>
      <c r="M110" s="2315"/>
      <c r="N110" s="2315"/>
      <c r="O110" s="2315"/>
      <c r="P110" s="2315"/>
      <c r="Q110" s="2315"/>
      <c r="R110" s="2316"/>
      <c r="S110" s="2303"/>
    </row>
    <row r="111" spans="1:19" ht="33.75">
      <c r="A111" s="127"/>
      <c r="B111" s="245" t="s">
        <v>1505</v>
      </c>
      <c r="C111" s="126" t="s">
        <v>1499</v>
      </c>
      <c r="D111" s="2302"/>
      <c r="E111" s="248"/>
      <c r="F111" s="249"/>
      <c r="G111" s="156">
        <f>1955000/1.08</f>
        <v>1810185.1851851852</v>
      </c>
      <c r="H111" s="2314"/>
      <c r="I111" s="2315"/>
      <c r="J111" s="2315"/>
      <c r="K111" s="2315"/>
      <c r="L111" s="2315"/>
      <c r="M111" s="2315"/>
      <c r="N111" s="2315"/>
      <c r="O111" s="2315"/>
      <c r="P111" s="2315"/>
      <c r="Q111" s="2315"/>
      <c r="R111" s="2316"/>
      <c r="S111" s="2303"/>
    </row>
    <row r="112" spans="1:19" ht="37.5" customHeight="1">
      <c r="A112" s="127"/>
      <c r="B112" s="250" t="s">
        <v>1455</v>
      </c>
      <c r="C112" s="124"/>
      <c r="D112" s="124"/>
      <c r="E112" s="2279" t="s">
        <v>1456</v>
      </c>
      <c r="F112" s="2280"/>
      <c r="G112" s="2280"/>
      <c r="H112" s="2280"/>
      <c r="I112" s="2280"/>
      <c r="J112" s="2280"/>
      <c r="K112" s="2280"/>
      <c r="L112" s="2280"/>
      <c r="M112" s="2280"/>
      <c r="N112" s="2280"/>
      <c r="O112" s="2280"/>
      <c r="P112" s="2280"/>
      <c r="Q112" s="2280"/>
      <c r="R112" s="2281"/>
      <c r="S112" s="2304" t="s">
        <v>1457</v>
      </c>
    </row>
    <row r="113" spans="1:19" ht="36.75" customHeight="1">
      <c r="A113" s="127"/>
      <c r="B113" s="245" t="s">
        <v>1498</v>
      </c>
      <c r="C113" s="126" t="s">
        <v>1499</v>
      </c>
      <c r="D113" s="2300" t="s">
        <v>1423</v>
      </c>
      <c r="E113" s="246"/>
      <c r="F113" s="155"/>
      <c r="G113" s="158"/>
      <c r="H113" s="2282"/>
      <c r="I113" s="2283"/>
      <c r="J113" s="259"/>
      <c r="K113" s="259"/>
      <c r="L113" s="259"/>
      <c r="M113" s="259"/>
      <c r="N113" s="259">
        <v>1203704</v>
      </c>
      <c r="O113" s="259"/>
      <c r="P113" s="259"/>
      <c r="Q113" s="259"/>
      <c r="R113" s="269"/>
      <c r="S113" s="2243"/>
    </row>
    <row r="114" spans="1:19" ht="36.75" customHeight="1">
      <c r="A114" s="127"/>
      <c r="B114" s="245" t="s">
        <v>1500</v>
      </c>
      <c r="C114" s="126" t="s">
        <v>1499</v>
      </c>
      <c r="D114" s="2301"/>
      <c r="E114" s="247"/>
      <c r="F114" s="155"/>
      <c r="G114" s="148"/>
      <c r="H114" s="2282"/>
      <c r="I114" s="2283"/>
      <c r="J114" s="258"/>
      <c r="K114" s="258"/>
      <c r="L114" s="258"/>
      <c r="M114" s="258"/>
      <c r="N114" s="259">
        <v>1250000</v>
      </c>
      <c r="O114" s="258"/>
      <c r="P114" s="258"/>
      <c r="Q114" s="258"/>
      <c r="R114" s="270"/>
      <c r="S114" s="2243"/>
    </row>
    <row r="115" spans="1:19" ht="36.75" customHeight="1">
      <c r="A115" s="127"/>
      <c r="B115" s="245" t="s">
        <v>1501</v>
      </c>
      <c r="C115" s="126" t="s">
        <v>1499</v>
      </c>
      <c r="D115" s="2301"/>
      <c r="E115" s="247"/>
      <c r="F115" s="155"/>
      <c r="G115" s="148"/>
      <c r="H115" s="2282"/>
      <c r="I115" s="2283"/>
      <c r="J115" s="258"/>
      <c r="K115" s="258"/>
      <c r="L115" s="258"/>
      <c r="M115" s="258"/>
      <c r="N115" s="259">
        <v>1296296</v>
      </c>
      <c r="O115" s="258"/>
      <c r="P115" s="258"/>
      <c r="Q115" s="258"/>
      <c r="R115" s="270"/>
      <c r="S115" s="2243"/>
    </row>
    <row r="116" spans="1:19" ht="36.75" customHeight="1">
      <c r="A116" s="127"/>
      <c r="B116" s="253" t="s">
        <v>1502</v>
      </c>
      <c r="C116" s="126" t="s">
        <v>1499</v>
      </c>
      <c r="D116" s="2301"/>
      <c r="E116" s="247"/>
      <c r="F116" s="155"/>
      <c r="G116" s="148"/>
      <c r="H116" s="2282"/>
      <c r="I116" s="2283"/>
      <c r="J116" s="258"/>
      <c r="K116" s="258"/>
      <c r="L116" s="258"/>
      <c r="M116" s="258"/>
      <c r="N116" s="259">
        <v>1342593</v>
      </c>
      <c r="O116" s="258"/>
      <c r="P116" s="258"/>
      <c r="Q116" s="258"/>
      <c r="R116" s="270"/>
      <c r="S116" s="2243"/>
    </row>
    <row r="117" spans="1:19" ht="36.75" customHeight="1">
      <c r="A117" s="136"/>
      <c r="B117" s="254" t="s">
        <v>1503</v>
      </c>
      <c r="C117" s="189" t="s">
        <v>1499</v>
      </c>
      <c r="D117" s="2301"/>
      <c r="E117" s="248"/>
      <c r="F117" s="249"/>
      <c r="G117" s="255"/>
      <c r="H117" s="2282"/>
      <c r="I117" s="2283"/>
      <c r="J117" s="260"/>
      <c r="K117" s="260"/>
      <c r="L117" s="260"/>
      <c r="M117" s="260"/>
      <c r="N117" s="259">
        <v>1407407</v>
      </c>
      <c r="O117" s="260"/>
      <c r="P117" s="260"/>
      <c r="Q117" s="260"/>
      <c r="R117" s="271"/>
      <c r="S117" s="2243"/>
    </row>
    <row r="118" spans="1:19" ht="39.950000000000003" customHeight="1">
      <c r="A118" s="136"/>
      <c r="B118" s="174" t="s">
        <v>1458</v>
      </c>
      <c r="C118" s="124"/>
      <c r="D118" s="124"/>
      <c r="E118" s="2279" t="s">
        <v>1459</v>
      </c>
      <c r="F118" s="2280"/>
      <c r="G118" s="2280"/>
      <c r="H118" s="2280"/>
      <c r="I118" s="2280"/>
      <c r="J118" s="2280"/>
      <c r="K118" s="2280"/>
      <c r="L118" s="2280"/>
      <c r="M118" s="2280"/>
      <c r="N118" s="2280"/>
      <c r="O118" s="2280"/>
      <c r="P118" s="2280"/>
      <c r="Q118" s="2280"/>
      <c r="R118" s="2281"/>
      <c r="S118" s="119"/>
    </row>
    <row r="119" spans="1:19" ht="38.25" customHeight="1">
      <c r="A119" s="127"/>
      <c r="B119" s="245" t="s">
        <v>1498</v>
      </c>
      <c r="C119" s="126" t="s">
        <v>1499</v>
      </c>
      <c r="D119" s="2300" t="s">
        <v>1423</v>
      </c>
      <c r="E119" s="155"/>
      <c r="F119" s="155"/>
      <c r="G119" s="148"/>
      <c r="H119" s="256"/>
      <c r="I119" s="259"/>
      <c r="J119" s="259"/>
      <c r="K119" s="259"/>
      <c r="L119" s="259"/>
      <c r="M119" s="259"/>
      <c r="N119" s="259">
        <v>1250000</v>
      </c>
      <c r="O119" s="259"/>
      <c r="P119" s="259"/>
      <c r="Q119" s="259"/>
      <c r="R119" s="269"/>
      <c r="S119" s="2304" t="s">
        <v>1460</v>
      </c>
    </row>
    <row r="120" spans="1:19" ht="38.25" customHeight="1">
      <c r="A120" s="127"/>
      <c r="B120" s="245" t="s">
        <v>1500</v>
      </c>
      <c r="C120" s="126" t="s">
        <v>1499</v>
      </c>
      <c r="D120" s="2301"/>
      <c r="E120" s="155"/>
      <c r="F120" s="155"/>
      <c r="G120" s="148"/>
      <c r="H120" s="256"/>
      <c r="I120" s="259"/>
      <c r="J120" s="259"/>
      <c r="K120" s="259"/>
      <c r="L120" s="259"/>
      <c r="M120" s="259"/>
      <c r="N120" s="259">
        <v>1296296</v>
      </c>
      <c r="O120" s="259"/>
      <c r="P120" s="259"/>
      <c r="Q120" s="259"/>
      <c r="R120" s="269"/>
      <c r="S120" s="2243"/>
    </row>
    <row r="121" spans="1:19" ht="38.25" customHeight="1">
      <c r="A121" s="127"/>
      <c r="B121" s="245" t="s">
        <v>1501</v>
      </c>
      <c r="C121" s="126" t="s">
        <v>1499</v>
      </c>
      <c r="D121" s="2301"/>
      <c r="E121" s="155"/>
      <c r="F121" s="155"/>
      <c r="G121" s="148"/>
      <c r="H121" s="256"/>
      <c r="I121" s="259"/>
      <c r="J121" s="259"/>
      <c r="K121" s="259"/>
      <c r="L121" s="259"/>
      <c r="M121" s="259"/>
      <c r="N121" s="259">
        <v>1342592</v>
      </c>
      <c r="O121" s="259"/>
      <c r="P121" s="259"/>
      <c r="Q121" s="259"/>
      <c r="R121" s="269"/>
      <c r="S121" s="2243"/>
    </row>
    <row r="122" spans="1:19" ht="38.25" customHeight="1">
      <c r="A122" s="127"/>
      <c r="B122" s="245" t="s">
        <v>1502</v>
      </c>
      <c r="C122" s="126" t="s">
        <v>1499</v>
      </c>
      <c r="D122" s="2301"/>
      <c r="E122" s="155"/>
      <c r="F122" s="155"/>
      <c r="G122" s="148"/>
      <c r="H122" s="256"/>
      <c r="I122" s="259"/>
      <c r="J122" s="259"/>
      <c r="K122" s="259"/>
      <c r="L122" s="259"/>
      <c r="M122" s="259"/>
      <c r="N122" s="259">
        <v>1388889</v>
      </c>
      <c r="O122" s="259"/>
      <c r="P122" s="259"/>
      <c r="Q122" s="259"/>
      <c r="R122" s="269"/>
      <c r="S122" s="2243"/>
    </row>
    <row r="123" spans="1:19" ht="38.25" customHeight="1">
      <c r="A123" s="127"/>
      <c r="B123" s="245" t="s">
        <v>1503</v>
      </c>
      <c r="C123" s="126" t="s">
        <v>1499</v>
      </c>
      <c r="D123" s="2302"/>
      <c r="E123" s="155"/>
      <c r="F123" s="155"/>
      <c r="G123" s="148"/>
      <c r="H123" s="256"/>
      <c r="I123" s="259"/>
      <c r="J123" s="259"/>
      <c r="K123" s="259"/>
      <c r="L123" s="259"/>
      <c r="M123" s="259"/>
      <c r="N123" s="259">
        <v>1453704</v>
      </c>
      <c r="O123" s="259"/>
      <c r="P123" s="259"/>
      <c r="Q123" s="259"/>
      <c r="R123" s="269"/>
      <c r="S123" s="2244"/>
    </row>
    <row r="124" spans="1:19" ht="30" customHeight="1">
      <c r="A124" s="119" t="s">
        <v>1266</v>
      </c>
      <c r="B124" s="1908" t="s">
        <v>1267</v>
      </c>
      <c r="C124" s="1909"/>
      <c r="D124" s="1909"/>
      <c r="E124" s="1909"/>
      <c r="F124" s="1909"/>
      <c r="G124" s="1909"/>
      <c r="H124" s="1909"/>
      <c r="I124" s="1909"/>
      <c r="J124" s="1909"/>
      <c r="K124" s="1909"/>
      <c r="L124" s="1909"/>
      <c r="M124" s="1909"/>
      <c r="N124" s="1909"/>
      <c r="O124" s="1909"/>
      <c r="P124" s="1909"/>
      <c r="Q124" s="1909"/>
      <c r="R124" s="1910"/>
      <c r="S124" s="272"/>
    </row>
    <row r="125" spans="1:19" ht="45" customHeight="1">
      <c r="A125" s="2241">
        <v>1</v>
      </c>
      <c r="B125" s="2320" t="s">
        <v>1426</v>
      </c>
      <c r="C125" s="2320"/>
      <c r="D125" s="2320"/>
      <c r="E125" s="2320"/>
      <c r="F125" s="2320"/>
      <c r="G125" s="2320"/>
      <c r="H125" s="2320"/>
      <c r="I125" s="2320"/>
      <c r="J125" s="2320"/>
      <c r="K125" s="2320"/>
      <c r="L125" s="2320"/>
      <c r="M125" s="2320"/>
      <c r="N125" s="2320"/>
      <c r="O125" s="2320"/>
      <c r="P125" s="2320"/>
      <c r="Q125" s="2320"/>
      <c r="R125" s="2320"/>
      <c r="S125" s="2257"/>
    </row>
    <row r="126" spans="1:19" ht="30" customHeight="1">
      <c r="A126" s="2241"/>
      <c r="B126" s="2321" t="s">
        <v>1427</v>
      </c>
      <c r="C126" s="2322"/>
      <c r="D126" s="2322"/>
      <c r="E126" s="2322"/>
      <c r="F126" s="2322"/>
      <c r="G126" s="2322"/>
      <c r="H126" s="2322"/>
      <c r="I126" s="2322"/>
      <c r="J126" s="2322"/>
      <c r="K126" s="2322"/>
      <c r="L126" s="2322"/>
      <c r="M126" s="2322"/>
      <c r="N126" s="2322"/>
      <c r="O126" s="2322"/>
      <c r="P126" s="2322"/>
      <c r="Q126" s="2322"/>
      <c r="R126" s="2322"/>
      <c r="S126" s="2257"/>
    </row>
    <row r="127" spans="1:19" ht="22.5" customHeight="1">
      <c r="A127" s="2241"/>
      <c r="B127" s="2323" t="s">
        <v>1374</v>
      </c>
      <c r="C127" s="2322"/>
      <c r="D127" s="2322"/>
      <c r="E127" s="2322"/>
      <c r="F127" s="2322"/>
      <c r="G127" s="2322"/>
      <c r="H127" s="2322"/>
      <c r="I127" s="2322"/>
      <c r="J127" s="2322"/>
      <c r="K127" s="2322"/>
      <c r="L127" s="2322"/>
      <c r="M127" s="2322"/>
      <c r="N127" s="2322"/>
      <c r="O127" s="2322"/>
      <c r="P127" s="257"/>
      <c r="Q127" s="257"/>
      <c r="R127" s="257"/>
      <c r="S127" s="2257"/>
    </row>
    <row r="128" spans="1:19" ht="18" customHeight="1">
      <c r="A128" s="2241"/>
      <c r="B128" s="2323" t="s">
        <v>1428</v>
      </c>
      <c r="C128" s="2322"/>
      <c r="D128" s="2322"/>
      <c r="E128" s="2322"/>
      <c r="F128" s="2322"/>
      <c r="G128" s="2322"/>
      <c r="H128" s="2322"/>
      <c r="I128" s="2322"/>
      <c r="J128" s="2322"/>
      <c r="K128" s="2322"/>
      <c r="L128" s="2322"/>
      <c r="M128" s="2322"/>
      <c r="N128" s="2322"/>
      <c r="O128" s="2322"/>
      <c r="P128" s="2322"/>
      <c r="Q128" s="2322"/>
      <c r="R128" s="2322"/>
      <c r="S128" s="2257"/>
    </row>
    <row r="129" spans="1:19" ht="18" customHeight="1">
      <c r="A129" s="2241"/>
      <c r="B129" s="2324" t="s">
        <v>1429</v>
      </c>
      <c r="C129" s="2325"/>
      <c r="D129" s="2325"/>
      <c r="E129" s="2325"/>
      <c r="F129" s="2325"/>
      <c r="G129" s="2325"/>
      <c r="H129" s="2325"/>
      <c r="I129" s="2325"/>
      <c r="J129" s="2325"/>
      <c r="K129" s="2325"/>
      <c r="L129" s="2325"/>
      <c r="M129" s="2325"/>
      <c r="N129" s="2325"/>
      <c r="O129" s="2325"/>
      <c r="P129" s="2325"/>
      <c r="Q129" s="2325"/>
      <c r="R129" s="2325"/>
      <c r="S129" s="2257"/>
    </row>
    <row r="130" spans="1:19" ht="30" customHeight="1">
      <c r="A130" s="205"/>
      <c r="B130" s="2326" t="s">
        <v>1430</v>
      </c>
      <c r="C130" s="1894"/>
      <c r="D130" s="1894"/>
      <c r="E130" s="1894"/>
      <c r="F130" s="1895"/>
      <c r="G130" s="2327"/>
      <c r="H130" s="2327"/>
      <c r="I130" s="2327"/>
      <c r="J130" s="2327"/>
      <c r="K130" s="2327"/>
      <c r="L130" s="2327"/>
      <c r="M130" s="2327"/>
      <c r="N130" s="2327"/>
      <c r="O130" s="2327"/>
      <c r="P130" s="2327"/>
      <c r="Q130" s="2327"/>
      <c r="R130" s="2327"/>
      <c r="S130" s="157"/>
    </row>
    <row r="131" spans="1:19" ht="30" customHeight="1">
      <c r="A131" s="127"/>
      <c r="B131" s="273" t="s">
        <v>1272</v>
      </c>
      <c r="C131" s="178" t="s">
        <v>1273</v>
      </c>
      <c r="D131" s="126"/>
      <c r="E131" s="274">
        <v>485000</v>
      </c>
      <c r="F131" s="152"/>
      <c r="G131" s="275"/>
      <c r="H131" s="276"/>
      <c r="I131" s="276"/>
      <c r="J131" s="260"/>
      <c r="K131" s="260"/>
      <c r="L131" s="260"/>
      <c r="M131" s="260"/>
      <c r="N131" s="160"/>
      <c r="O131" s="260"/>
      <c r="P131" s="260"/>
      <c r="Q131" s="260"/>
      <c r="R131" s="271"/>
      <c r="S131" s="2242"/>
    </row>
    <row r="132" spans="1:19" ht="30" customHeight="1">
      <c r="A132" s="127"/>
      <c r="B132" s="277" t="s">
        <v>1274</v>
      </c>
      <c r="C132" s="126" t="s">
        <v>1273</v>
      </c>
      <c r="D132" s="126"/>
      <c r="E132" s="278">
        <v>550000</v>
      </c>
      <c r="F132" s="279"/>
      <c r="G132" s="280"/>
      <c r="H132" s="281"/>
      <c r="I132" s="281"/>
      <c r="J132" s="301"/>
      <c r="K132" s="301"/>
      <c r="L132" s="301"/>
      <c r="M132" s="301"/>
      <c r="N132" s="160"/>
      <c r="O132" s="301"/>
      <c r="P132" s="301"/>
      <c r="Q132" s="301"/>
      <c r="R132" s="303"/>
      <c r="S132" s="2243"/>
    </row>
    <row r="133" spans="1:19" ht="30" customHeight="1">
      <c r="A133" s="127"/>
      <c r="B133" s="277" t="s">
        <v>1375</v>
      </c>
      <c r="C133" s="126" t="s">
        <v>1273</v>
      </c>
      <c r="D133" s="126"/>
      <c r="E133" s="278">
        <v>615000</v>
      </c>
      <c r="F133" s="282"/>
      <c r="G133" s="280"/>
      <c r="H133" s="281"/>
      <c r="I133" s="281"/>
      <c r="J133" s="301"/>
      <c r="K133" s="301"/>
      <c r="L133" s="301"/>
      <c r="M133" s="301"/>
      <c r="N133" s="160"/>
      <c r="O133" s="301"/>
      <c r="P133" s="301"/>
      <c r="Q133" s="301"/>
      <c r="R133" s="303"/>
      <c r="S133" s="2243"/>
    </row>
    <row r="134" spans="1:19" ht="30" customHeight="1">
      <c r="A134" s="127"/>
      <c r="B134" s="277" t="s">
        <v>1276</v>
      </c>
      <c r="C134" s="126" t="s">
        <v>1273</v>
      </c>
      <c r="D134" s="126"/>
      <c r="E134" s="278">
        <v>735000</v>
      </c>
      <c r="F134" s="282"/>
      <c r="G134" s="280"/>
      <c r="H134" s="281"/>
      <c r="I134" s="281"/>
      <c r="J134" s="301"/>
      <c r="K134" s="301"/>
      <c r="L134" s="301"/>
      <c r="M134" s="301"/>
      <c r="N134" s="160"/>
      <c r="O134" s="301"/>
      <c r="P134" s="301"/>
      <c r="Q134" s="301"/>
      <c r="R134" s="303"/>
      <c r="S134" s="2243"/>
    </row>
    <row r="135" spans="1:19" ht="30" customHeight="1">
      <c r="A135" s="127"/>
      <c r="B135" s="277" t="s">
        <v>1277</v>
      </c>
      <c r="C135" s="126" t="s">
        <v>1273</v>
      </c>
      <c r="D135" s="126"/>
      <c r="E135" s="278">
        <v>800000</v>
      </c>
      <c r="F135" s="282"/>
      <c r="G135" s="2261" t="s">
        <v>1431</v>
      </c>
      <c r="H135" s="2262"/>
      <c r="I135" s="2262"/>
      <c r="J135" s="2262"/>
      <c r="K135" s="2262"/>
      <c r="L135" s="2262"/>
      <c r="M135" s="2262"/>
      <c r="N135" s="2262"/>
      <c r="O135" s="2262"/>
      <c r="P135" s="2262"/>
      <c r="Q135" s="2262"/>
      <c r="R135" s="2263"/>
      <c r="S135" s="2243"/>
    </row>
    <row r="136" spans="1:19" ht="30" customHeight="1">
      <c r="A136" s="127"/>
      <c r="B136" s="277" t="s">
        <v>1278</v>
      </c>
      <c r="C136" s="126" t="s">
        <v>1273</v>
      </c>
      <c r="D136" s="126"/>
      <c r="E136" s="278">
        <v>875000</v>
      </c>
      <c r="F136" s="282"/>
      <c r="G136" s="2261"/>
      <c r="H136" s="2262"/>
      <c r="I136" s="2262"/>
      <c r="J136" s="2262"/>
      <c r="K136" s="2262"/>
      <c r="L136" s="2262"/>
      <c r="M136" s="2262"/>
      <c r="N136" s="2262"/>
      <c r="O136" s="2262"/>
      <c r="P136" s="2262"/>
      <c r="Q136" s="2262"/>
      <c r="R136" s="2263"/>
      <c r="S136" s="2243"/>
    </row>
    <row r="137" spans="1:19" ht="30" customHeight="1">
      <c r="A137" s="127"/>
      <c r="B137" s="277" t="s">
        <v>1279</v>
      </c>
      <c r="C137" s="126" t="s">
        <v>1273</v>
      </c>
      <c r="D137" s="126"/>
      <c r="E137" s="283">
        <v>1090000</v>
      </c>
      <c r="F137" s="284"/>
      <c r="G137" s="2261"/>
      <c r="H137" s="2262"/>
      <c r="I137" s="2262"/>
      <c r="J137" s="2262"/>
      <c r="K137" s="2262"/>
      <c r="L137" s="2262"/>
      <c r="M137" s="2262"/>
      <c r="N137" s="2262"/>
      <c r="O137" s="2262"/>
      <c r="P137" s="2262"/>
      <c r="Q137" s="2262"/>
      <c r="R137" s="2263"/>
      <c r="S137" s="2243"/>
    </row>
    <row r="138" spans="1:19" ht="30" customHeight="1">
      <c r="A138" s="127"/>
      <c r="B138" s="277" t="s">
        <v>1280</v>
      </c>
      <c r="C138" s="126" t="s">
        <v>1273</v>
      </c>
      <c r="D138" s="126"/>
      <c r="E138" s="152">
        <v>1210000</v>
      </c>
      <c r="F138" s="252"/>
      <c r="G138" s="2261"/>
      <c r="H138" s="2262"/>
      <c r="I138" s="2262"/>
      <c r="J138" s="2262"/>
      <c r="K138" s="2262"/>
      <c r="L138" s="2262"/>
      <c r="M138" s="2262"/>
      <c r="N138" s="2262"/>
      <c r="O138" s="2262"/>
      <c r="P138" s="2262"/>
      <c r="Q138" s="2262"/>
      <c r="R138" s="2263"/>
      <c r="S138" s="2243"/>
    </row>
    <row r="139" spans="1:19" ht="30" customHeight="1">
      <c r="A139" s="127"/>
      <c r="B139" s="277" t="s">
        <v>1281</v>
      </c>
      <c r="C139" s="126" t="s">
        <v>1273</v>
      </c>
      <c r="D139" s="126"/>
      <c r="E139" s="152">
        <v>1320000</v>
      </c>
      <c r="F139" s="252"/>
      <c r="G139" s="280"/>
      <c r="H139" s="281"/>
      <c r="I139" s="281"/>
      <c r="J139" s="301"/>
      <c r="K139" s="301"/>
      <c r="L139" s="301"/>
      <c r="M139" s="301"/>
      <c r="N139" s="160"/>
      <c r="O139" s="301"/>
      <c r="P139" s="301"/>
      <c r="Q139" s="301"/>
      <c r="R139" s="303"/>
      <c r="S139" s="2243"/>
    </row>
    <row r="140" spans="1:19" ht="30" customHeight="1">
      <c r="A140" s="127"/>
      <c r="B140" s="277" t="s">
        <v>1282</v>
      </c>
      <c r="C140" s="126" t="s">
        <v>1273</v>
      </c>
      <c r="D140" s="126"/>
      <c r="E140" s="152">
        <v>1650000</v>
      </c>
      <c r="F140" s="252"/>
      <c r="G140" s="280"/>
      <c r="H140" s="281"/>
      <c r="I140" s="281"/>
      <c r="J140" s="301"/>
      <c r="K140" s="301"/>
      <c r="L140" s="301"/>
      <c r="M140" s="301"/>
      <c r="N140" s="160"/>
      <c r="O140" s="301"/>
      <c r="P140" s="301"/>
      <c r="Q140" s="301"/>
      <c r="R140" s="303"/>
      <c r="S140" s="2243"/>
    </row>
    <row r="141" spans="1:19" ht="30" customHeight="1">
      <c r="A141" s="127"/>
      <c r="B141" s="277" t="s">
        <v>1283</v>
      </c>
      <c r="C141" s="126" t="s">
        <v>1273</v>
      </c>
      <c r="D141" s="126"/>
      <c r="E141" s="285">
        <v>1785000</v>
      </c>
      <c r="F141" s="159"/>
      <c r="G141" s="280"/>
      <c r="H141" s="281"/>
      <c r="I141" s="281"/>
      <c r="J141" s="301"/>
      <c r="K141" s="301"/>
      <c r="L141" s="301"/>
      <c r="M141" s="301"/>
      <c r="N141" s="160"/>
      <c r="O141" s="301"/>
      <c r="P141" s="301"/>
      <c r="Q141" s="301"/>
      <c r="R141" s="303"/>
      <c r="S141" s="2243"/>
    </row>
    <row r="142" spans="1:19" ht="30" customHeight="1">
      <c r="A142" s="127"/>
      <c r="B142" s="277" t="s">
        <v>1284</v>
      </c>
      <c r="C142" s="126" t="s">
        <v>1273</v>
      </c>
      <c r="D142" s="126"/>
      <c r="E142" s="283">
        <v>1930000</v>
      </c>
      <c r="F142" s="284"/>
      <c r="G142" s="280"/>
      <c r="H142" s="281"/>
      <c r="I142" s="281"/>
      <c r="J142" s="301"/>
      <c r="K142" s="301"/>
      <c r="L142" s="301"/>
      <c r="M142" s="301"/>
      <c r="N142" s="160"/>
      <c r="O142" s="301"/>
      <c r="P142" s="301"/>
      <c r="Q142" s="301"/>
      <c r="R142" s="303"/>
      <c r="S142" s="2243"/>
    </row>
    <row r="143" spans="1:19" ht="30" customHeight="1">
      <c r="A143" s="127"/>
      <c r="B143" s="277" t="s">
        <v>1285</v>
      </c>
      <c r="C143" s="126" t="s">
        <v>1273</v>
      </c>
      <c r="D143" s="126"/>
      <c r="E143" s="283">
        <v>2750000</v>
      </c>
      <c r="F143" s="284"/>
      <c r="G143" s="280"/>
      <c r="H143" s="281"/>
      <c r="I143" s="281"/>
      <c r="J143" s="301"/>
      <c r="K143" s="301"/>
      <c r="L143" s="301"/>
      <c r="M143" s="301"/>
      <c r="N143" s="160"/>
      <c r="O143" s="301"/>
      <c r="P143" s="301"/>
      <c r="Q143" s="301"/>
      <c r="R143" s="303"/>
      <c r="S143" s="2243"/>
    </row>
    <row r="144" spans="1:19" ht="30" customHeight="1">
      <c r="A144" s="127"/>
      <c r="B144" s="277" t="s">
        <v>1286</v>
      </c>
      <c r="C144" s="126" t="s">
        <v>1273</v>
      </c>
      <c r="D144" s="126"/>
      <c r="E144" s="286">
        <v>3050000</v>
      </c>
      <c r="F144" s="286"/>
      <c r="G144" s="280"/>
      <c r="H144" s="281"/>
      <c r="I144" s="281"/>
      <c r="J144" s="301"/>
      <c r="K144" s="301"/>
      <c r="L144" s="301"/>
      <c r="M144" s="301"/>
      <c r="N144" s="160"/>
      <c r="O144" s="301"/>
      <c r="P144" s="301"/>
      <c r="Q144" s="301"/>
      <c r="R144" s="303"/>
      <c r="S144" s="2243"/>
    </row>
    <row r="145" spans="1:19" ht="30" customHeight="1">
      <c r="A145" s="127"/>
      <c r="B145" s="277" t="s">
        <v>1287</v>
      </c>
      <c r="C145" s="126" t="s">
        <v>1273</v>
      </c>
      <c r="D145" s="126"/>
      <c r="E145" s="285">
        <v>3300000</v>
      </c>
      <c r="F145" s="159"/>
      <c r="G145" s="280"/>
      <c r="H145" s="281"/>
      <c r="I145" s="281"/>
      <c r="J145" s="301"/>
      <c r="K145" s="301"/>
      <c r="L145" s="301"/>
      <c r="M145" s="301"/>
      <c r="N145" s="160"/>
      <c r="O145" s="301"/>
      <c r="P145" s="301"/>
      <c r="Q145" s="301"/>
      <c r="R145" s="303"/>
      <c r="S145" s="2243"/>
    </row>
    <row r="146" spans="1:19" ht="30" customHeight="1">
      <c r="A146" s="127"/>
      <c r="B146" s="277" t="s">
        <v>1288</v>
      </c>
      <c r="C146" s="126" t="s">
        <v>1273</v>
      </c>
      <c r="D146" s="126"/>
      <c r="E146" s="283">
        <v>3950000</v>
      </c>
      <c r="F146" s="284"/>
      <c r="G146" s="280"/>
      <c r="H146" s="281"/>
      <c r="I146" s="281"/>
      <c r="J146" s="301"/>
      <c r="K146" s="301"/>
      <c r="L146" s="301"/>
      <c r="M146" s="301"/>
      <c r="N146" s="160"/>
      <c r="O146" s="301"/>
      <c r="P146" s="301"/>
      <c r="Q146" s="301"/>
      <c r="R146" s="303"/>
      <c r="S146" s="2243"/>
    </row>
    <row r="147" spans="1:19" ht="30" customHeight="1">
      <c r="A147" s="127"/>
      <c r="B147" s="277" t="s">
        <v>1289</v>
      </c>
      <c r="C147" s="126" t="s">
        <v>1273</v>
      </c>
      <c r="D147" s="126"/>
      <c r="E147" s="283">
        <v>4350000</v>
      </c>
      <c r="F147" s="284"/>
      <c r="G147" s="280"/>
      <c r="H147" s="281"/>
      <c r="I147" s="281"/>
      <c r="J147" s="301"/>
      <c r="K147" s="301"/>
      <c r="L147" s="301"/>
      <c r="M147" s="301"/>
      <c r="N147" s="160"/>
      <c r="O147" s="301"/>
      <c r="P147" s="301"/>
      <c r="Q147" s="301"/>
      <c r="R147" s="303"/>
      <c r="S147" s="2243"/>
    </row>
    <row r="148" spans="1:19" ht="30" customHeight="1">
      <c r="A148" s="127"/>
      <c r="B148" s="287" t="s">
        <v>1290</v>
      </c>
      <c r="C148" s="126" t="s">
        <v>1273</v>
      </c>
      <c r="D148" s="126"/>
      <c r="E148" s="286">
        <v>4750000</v>
      </c>
      <c r="F148" s="288"/>
      <c r="G148" s="289"/>
      <c r="H148" s="290"/>
      <c r="I148" s="290"/>
      <c r="J148" s="302"/>
      <c r="K148" s="302"/>
      <c r="L148" s="302"/>
      <c r="M148" s="302"/>
      <c r="N148" s="160"/>
      <c r="O148" s="301"/>
      <c r="P148" s="301"/>
      <c r="Q148" s="301"/>
      <c r="R148" s="301"/>
      <c r="S148" s="2244"/>
    </row>
    <row r="149" spans="1:19" ht="30" customHeight="1">
      <c r="A149" s="127"/>
      <c r="B149" s="1893" t="s">
        <v>1432</v>
      </c>
      <c r="C149" s="1894"/>
      <c r="D149" s="1894"/>
      <c r="E149" s="1894"/>
      <c r="F149" s="1895"/>
      <c r="G149" s="2327"/>
      <c r="H149" s="2327"/>
      <c r="I149" s="2327"/>
      <c r="J149" s="2327"/>
      <c r="K149" s="2327"/>
      <c r="L149" s="2327"/>
      <c r="M149" s="2327"/>
      <c r="N149" s="2327"/>
      <c r="O149" s="2327"/>
      <c r="P149" s="2327"/>
      <c r="Q149" s="2327"/>
      <c r="R149" s="2282"/>
      <c r="S149" s="2257"/>
    </row>
    <row r="150" spans="1:19" ht="30" customHeight="1">
      <c r="A150" s="127"/>
      <c r="B150" s="273" t="s">
        <v>1433</v>
      </c>
      <c r="C150" s="178" t="s">
        <v>1273</v>
      </c>
      <c r="D150" s="126"/>
      <c r="E150" s="274">
        <v>860000</v>
      </c>
      <c r="F150" s="152"/>
      <c r="G150" s="291"/>
      <c r="H150" s="291"/>
      <c r="I150" s="291"/>
      <c r="J150" s="160"/>
      <c r="K150" s="160"/>
      <c r="L150" s="160"/>
      <c r="M150" s="160"/>
      <c r="N150" s="160"/>
      <c r="O150" s="301"/>
      <c r="P150" s="301"/>
      <c r="Q150" s="301"/>
      <c r="R150" s="301"/>
      <c r="S150" s="2257"/>
    </row>
    <row r="151" spans="1:19" ht="30" customHeight="1">
      <c r="A151" s="127"/>
      <c r="B151" s="273" t="s">
        <v>1434</v>
      </c>
      <c r="C151" s="126" t="s">
        <v>1273</v>
      </c>
      <c r="D151" s="126"/>
      <c r="E151" s="278">
        <v>960000</v>
      </c>
      <c r="F151" s="152"/>
      <c r="G151" s="291"/>
      <c r="H151" s="291"/>
      <c r="I151" s="291"/>
      <c r="J151" s="160"/>
      <c r="K151" s="160"/>
      <c r="L151" s="160"/>
      <c r="M151" s="160"/>
      <c r="N151" s="160"/>
      <c r="O151" s="301"/>
      <c r="P151" s="301"/>
      <c r="Q151" s="301"/>
      <c r="R151" s="301"/>
      <c r="S151" s="2257"/>
    </row>
    <row r="152" spans="1:19" ht="30" customHeight="1">
      <c r="A152" s="127"/>
      <c r="B152" s="273" t="s">
        <v>1435</v>
      </c>
      <c r="C152" s="126" t="s">
        <v>1273</v>
      </c>
      <c r="D152" s="126"/>
      <c r="E152" s="278">
        <v>1290000</v>
      </c>
      <c r="F152" s="152"/>
      <c r="G152" s="2318" t="s">
        <v>1436</v>
      </c>
      <c r="H152" s="2318"/>
      <c r="I152" s="2318"/>
      <c r="J152" s="2318"/>
      <c r="K152" s="2318"/>
      <c r="L152" s="2318"/>
      <c r="M152" s="2318"/>
      <c r="N152" s="2318"/>
      <c r="O152" s="2318"/>
      <c r="P152" s="2318"/>
      <c r="Q152" s="2318"/>
      <c r="R152" s="2314"/>
      <c r="S152" s="2257"/>
    </row>
    <row r="153" spans="1:19" ht="30" customHeight="1">
      <c r="A153" s="127"/>
      <c r="B153" s="273" t="s">
        <v>1437</v>
      </c>
      <c r="C153" s="126" t="s">
        <v>1273</v>
      </c>
      <c r="D153" s="126"/>
      <c r="E153" s="278">
        <v>1420000</v>
      </c>
      <c r="F153" s="152"/>
      <c r="G153" s="291"/>
      <c r="H153" s="291"/>
      <c r="I153" s="291"/>
      <c r="J153" s="160"/>
      <c r="K153" s="160"/>
      <c r="L153" s="160"/>
      <c r="M153" s="160"/>
      <c r="N153" s="160"/>
      <c r="O153" s="301"/>
      <c r="P153" s="301"/>
      <c r="Q153" s="301"/>
      <c r="R153" s="301"/>
      <c r="S153" s="2257"/>
    </row>
    <row r="154" spans="1:19" ht="30" customHeight="1">
      <c r="A154" s="127"/>
      <c r="B154" s="273" t="s">
        <v>1438</v>
      </c>
      <c r="C154" s="126" t="s">
        <v>1273</v>
      </c>
      <c r="D154" s="126"/>
      <c r="E154" s="278">
        <v>1870000</v>
      </c>
      <c r="F154" s="152"/>
      <c r="G154" s="291"/>
      <c r="H154" s="291"/>
      <c r="I154" s="291"/>
      <c r="J154" s="160"/>
      <c r="K154" s="160"/>
      <c r="L154" s="160"/>
      <c r="M154" s="160"/>
      <c r="N154" s="160"/>
      <c r="O154" s="301"/>
      <c r="P154" s="301"/>
      <c r="Q154" s="301"/>
      <c r="R154" s="301"/>
      <c r="S154" s="2257"/>
    </row>
    <row r="155" spans="1:19" ht="30" customHeight="1">
      <c r="A155" s="127"/>
      <c r="B155" s="292" t="s">
        <v>1439</v>
      </c>
      <c r="C155" s="189" t="s">
        <v>1273</v>
      </c>
      <c r="D155" s="189"/>
      <c r="E155" s="283">
        <v>1980000</v>
      </c>
      <c r="F155" s="293"/>
      <c r="G155" s="291"/>
      <c r="H155" s="291"/>
      <c r="I155" s="291"/>
      <c r="J155" s="160"/>
      <c r="K155" s="160"/>
      <c r="L155" s="160"/>
      <c r="M155" s="160"/>
      <c r="N155" s="160"/>
      <c r="O155" s="301"/>
      <c r="P155" s="301"/>
      <c r="Q155" s="301"/>
      <c r="R155" s="301"/>
      <c r="S155" s="2257"/>
    </row>
    <row r="156" spans="1:19" ht="45" customHeight="1">
      <c r="A156" s="119">
        <v>2</v>
      </c>
      <c r="B156" s="2319" t="s">
        <v>1483</v>
      </c>
      <c r="C156" s="2319"/>
      <c r="D156" s="2319"/>
      <c r="E156" s="2319"/>
      <c r="F156" s="2319"/>
      <c r="G156" s="2319"/>
      <c r="H156" s="2319"/>
      <c r="I156" s="2319"/>
      <c r="J156" s="2319"/>
      <c r="K156" s="2319"/>
      <c r="L156" s="2319"/>
      <c r="M156" s="2319"/>
      <c r="N156" s="2319"/>
      <c r="O156" s="2319"/>
      <c r="P156" s="2319"/>
      <c r="Q156" s="2319"/>
      <c r="R156" s="2319"/>
      <c r="S156" s="124"/>
    </row>
    <row r="157" spans="1:19">
      <c r="A157" s="127"/>
      <c r="B157" s="294" t="s">
        <v>1291</v>
      </c>
      <c r="C157" s="295"/>
      <c r="D157" s="296"/>
      <c r="E157" s="131"/>
      <c r="F157" s="167"/>
      <c r="G157" s="2295" t="s">
        <v>1292</v>
      </c>
      <c r="H157" s="2308"/>
      <c r="I157" s="2308"/>
      <c r="J157" s="2308"/>
      <c r="K157" s="2308"/>
      <c r="L157" s="2308"/>
      <c r="M157" s="2308"/>
      <c r="N157" s="2308"/>
      <c r="O157" s="2308"/>
      <c r="P157" s="2308"/>
      <c r="Q157" s="2308"/>
      <c r="R157" s="2308"/>
      <c r="S157" s="2305"/>
    </row>
    <row r="158" spans="1:19" ht="33">
      <c r="A158" s="127"/>
      <c r="B158" s="231" t="s">
        <v>1293</v>
      </c>
      <c r="C158" s="126" t="s">
        <v>1273</v>
      </c>
      <c r="D158" s="2242" t="s">
        <v>1294</v>
      </c>
      <c r="E158" s="156">
        <v>1440000</v>
      </c>
      <c r="F158" s="168"/>
      <c r="G158" s="2296"/>
      <c r="H158" s="2292"/>
      <c r="I158" s="2292"/>
      <c r="J158" s="2292"/>
      <c r="K158" s="2292"/>
      <c r="L158" s="2292"/>
      <c r="M158" s="2292"/>
      <c r="N158" s="2292"/>
      <c r="O158" s="2292"/>
      <c r="P158" s="2292"/>
      <c r="Q158" s="2292"/>
      <c r="R158" s="2292"/>
      <c r="S158" s="2306"/>
    </row>
    <row r="159" spans="1:19" ht="33">
      <c r="A159" s="127"/>
      <c r="B159" s="231" t="s">
        <v>1295</v>
      </c>
      <c r="C159" s="126" t="s">
        <v>1273</v>
      </c>
      <c r="D159" s="2243"/>
      <c r="E159" s="156">
        <v>1580000</v>
      </c>
      <c r="F159" s="168"/>
      <c r="G159" s="2296"/>
      <c r="H159" s="2292"/>
      <c r="I159" s="2292"/>
      <c r="J159" s="2292"/>
      <c r="K159" s="2292"/>
      <c r="L159" s="2292"/>
      <c r="M159" s="2292"/>
      <c r="N159" s="2292"/>
      <c r="O159" s="2292"/>
      <c r="P159" s="2292"/>
      <c r="Q159" s="2292"/>
      <c r="R159" s="2292"/>
      <c r="S159" s="2306"/>
    </row>
    <row r="160" spans="1:19" ht="33">
      <c r="A160" s="127"/>
      <c r="B160" s="231" t="s">
        <v>1296</v>
      </c>
      <c r="C160" s="126" t="s">
        <v>1273</v>
      </c>
      <c r="D160" s="2243"/>
      <c r="E160" s="156">
        <v>1690000</v>
      </c>
      <c r="F160" s="168"/>
      <c r="G160" s="2296"/>
      <c r="H160" s="2292"/>
      <c r="I160" s="2292"/>
      <c r="J160" s="2292"/>
      <c r="K160" s="2292"/>
      <c r="L160" s="2292"/>
      <c r="M160" s="2292"/>
      <c r="N160" s="2292"/>
      <c r="O160" s="2292"/>
      <c r="P160" s="2292"/>
      <c r="Q160" s="2292"/>
      <c r="R160" s="2292"/>
      <c r="S160" s="2306"/>
    </row>
    <row r="161" spans="1:19" ht="33">
      <c r="A161" s="127"/>
      <c r="B161" s="231" t="s">
        <v>1297</v>
      </c>
      <c r="C161" s="126" t="s">
        <v>1273</v>
      </c>
      <c r="D161" s="2244"/>
      <c r="E161" s="156">
        <v>2030000</v>
      </c>
      <c r="F161" s="168"/>
      <c r="G161" s="2296"/>
      <c r="H161" s="2292"/>
      <c r="I161" s="2292"/>
      <c r="J161" s="2292"/>
      <c r="K161" s="2292"/>
      <c r="L161" s="2292"/>
      <c r="M161" s="2292"/>
      <c r="N161" s="2292"/>
      <c r="O161" s="2292"/>
      <c r="P161" s="2292"/>
      <c r="Q161" s="2292"/>
      <c r="R161" s="2292"/>
      <c r="S161" s="2306"/>
    </row>
    <row r="162" spans="1:19" ht="33">
      <c r="A162" s="127"/>
      <c r="B162" s="231" t="s">
        <v>1298</v>
      </c>
      <c r="C162" s="126" t="s">
        <v>1273</v>
      </c>
      <c r="D162" s="2242" t="s">
        <v>1294</v>
      </c>
      <c r="E162" s="156">
        <v>2170000</v>
      </c>
      <c r="F162" s="168"/>
      <c r="G162" s="2296"/>
      <c r="H162" s="2292"/>
      <c r="I162" s="2292"/>
      <c r="J162" s="2292"/>
      <c r="K162" s="2292"/>
      <c r="L162" s="2292"/>
      <c r="M162" s="2292"/>
      <c r="N162" s="2292"/>
      <c r="O162" s="2292"/>
      <c r="P162" s="2292"/>
      <c r="Q162" s="2292"/>
      <c r="R162" s="2292"/>
      <c r="S162" s="2306"/>
    </row>
    <row r="163" spans="1:19" ht="33">
      <c r="A163" s="127"/>
      <c r="B163" s="231" t="s">
        <v>1299</v>
      </c>
      <c r="C163" s="126" t="s">
        <v>1273</v>
      </c>
      <c r="D163" s="2243"/>
      <c r="E163" s="156">
        <v>2280000</v>
      </c>
      <c r="F163" s="168"/>
      <c r="G163" s="2296"/>
      <c r="H163" s="2292"/>
      <c r="I163" s="2292"/>
      <c r="J163" s="2292"/>
      <c r="K163" s="2292"/>
      <c r="L163" s="2292"/>
      <c r="M163" s="2292"/>
      <c r="N163" s="2292"/>
      <c r="O163" s="2292"/>
      <c r="P163" s="2292"/>
      <c r="Q163" s="2292"/>
      <c r="R163" s="2292"/>
      <c r="S163" s="2306"/>
    </row>
    <row r="164" spans="1:19" ht="33">
      <c r="A164" s="127"/>
      <c r="B164" s="240" t="s">
        <v>1300</v>
      </c>
      <c r="C164" s="126" t="s">
        <v>1273</v>
      </c>
      <c r="D164" s="2243"/>
      <c r="E164" s="156">
        <v>2910000</v>
      </c>
      <c r="F164" s="168"/>
      <c r="G164" s="2296"/>
      <c r="H164" s="2292"/>
      <c r="I164" s="2292"/>
      <c r="J164" s="2292"/>
      <c r="K164" s="2292"/>
      <c r="L164" s="2292"/>
      <c r="M164" s="2292"/>
      <c r="N164" s="2292"/>
      <c r="O164" s="2292"/>
      <c r="P164" s="2292"/>
      <c r="Q164" s="2292"/>
      <c r="R164" s="2292"/>
      <c r="S164" s="2306"/>
    </row>
    <row r="165" spans="1:19" ht="33">
      <c r="A165" s="127"/>
      <c r="B165" s="240" t="s">
        <v>1301</v>
      </c>
      <c r="C165" s="126" t="s">
        <v>1273</v>
      </c>
      <c r="D165" s="2244"/>
      <c r="E165" s="156">
        <v>3190000</v>
      </c>
      <c r="F165" s="168"/>
      <c r="G165" s="2296"/>
      <c r="H165" s="2292"/>
      <c r="I165" s="2292"/>
      <c r="J165" s="2292"/>
      <c r="K165" s="2292"/>
      <c r="L165" s="2292"/>
      <c r="M165" s="2292"/>
      <c r="N165" s="2292"/>
      <c r="O165" s="2292"/>
      <c r="P165" s="2292"/>
      <c r="Q165" s="2292"/>
      <c r="R165" s="2292"/>
      <c r="S165" s="2306"/>
    </row>
    <row r="166" spans="1:19" ht="33">
      <c r="A166" s="127"/>
      <c r="B166" s="240" t="s">
        <v>1302</v>
      </c>
      <c r="C166" s="126" t="s">
        <v>1273</v>
      </c>
      <c r="D166" s="2242" t="s">
        <v>1294</v>
      </c>
      <c r="E166" s="156">
        <v>3400000</v>
      </c>
      <c r="F166" s="168"/>
      <c r="G166" s="2296"/>
      <c r="H166" s="2292"/>
      <c r="I166" s="2292"/>
      <c r="J166" s="2292"/>
      <c r="K166" s="2292"/>
      <c r="L166" s="2292"/>
      <c r="M166" s="2292"/>
      <c r="N166" s="2292"/>
      <c r="O166" s="2292"/>
      <c r="P166" s="2292"/>
      <c r="Q166" s="2292"/>
      <c r="R166" s="2292"/>
      <c r="S166" s="2306"/>
    </row>
    <row r="167" spans="1:19" ht="33">
      <c r="A167" s="127"/>
      <c r="B167" s="240" t="s">
        <v>1303</v>
      </c>
      <c r="C167" s="126" t="s">
        <v>1273</v>
      </c>
      <c r="D167" s="2243"/>
      <c r="E167" s="156">
        <v>3980000</v>
      </c>
      <c r="F167" s="168"/>
      <c r="G167" s="2296"/>
      <c r="H167" s="2292"/>
      <c r="I167" s="2292"/>
      <c r="J167" s="2292"/>
      <c r="K167" s="2292"/>
      <c r="L167" s="2292"/>
      <c r="M167" s="2292"/>
      <c r="N167" s="2292"/>
      <c r="O167" s="2292"/>
      <c r="P167" s="2292"/>
      <c r="Q167" s="2292"/>
      <c r="R167" s="2292"/>
      <c r="S167" s="2306"/>
    </row>
    <row r="168" spans="1:19" ht="33">
      <c r="A168" s="127"/>
      <c r="B168" s="240" t="s">
        <v>1304</v>
      </c>
      <c r="C168" s="126" t="s">
        <v>1273</v>
      </c>
      <c r="D168" s="2243"/>
      <c r="E168" s="156">
        <v>4500000</v>
      </c>
      <c r="F168" s="168"/>
      <c r="G168" s="2296"/>
      <c r="H168" s="2292"/>
      <c r="I168" s="2292"/>
      <c r="J168" s="2292"/>
      <c r="K168" s="2292"/>
      <c r="L168" s="2292"/>
      <c r="M168" s="2292"/>
      <c r="N168" s="2292"/>
      <c r="O168" s="2292"/>
      <c r="P168" s="2292"/>
      <c r="Q168" s="2292"/>
      <c r="R168" s="2292"/>
      <c r="S168" s="2306"/>
    </row>
    <row r="169" spans="1:19" ht="33">
      <c r="A169" s="127"/>
      <c r="B169" s="240" t="s">
        <v>1305</v>
      </c>
      <c r="C169" s="126" t="s">
        <v>1273</v>
      </c>
      <c r="D169" s="2244"/>
      <c r="E169" s="156">
        <v>4590000</v>
      </c>
      <c r="F169" s="168"/>
      <c r="G169" s="2309"/>
      <c r="H169" s="2310"/>
      <c r="I169" s="2310"/>
      <c r="J169" s="2310"/>
      <c r="K169" s="2310"/>
      <c r="L169" s="2310"/>
      <c r="M169" s="2310"/>
      <c r="N169" s="2310"/>
      <c r="O169" s="2310"/>
      <c r="P169" s="2310"/>
      <c r="Q169" s="2310"/>
      <c r="R169" s="2310"/>
      <c r="S169" s="2307"/>
    </row>
    <row r="170" spans="1:19" ht="30" customHeight="1">
      <c r="A170" s="251" t="s">
        <v>1266</v>
      </c>
      <c r="B170" s="1893" t="s">
        <v>1306</v>
      </c>
      <c r="C170" s="1894"/>
      <c r="D170" s="1894"/>
      <c r="E170" s="1894"/>
      <c r="F170" s="1894"/>
      <c r="G170" s="1894"/>
      <c r="H170" s="1894"/>
      <c r="I170" s="1894"/>
      <c r="J170" s="1894"/>
      <c r="K170" s="1894"/>
      <c r="L170" s="1894"/>
      <c r="M170" s="1894"/>
      <c r="N170" s="1894"/>
      <c r="O170" s="1894"/>
      <c r="P170" s="1894"/>
      <c r="Q170" s="1894"/>
      <c r="R170" s="1895"/>
      <c r="S170" s="131"/>
    </row>
    <row r="171" spans="1:19" ht="39.75" customHeight="1">
      <c r="A171" s="119">
        <v>1</v>
      </c>
      <c r="B171" s="2287" t="s">
        <v>1440</v>
      </c>
      <c r="C171" s="2237"/>
      <c r="D171" s="2237"/>
      <c r="E171" s="2237"/>
      <c r="F171" s="2237"/>
      <c r="G171" s="2237"/>
      <c r="H171" s="2237"/>
      <c r="I171" s="2237"/>
      <c r="J171" s="2237"/>
      <c r="K171" s="2237"/>
      <c r="L171" s="2237"/>
      <c r="M171" s="2237"/>
      <c r="N171" s="2237"/>
      <c r="O171" s="2237"/>
      <c r="P171" s="2237"/>
      <c r="Q171" s="2237"/>
      <c r="R171" s="2237"/>
      <c r="S171" s="304"/>
    </row>
    <row r="172" spans="1:19" ht="30" customHeight="1">
      <c r="A172" s="119"/>
      <c r="B172" s="139" t="s">
        <v>1308</v>
      </c>
      <c r="C172" s="2279"/>
      <c r="D172" s="2280"/>
      <c r="E172" s="2280"/>
      <c r="F172" s="2281"/>
      <c r="G172" s="2279" t="s">
        <v>1309</v>
      </c>
      <c r="H172" s="2280"/>
      <c r="I172" s="2280"/>
      <c r="J172" s="2280"/>
      <c r="K172" s="2280"/>
      <c r="L172" s="2280"/>
      <c r="M172" s="2280"/>
      <c r="N172" s="2280"/>
      <c r="O172" s="2280"/>
      <c r="P172" s="2280"/>
      <c r="Q172" s="2280"/>
      <c r="R172" s="2280"/>
      <c r="S172" s="124"/>
    </row>
    <row r="173" spans="1:19" ht="60" customHeight="1">
      <c r="A173" s="127"/>
      <c r="B173" s="273" t="s">
        <v>1310</v>
      </c>
      <c r="C173" s="126" t="s">
        <v>1506</v>
      </c>
      <c r="D173" s="127"/>
      <c r="E173" s="297"/>
      <c r="F173" s="297"/>
      <c r="G173" s="2288">
        <v>2389000</v>
      </c>
      <c r="H173" s="2289"/>
      <c r="I173" s="2289"/>
      <c r="J173" s="2289"/>
      <c r="K173" s="2289"/>
      <c r="L173" s="2289"/>
      <c r="M173" s="2289"/>
      <c r="N173" s="2289"/>
      <c r="O173" s="2289"/>
      <c r="P173" s="2289"/>
      <c r="Q173" s="2289"/>
      <c r="R173" s="2289"/>
      <c r="S173" s="163"/>
    </row>
    <row r="174" spans="1:19" ht="60" customHeight="1">
      <c r="A174" s="127"/>
      <c r="B174" s="277" t="s">
        <v>1311</v>
      </c>
      <c r="C174" s="126" t="s">
        <v>1506</v>
      </c>
      <c r="D174" s="127"/>
      <c r="E174" s="156"/>
      <c r="F174" s="156"/>
      <c r="G174" s="2288">
        <v>2389000</v>
      </c>
      <c r="H174" s="2289"/>
      <c r="I174" s="2289"/>
      <c r="J174" s="2289"/>
      <c r="K174" s="2289"/>
      <c r="L174" s="2289"/>
      <c r="M174" s="2289"/>
      <c r="N174" s="2289"/>
      <c r="O174" s="2289"/>
      <c r="P174" s="2289"/>
      <c r="Q174" s="2289"/>
      <c r="R174" s="2289"/>
      <c r="S174" s="163"/>
    </row>
    <row r="175" spans="1:19" ht="60" customHeight="1">
      <c r="A175" s="127"/>
      <c r="B175" s="277" t="s">
        <v>1312</v>
      </c>
      <c r="C175" s="126" t="s">
        <v>1506</v>
      </c>
      <c r="D175" s="127"/>
      <c r="E175" s="156"/>
      <c r="F175" s="156"/>
      <c r="G175" s="2288">
        <v>2463000</v>
      </c>
      <c r="H175" s="2289"/>
      <c r="I175" s="2289"/>
      <c r="J175" s="2289"/>
      <c r="K175" s="2289"/>
      <c r="L175" s="2289"/>
      <c r="M175" s="2289"/>
      <c r="N175" s="2289"/>
      <c r="O175" s="2289"/>
      <c r="P175" s="2289"/>
      <c r="Q175" s="2289"/>
      <c r="R175" s="2289"/>
      <c r="S175" s="163"/>
    </row>
    <row r="176" spans="1:19" ht="60" customHeight="1">
      <c r="A176" s="127"/>
      <c r="B176" s="277" t="s">
        <v>1313</v>
      </c>
      <c r="C176" s="126" t="s">
        <v>1506</v>
      </c>
      <c r="D176" s="127"/>
      <c r="E176" s="156"/>
      <c r="F176" s="156"/>
      <c r="G176" s="2288">
        <v>2389000</v>
      </c>
      <c r="H176" s="2289"/>
      <c r="I176" s="2289"/>
      <c r="J176" s="2289"/>
      <c r="K176" s="2289"/>
      <c r="L176" s="2289"/>
      <c r="M176" s="2289"/>
      <c r="N176" s="2289"/>
      <c r="O176" s="2289"/>
      <c r="P176" s="2289"/>
      <c r="Q176" s="2289"/>
      <c r="R176" s="2289"/>
      <c r="S176" s="123"/>
    </row>
    <row r="177" spans="1:19" ht="60" customHeight="1">
      <c r="A177" s="127"/>
      <c r="B177" s="277" t="s">
        <v>1314</v>
      </c>
      <c r="C177" s="126" t="s">
        <v>1506</v>
      </c>
      <c r="D177" s="127"/>
      <c r="E177" s="156"/>
      <c r="F177" s="156"/>
      <c r="G177" s="2288">
        <v>2156000</v>
      </c>
      <c r="H177" s="2289"/>
      <c r="I177" s="2289"/>
      <c r="J177" s="2289"/>
      <c r="K177" s="2289"/>
      <c r="L177" s="2289"/>
      <c r="M177" s="2289"/>
      <c r="N177" s="2289"/>
      <c r="O177" s="2289"/>
      <c r="P177" s="2289"/>
      <c r="Q177" s="2289"/>
      <c r="R177" s="2289"/>
      <c r="S177" s="123"/>
    </row>
    <row r="178" spans="1:19" ht="60" customHeight="1">
      <c r="A178" s="127"/>
      <c r="B178" s="277" t="s">
        <v>1315</v>
      </c>
      <c r="C178" s="126" t="s">
        <v>1506</v>
      </c>
      <c r="D178" s="127"/>
      <c r="E178" s="156"/>
      <c r="F178" s="156"/>
      <c r="G178" s="2288">
        <v>2156000</v>
      </c>
      <c r="H178" s="2289"/>
      <c r="I178" s="2289"/>
      <c r="J178" s="2289"/>
      <c r="K178" s="2289"/>
      <c r="L178" s="2289"/>
      <c r="M178" s="2289"/>
      <c r="N178" s="2289"/>
      <c r="O178" s="2289"/>
      <c r="P178" s="2289"/>
      <c r="Q178" s="2289"/>
      <c r="R178" s="2289"/>
      <c r="S178" s="123"/>
    </row>
    <row r="179" spans="1:19" ht="60" customHeight="1">
      <c r="A179" s="127"/>
      <c r="B179" s="277" t="s">
        <v>1316</v>
      </c>
      <c r="C179" s="126" t="s">
        <v>1506</v>
      </c>
      <c r="D179" s="127"/>
      <c r="E179" s="156"/>
      <c r="F179" s="156"/>
      <c r="G179" s="2288">
        <v>2156000</v>
      </c>
      <c r="H179" s="2289"/>
      <c r="I179" s="2289"/>
      <c r="J179" s="2289"/>
      <c r="K179" s="2289"/>
      <c r="L179" s="2289"/>
      <c r="M179" s="2289"/>
      <c r="N179" s="2289"/>
      <c r="O179" s="2289"/>
      <c r="P179" s="2289"/>
      <c r="Q179" s="2289"/>
      <c r="R179" s="2289"/>
      <c r="S179" s="123"/>
    </row>
    <row r="180" spans="1:19" ht="39.950000000000003" customHeight="1">
      <c r="A180" s="123"/>
      <c r="B180" s="298" t="s">
        <v>1317</v>
      </c>
      <c r="C180" s="299"/>
      <c r="D180" s="127"/>
      <c r="E180" s="156"/>
      <c r="F180" s="156"/>
      <c r="G180" s="2288"/>
      <c r="H180" s="2289"/>
      <c r="I180" s="2289"/>
      <c r="J180" s="2289"/>
      <c r="K180" s="2289"/>
      <c r="L180" s="2289"/>
      <c r="M180" s="2289"/>
      <c r="N180" s="2289"/>
      <c r="O180" s="2289"/>
      <c r="P180" s="2289"/>
      <c r="Q180" s="2289"/>
      <c r="R180" s="2289"/>
      <c r="S180" s="123"/>
    </row>
    <row r="181" spans="1:19" ht="60" customHeight="1">
      <c r="A181" s="127"/>
      <c r="B181" s="245" t="s">
        <v>1318</v>
      </c>
      <c r="C181" s="126" t="s">
        <v>1506</v>
      </c>
      <c r="D181" s="127"/>
      <c r="E181" s="156"/>
      <c r="F181" s="156"/>
      <c r="G181" s="2288">
        <v>3198000</v>
      </c>
      <c r="H181" s="2289"/>
      <c r="I181" s="2289"/>
      <c r="J181" s="2289"/>
      <c r="K181" s="2289"/>
      <c r="L181" s="2289"/>
      <c r="M181" s="2289"/>
      <c r="N181" s="2289"/>
      <c r="O181" s="2289"/>
      <c r="P181" s="2289"/>
      <c r="Q181" s="2289"/>
      <c r="R181" s="2289"/>
      <c r="S181" s="123"/>
    </row>
    <row r="182" spans="1:19" ht="60" customHeight="1">
      <c r="A182" s="127"/>
      <c r="B182" s="245" t="s">
        <v>1319</v>
      </c>
      <c r="C182" s="126" t="s">
        <v>1506</v>
      </c>
      <c r="D182" s="127"/>
      <c r="E182" s="156"/>
      <c r="F182" s="156"/>
      <c r="G182" s="2288">
        <v>3198000</v>
      </c>
      <c r="H182" s="2289"/>
      <c r="I182" s="2289"/>
      <c r="J182" s="2289"/>
      <c r="K182" s="2289"/>
      <c r="L182" s="2289"/>
      <c r="M182" s="2289"/>
      <c r="N182" s="2289"/>
      <c r="O182" s="2289"/>
      <c r="P182" s="2289"/>
      <c r="Q182" s="2289"/>
      <c r="R182" s="2289"/>
      <c r="S182" s="123"/>
    </row>
    <row r="183" spans="1:19" ht="60" customHeight="1">
      <c r="A183" s="127"/>
      <c r="B183" s="245" t="s">
        <v>1320</v>
      </c>
      <c r="C183" s="126" t="s">
        <v>1506</v>
      </c>
      <c r="D183" s="127"/>
      <c r="E183" s="156"/>
      <c r="F183" s="156"/>
      <c r="G183" s="2288">
        <v>3198000</v>
      </c>
      <c r="H183" s="2289"/>
      <c r="I183" s="2289"/>
      <c r="J183" s="2289"/>
      <c r="K183" s="2289"/>
      <c r="L183" s="2289"/>
      <c r="M183" s="2289"/>
      <c r="N183" s="2289"/>
      <c r="O183" s="2289"/>
      <c r="P183" s="2289"/>
      <c r="Q183" s="2289"/>
      <c r="R183" s="2289"/>
      <c r="S183" s="123"/>
    </row>
    <row r="184" spans="1:19" ht="60" customHeight="1">
      <c r="A184" s="127"/>
      <c r="B184" s="245" t="s">
        <v>1321</v>
      </c>
      <c r="C184" s="126" t="s">
        <v>1506</v>
      </c>
      <c r="D184" s="127"/>
      <c r="E184" s="156"/>
      <c r="F184" s="156"/>
      <c r="G184" s="2288">
        <v>2973000</v>
      </c>
      <c r="H184" s="2289"/>
      <c r="I184" s="2289"/>
      <c r="J184" s="2289"/>
      <c r="K184" s="2289"/>
      <c r="L184" s="2289"/>
      <c r="M184" s="2289"/>
      <c r="N184" s="2289"/>
      <c r="O184" s="2289"/>
      <c r="P184" s="2289"/>
      <c r="Q184" s="2289"/>
      <c r="R184" s="2289"/>
      <c r="S184" s="131"/>
    </row>
    <row r="185" spans="1:19" ht="60" customHeight="1">
      <c r="A185" s="127"/>
      <c r="B185" s="245" t="s">
        <v>1322</v>
      </c>
      <c r="C185" s="126" t="s">
        <v>1506</v>
      </c>
      <c r="D185" s="127"/>
      <c r="E185" s="156"/>
      <c r="F185" s="156"/>
      <c r="G185" s="2288">
        <v>2973000</v>
      </c>
      <c r="H185" s="2289"/>
      <c r="I185" s="2289"/>
      <c r="J185" s="2289"/>
      <c r="K185" s="2289"/>
      <c r="L185" s="2289"/>
      <c r="M185" s="2289"/>
      <c r="N185" s="2289"/>
      <c r="O185" s="2289"/>
      <c r="P185" s="2289"/>
      <c r="Q185" s="2289"/>
      <c r="R185" s="2289"/>
      <c r="S185" s="131"/>
    </row>
    <row r="186" spans="1:19" ht="60" customHeight="1">
      <c r="A186" s="127"/>
      <c r="B186" s="245" t="s">
        <v>1323</v>
      </c>
      <c r="C186" s="126" t="s">
        <v>1506</v>
      </c>
      <c r="D186" s="127"/>
      <c r="E186" s="156"/>
      <c r="F186" s="156"/>
      <c r="G186" s="2288">
        <v>2973000</v>
      </c>
      <c r="H186" s="2289"/>
      <c r="I186" s="2289"/>
      <c r="J186" s="2289"/>
      <c r="K186" s="2289"/>
      <c r="L186" s="2289"/>
      <c r="M186" s="2289"/>
      <c r="N186" s="2289"/>
      <c r="O186" s="2289"/>
      <c r="P186" s="2289"/>
      <c r="Q186" s="2289"/>
      <c r="R186" s="2289"/>
      <c r="S186" s="131"/>
    </row>
    <row r="187" spans="1:19" ht="60" customHeight="1">
      <c r="A187" s="127"/>
      <c r="B187" s="245" t="s">
        <v>1324</v>
      </c>
      <c r="C187" s="126" t="s">
        <v>1506</v>
      </c>
      <c r="D187" s="127"/>
      <c r="E187" s="156"/>
      <c r="F187" s="156"/>
      <c r="G187" s="2288">
        <v>2973000</v>
      </c>
      <c r="H187" s="2289"/>
      <c r="I187" s="2289"/>
      <c r="J187" s="2289"/>
      <c r="K187" s="2289"/>
      <c r="L187" s="2289"/>
      <c r="M187" s="2289"/>
      <c r="N187" s="2289"/>
      <c r="O187" s="2289"/>
      <c r="P187" s="2289"/>
      <c r="Q187" s="2289"/>
      <c r="R187" s="2289"/>
      <c r="S187" s="131"/>
    </row>
    <row r="188" spans="1:19" ht="39.950000000000003" customHeight="1">
      <c r="A188" s="123"/>
      <c r="B188" s="2287" t="s">
        <v>1378</v>
      </c>
      <c r="C188" s="2290"/>
      <c r="D188" s="127"/>
      <c r="E188" s="156"/>
      <c r="F188" s="156"/>
      <c r="G188" s="2288"/>
      <c r="H188" s="2289"/>
      <c r="I188" s="2289"/>
      <c r="J188" s="2289"/>
      <c r="K188" s="2289"/>
      <c r="L188" s="2289"/>
      <c r="M188" s="2289"/>
      <c r="N188" s="2289"/>
      <c r="O188" s="2289"/>
      <c r="P188" s="2289"/>
      <c r="Q188" s="2289"/>
      <c r="R188" s="2289"/>
      <c r="S188" s="131"/>
    </row>
    <row r="189" spans="1:19" ht="96.75" customHeight="1">
      <c r="A189" s="127"/>
      <c r="B189" s="277" t="s">
        <v>1507</v>
      </c>
      <c r="C189" s="126" t="s">
        <v>1506</v>
      </c>
      <c r="D189" s="127"/>
      <c r="E189" s="156"/>
      <c r="F189" s="156"/>
      <c r="G189" s="2288">
        <v>3898000</v>
      </c>
      <c r="H189" s="2289"/>
      <c r="I189" s="2289"/>
      <c r="J189" s="2289"/>
      <c r="K189" s="2289"/>
      <c r="L189" s="2289"/>
      <c r="M189" s="2289"/>
      <c r="N189" s="2289"/>
      <c r="O189" s="2289"/>
      <c r="P189" s="2289"/>
      <c r="Q189" s="2289"/>
      <c r="R189" s="2289"/>
      <c r="S189" s="131"/>
    </row>
    <row r="190" spans="1:19" ht="96.75" customHeight="1">
      <c r="A190" s="127"/>
      <c r="B190" s="277" t="s">
        <v>1508</v>
      </c>
      <c r="C190" s="126" t="s">
        <v>1506</v>
      </c>
      <c r="D190" s="127"/>
      <c r="E190" s="156"/>
      <c r="F190" s="156"/>
      <c r="G190" s="2288">
        <v>3898000</v>
      </c>
      <c r="H190" s="2289"/>
      <c r="I190" s="2289"/>
      <c r="J190" s="2289"/>
      <c r="K190" s="2289"/>
      <c r="L190" s="2289"/>
      <c r="M190" s="2289"/>
      <c r="N190" s="2289"/>
      <c r="O190" s="2289"/>
      <c r="P190" s="2289"/>
      <c r="Q190" s="2289"/>
      <c r="R190" s="2289"/>
      <c r="S190" s="131"/>
    </row>
    <row r="191" spans="1:19" ht="96.75" customHeight="1">
      <c r="A191" s="127"/>
      <c r="B191" s="277" t="s">
        <v>1509</v>
      </c>
      <c r="C191" s="126" t="s">
        <v>1506</v>
      </c>
      <c r="D191" s="127"/>
      <c r="E191" s="156"/>
      <c r="F191" s="300"/>
      <c r="G191" s="2288">
        <v>3898000</v>
      </c>
      <c r="H191" s="2289"/>
      <c r="I191" s="2289"/>
      <c r="J191" s="2289"/>
      <c r="K191" s="2289"/>
      <c r="L191" s="2289"/>
      <c r="M191" s="2289"/>
      <c r="N191" s="2289"/>
      <c r="O191" s="2289"/>
      <c r="P191" s="2289"/>
      <c r="Q191" s="2289"/>
      <c r="R191" s="2289"/>
      <c r="S191" s="131"/>
    </row>
    <row r="192" spans="1:19" ht="84" customHeight="1">
      <c r="A192" s="127"/>
      <c r="B192" s="277" t="s">
        <v>1510</v>
      </c>
      <c r="C192" s="126" t="s">
        <v>1506</v>
      </c>
      <c r="D192" s="127"/>
      <c r="E192" s="156"/>
      <c r="F192" s="156"/>
      <c r="G192" s="2288">
        <v>3473000</v>
      </c>
      <c r="H192" s="2289"/>
      <c r="I192" s="2285"/>
      <c r="J192" s="2285"/>
      <c r="K192" s="2285"/>
      <c r="L192" s="2285"/>
      <c r="M192" s="2285"/>
      <c r="N192" s="2285"/>
      <c r="O192" s="2285"/>
      <c r="P192" s="2285"/>
      <c r="Q192" s="2285"/>
      <c r="R192" s="2285"/>
      <c r="S192" s="131"/>
    </row>
    <row r="193" spans="1:19" ht="84" customHeight="1">
      <c r="A193" s="127"/>
      <c r="B193" s="240" t="s">
        <v>1511</v>
      </c>
      <c r="C193" s="126" t="s">
        <v>1506</v>
      </c>
      <c r="D193" s="127"/>
      <c r="E193" s="156"/>
      <c r="F193" s="156"/>
      <c r="G193" s="2288">
        <v>3473000</v>
      </c>
      <c r="H193" s="2289"/>
      <c r="I193" s="2285"/>
      <c r="J193" s="2285"/>
      <c r="K193" s="2285"/>
      <c r="L193" s="2285"/>
      <c r="M193" s="2285"/>
      <c r="N193" s="2285"/>
      <c r="O193" s="2285"/>
      <c r="P193" s="2285"/>
      <c r="Q193" s="2285"/>
      <c r="R193" s="2285"/>
      <c r="S193" s="131"/>
    </row>
    <row r="194" spans="1:19" ht="84" customHeight="1">
      <c r="A194" s="127"/>
      <c r="B194" s="125" t="s">
        <v>1331</v>
      </c>
      <c r="C194" s="126" t="s">
        <v>1506</v>
      </c>
      <c r="D194" s="127"/>
      <c r="E194" s="156"/>
      <c r="F194" s="156"/>
      <c r="G194" s="2288">
        <v>3473000</v>
      </c>
      <c r="H194" s="2289"/>
      <c r="I194" s="2285"/>
      <c r="J194" s="2285"/>
      <c r="K194" s="2285"/>
      <c r="L194" s="2285"/>
      <c r="M194" s="2285"/>
      <c r="N194" s="2285"/>
      <c r="O194" s="2285"/>
      <c r="P194" s="2285"/>
      <c r="Q194" s="2285"/>
      <c r="R194" s="2285"/>
      <c r="S194" s="131"/>
    </row>
    <row r="195" spans="1:19" ht="84" customHeight="1">
      <c r="A195" s="127"/>
      <c r="B195" s="305" t="s">
        <v>1512</v>
      </c>
      <c r="C195" s="126" t="s">
        <v>1506</v>
      </c>
      <c r="D195" s="127"/>
      <c r="E195" s="156"/>
      <c r="F195" s="156"/>
      <c r="G195" s="2288">
        <v>3473000</v>
      </c>
      <c r="H195" s="2289"/>
      <c r="I195" s="2285"/>
      <c r="J195" s="2285"/>
      <c r="K195" s="2285"/>
      <c r="L195" s="2285"/>
      <c r="M195" s="2285"/>
      <c r="N195" s="2285"/>
      <c r="O195" s="2285"/>
      <c r="P195" s="2285"/>
      <c r="Q195" s="2285"/>
      <c r="R195" s="2285"/>
      <c r="S195" s="131"/>
    </row>
    <row r="196" spans="1:19" ht="84" customHeight="1">
      <c r="A196" s="127"/>
      <c r="B196" s="305" t="s">
        <v>1513</v>
      </c>
      <c r="C196" s="126" t="s">
        <v>1506</v>
      </c>
      <c r="D196" s="127"/>
      <c r="E196" s="156"/>
      <c r="F196" s="156"/>
      <c r="G196" s="2288">
        <v>2850000</v>
      </c>
      <c r="H196" s="2289"/>
      <c r="I196" s="2289"/>
      <c r="J196" s="2289"/>
      <c r="K196" s="2289"/>
      <c r="L196" s="2289"/>
      <c r="M196" s="2289"/>
      <c r="N196" s="2289"/>
      <c r="O196" s="2289"/>
      <c r="P196" s="2289"/>
      <c r="Q196" s="2289"/>
      <c r="R196" s="2289"/>
      <c r="S196" s="212"/>
    </row>
  </sheetData>
  <mergeCells count="138">
    <mergeCell ref="S125:S129"/>
    <mergeCell ref="S131:S148"/>
    <mergeCell ref="S149:S155"/>
    <mergeCell ref="S157:S169"/>
    <mergeCell ref="G157:R169"/>
    <mergeCell ref="G135:R138"/>
    <mergeCell ref="H104:R111"/>
    <mergeCell ref="G92:R94"/>
    <mergeCell ref="G95:R97"/>
    <mergeCell ref="G98:R100"/>
    <mergeCell ref="G152:R152"/>
    <mergeCell ref="B156:R156"/>
    <mergeCell ref="B124:R124"/>
    <mergeCell ref="B125:R125"/>
    <mergeCell ref="B126:R126"/>
    <mergeCell ref="B127:O127"/>
    <mergeCell ref="B128:R128"/>
    <mergeCell ref="B129:R129"/>
    <mergeCell ref="B130:F130"/>
    <mergeCell ref="G130:R130"/>
    <mergeCell ref="B149:F149"/>
    <mergeCell ref="G149:R149"/>
    <mergeCell ref="B103:E103"/>
    <mergeCell ref="B104:D104"/>
    <mergeCell ref="S77:S79"/>
    <mergeCell ref="S80:S82"/>
    <mergeCell ref="S83:S85"/>
    <mergeCell ref="S87:S89"/>
    <mergeCell ref="S95:S97"/>
    <mergeCell ref="S98:S100"/>
    <mergeCell ref="S104:S111"/>
    <mergeCell ref="S112:S117"/>
    <mergeCell ref="S119:S123"/>
    <mergeCell ref="G193:R193"/>
    <mergeCell ref="G194:R194"/>
    <mergeCell ref="G195:R195"/>
    <mergeCell ref="G196:R196"/>
    <mergeCell ref="A5:A6"/>
    <mergeCell ref="A125:A129"/>
    <mergeCell ref="B5:B6"/>
    <mergeCell ref="C5:C6"/>
    <mergeCell ref="D5:D6"/>
    <mergeCell ref="D12:D19"/>
    <mergeCell ref="D21:D24"/>
    <mergeCell ref="D27:D34"/>
    <mergeCell ref="D37:D42"/>
    <mergeCell ref="D44:D51"/>
    <mergeCell ref="D53:D58"/>
    <mergeCell ref="D61:D63"/>
    <mergeCell ref="D66:D68"/>
    <mergeCell ref="D70:D73"/>
    <mergeCell ref="D81:D82"/>
    <mergeCell ref="D84:D85"/>
    <mergeCell ref="D105:D111"/>
    <mergeCell ref="D113:D117"/>
    <mergeCell ref="D119:D123"/>
    <mergeCell ref="D158:D161"/>
    <mergeCell ref="G185:R185"/>
    <mergeCell ref="G186:R186"/>
    <mergeCell ref="G187:R187"/>
    <mergeCell ref="B188:C188"/>
    <mergeCell ref="G188:R188"/>
    <mergeCell ref="G189:R189"/>
    <mergeCell ref="G190:R190"/>
    <mergeCell ref="G191:R191"/>
    <mergeCell ref="G192:R192"/>
    <mergeCell ref="G176:R176"/>
    <mergeCell ref="G177:R177"/>
    <mergeCell ref="G178:R178"/>
    <mergeCell ref="G179:R179"/>
    <mergeCell ref="G180:R180"/>
    <mergeCell ref="G181:R181"/>
    <mergeCell ref="G182:R182"/>
    <mergeCell ref="G183:R183"/>
    <mergeCell ref="G184:R184"/>
    <mergeCell ref="B170:R170"/>
    <mergeCell ref="B171:R171"/>
    <mergeCell ref="C172:F172"/>
    <mergeCell ref="G172:R172"/>
    <mergeCell ref="G173:R173"/>
    <mergeCell ref="G174:R174"/>
    <mergeCell ref="G175:R175"/>
    <mergeCell ref="D162:D165"/>
    <mergeCell ref="D166:D169"/>
    <mergeCell ref="E112:R112"/>
    <mergeCell ref="H113:I113"/>
    <mergeCell ref="H114:I114"/>
    <mergeCell ref="H115:I115"/>
    <mergeCell ref="H116:I116"/>
    <mergeCell ref="H117:I117"/>
    <mergeCell ref="E118:R118"/>
    <mergeCell ref="G76:R76"/>
    <mergeCell ref="B77:R77"/>
    <mergeCell ref="B80:R80"/>
    <mergeCell ref="B83:R83"/>
    <mergeCell ref="B87:R87"/>
    <mergeCell ref="B90:R90"/>
    <mergeCell ref="B91:R91"/>
    <mergeCell ref="B101:R101"/>
    <mergeCell ref="B102:R102"/>
    <mergeCell ref="G84:P85"/>
    <mergeCell ref="G88:P89"/>
    <mergeCell ref="G78:P79"/>
    <mergeCell ref="G81:O82"/>
    <mergeCell ref="A25:S25"/>
    <mergeCell ref="B26:R26"/>
    <mergeCell ref="B35:S35"/>
    <mergeCell ref="B43:S43"/>
    <mergeCell ref="B52:R52"/>
    <mergeCell ref="B59:R59"/>
    <mergeCell ref="B64:R64"/>
    <mergeCell ref="B69:R69"/>
    <mergeCell ref="B75:R75"/>
    <mergeCell ref="S37:S42"/>
    <mergeCell ref="S53:S58"/>
    <mergeCell ref="S60:S63"/>
    <mergeCell ref="S65:S68"/>
    <mergeCell ref="G61:P63"/>
    <mergeCell ref="G66:P68"/>
    <mergeCell ref="G44:R51"/>
    <mergeCell ref="G53:R58"/>
    <mergeCell ref="G70:R73"/>
    <mergeCell ref="G27:R34"/>
    <mergeCell ref="G37:R42"/>
    <mergeCell ref="A1:S1"/>
    <mergeCell ref="A2:S2"/>
    <mergeCell ref="B3:S3"/>
    <mergeCell ref="R4:S4"/>
    <mergeCell ref="E5:R5"/>
    <mergeCell ref="A8:R8"/>
    <mergeCell ref="B10:R10"/>
    <mergeCell ref="B11:F11"/>
    <mergeCell ref="B20:F20"/>
    <mergeCell ref="S5:S6"/>
    <mergeCell ref="S11:S19"/>
    <mergeCell ref="S20:S23"/>
    <mergeCell ref="G11:R19"/>
    <mergeCell ref="G20:R24"/>
  </mergeCells>
  <printOptions horizontalCentered="1"/>
  <pageMargins left="0.25" right="0.25" top="0.51" bottom="0.23" header="0.31496062992126" footer="0.17"/>
  <pageSetup paperSize="9" scale="57" orientation="landscape" r:id="rId1"/>
  <headerFooter>
    <oddFooter>&amp;CPage &amp;P&amp;R&amp;A</oddFooter>
  </headerFooter>
  <rowBreaks count="2" manualBreakCount="2">
    <brk id="26" max="18" man="1"/>
    <brk id="51"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2"/>
  <sheetViews>
    <sheetView view="pageBreakPreview" zoomScale="115" zoomScaleNormal="85" workbookViewId="0">
      <pane xSplit="3" ySplit="6" topLeftCell="D16" activePane="bottomRight" state="frozen"/>
      <selection pane="topRight"/>
      <selection pane="bottomLeft"/>
      <selection pane="bottomRight" activeCell="B69" sqref="B69:R69"/>
    </sheetView>
  </sheetViews>
  <sheetFormatPr defaultColWidth="9.140625" defaultRowHeight="17.25"/>
  <cols>
    <col min="1" max="1" width="6.28515625" style="114" customWidth="1"/>
    <col min="2" max="2" width="34.140625" style="115" customWidth="1"/>
    <col min="3" max="3" width="8.28515625" style="114" customWidth="1"/>
    <col min="4" max="4" width="14" style="114" customWidth="1"/>
    <col min="5" max="5" width="16" style="114" customWidth="1"/>
    <col min="6" max="6" width="10.42578125" style="114" customWidth="1"/>
    <col min="7" max="7" width="13.7109375" style="114" customWidth="1"/>
    <col min="8" max="8" width="8.85546875" style="114" customWidth="1"/>
    <col min="9" max="9" width="9.7109375" style="114" customWidth="1"/>
    <col min="10" max="10" width="10.42578125" style="114" customWidth="1"/>
    <col min="11" max="11" width="8.140625" style="114" customWidth="1"/>
    <col min="12" max="12" width="7.85546875" style="114" customWidth="1"/>
    <col min="13" max="13" width="10.5703125" style="114" customWidth="1"/>
    <col min="14" max="14" width="14.85546875" style="114" customWidth="1"/>
    <col min="15" max="15" width="7.140625" style="114" customWidth="1"/>
    <col min="16" max="16" width="9.140625" style="114" customWidth="1"/>
    <col min="17" max="17" width="12" style="114" customWidth="1"/>
    <col min="18" max="18" width="8.5703125" style="114" customWidth="1"/>
    <col min="19" max="19" width="12.7109375"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1514</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16"/>
      <c r="B3" s="2231" t="s">
        <v>1515</v>
      </c>
      <c r="C3" s="2231"/>
      <c r="D3" s="2231"/>
      <c r="E3" s="2231"/>
      <c r="F3" s="2231"/>
      <c r="G3" s="2231"/>
      <c r="H3" s="2231"/>
      <c r="I3" s="2231"/>
      <c r="J3" s="2231"/>
      <c r="K3" s="2231"/>
      <c r="L3" s="2231"/>
      <c r="M3" s="2231"/>
      <c r="N3" s="2231"/>
      <c r="O3" s="2231"/>
      <c r="P3" s="2231"/>
      <c r="Q3" s="2231"/>
      <c r="R3" s="2231"/>
      <c r="S3" s="2231"/>
    </row>
    <row r="4" spans="1:19" ht="20.100000000000001" customHeight="1">
      <c r="A4" s="116"/>
      <c r="B4" s="118"/>
      <c r="C4" s="117"/>
      <c r="D4" s="117"/>
      <c r="E4" s="117"/>
      <c r="F4" s="117"/>
      <c r="G4" s="117"/>
      <c r="H4" s="117"/>
      <c r="I4" s="117"/>
      <c r="J4" s="117"/>
      <c r="K4" s="117"/>
      <c r="L4" s="117"/>
      <c r="M4" s="117"/>
      <c r="N4" s="117"/>
      <c r="O4" s="117"/>
      <c r="P4" s="117"/>
      <c r="Q4" s="117"/>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20" t="s">
        <v>1158</v>
      </c>
      <c r="F6" s="120" t="s">
        <v>1159</v>
      </c>
      <c r="G6" s="120" t="s">
        <v>1160</v>
      </c>
      <c r="H6" s="121" t="s">
        <v>1161</v>
      </c>
      <c r="I6" s="120" t="s">
        <v>1162</v>
      </c>
      <c r="J6" s="141" t="s">
        <v>1163</v>
      </c>
      <c r="K6" s="120" t="s">
        <v>1164</v>
      </c>
      <c r="L6" s="141" t="s">
        <v>1165</v>
      </c>
      <c r="M6" s="141" t="s">
        <v>1166</v>
      </c>
      <c r="N6" s="141" t="s">
        <v>1167</v>
      </c>
      <c r="O6" s="141" t="s">
        <v>1168</v>
      </c>
      <c r="P6" s="141" t="s">
        <v>1169</v>
      </c>
      <c r="Q6" s="141" t="s">
        <v>1170</v>
      </c>
      <c r="R6" s="121" t="s">
        <v>1171</v>
      </c>
      <c r="S6" s="2241"/>
    </row>
    <row r="7" spans="1:19" s="112" customFormat="1">
      <c r="A7" s="119"/>
      <c r="B7" s="122" t="s">
        <v>1336</v>
      </c>
      <c r="C7" s="119" t="s">
        <v>1337</v>
      </c>
      <c r="D7" s="119" t="s">
        <v>1338</v>
      </c>
      <c r="E7" s="119" t="s">
        <v>1339</v>
      </c>
      <c r="F7" s="119" t="s">
        <v>1340</v>
      </c>
      <c r="G7" s="119">
        <v>1</v>
      </c>
      <c r="H7" s="119">
        <v>2</v>
      </c>
      <c r="I7" s="119">
        <v>3</v>
      </c>
      <c r="J7" s="119">
        <v>4</v>
      </c>
      <c r="K7" s="119">
        <v>5</v>
      </c>
      <c r="L7" s="119">
        <v>6</v>
      </c>
      <c r="M7" s="119">
        <v>7</v>
      </c>
      <c r="N7" s="119">
        <v>8</v>
      </c>
      <c r="O7" s="119">
        <v>9</v>
      </c>
      <c r="P7" s="119">
        <v>10</v>
      </c>
      <c r="Q7" s="119">
        <v>11</v>
      </c>
      <c r="R7" s="119">
        <v>12</v>
      </c>
      <c r="S7" s="119"/>
    </row>
    <row r="8" spans="1:19" ht="30" customHeight="1">
      <c r="A8" s="1892" t="s">
        <v>1172</v>
      </c>
      <c r="B8" s="1892"/>
      <c r="C8" s="1892"/>
      <c r="D8" s="1892"/>
      <c r="E8" s="1892"/>
      <c r="F8" s="1892"/>
      <c r="G8" s="1892"/>
      <c r="H8" s="1892"/>
      <c r="I8" s="1892"/>
      <c r="J8" s="1892"/>
      <c r="K8" s="1892"/>
      <c r="L8" s="1892"/>
      <c r="M8" s="1892"/>
      <c r="N8" s="1892"/>
      <c r="O8" s="1892"/>
      <c r="P8" s="1892"/>
      <c r="Q8" s="1892"/>
      <c r="R8" s="1892"/>
      <c r="S8" s="131"/>
    </row>
    <row r="9" spans="1:19" ht="30" customHeight="1">
      <c r="A9" s="123"/>
      <c r="B9" s="122" t="s">
        <v>1173</v>
      </c>
      <c r="C9" s="124"/>
      <c r="D9" s="124"/>
      <c r="E9" s="124"/>
      <c r="F9" s="124"/>
      <c r="G9" s="124"/>
      <c r="H9" s="124"/>
      <c r="I9" s="124"/>
      <c r="J9" s="124"/>
      <c r="K9" s="124"/>
      <c r="L9" s="124"/>
      <c r="M9" s="124"/>
      <c r="N9" s="124"/>
      <c r="O9" s="124"/>
      <c r="P9" s="124"/>
      <c r="Q9" s="124"/>
      <c r="R9" s="124"/>
      <c r="S9" s="131"/>
    </row>
    <row r="10" spans="1:19" ht="50.1" customHeight="1">
      <c r="A10" s="119">
        <v>1</v>
      </c>
      <c r="B10" s="1892" t="s">
        <v>1516</v>
      </c>
      <c r="C10" s="2331"/>
      <c r="D10" s="2331"/>
      <c r="E10" s="2331"/>
      <c r="F10" s="2331"/>
      <c r="G10" s="2331"/>
      <c r="H10" s="2331"/>
      <c r="I10" s="2331"/>
      <c r="J10" s="2331"/>
      <c r="K10" s="2331"/>
      <c r="L10" s="2331"/>
      <c r="M10" s="2331"/>
      <c r="N10" s="2331"/>
      <c r="O10" s="2331"/>
      <c r="P10" s="2331"/>
      <c r="Q10" s="2331"/>
      <c r="R10" s="2331"/>
      <c r="S10" s="142"/>
    </row>
    <row r="11" spans="1:19" ht="30" customHeight="1">
      <c r="A11" s="119"/>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19"/>
      <c r="B12" s="125" t="s">
        <v>1395</v>
      </c>
      <c r="C12" s="126" t="s">
        <v>152</v>
      </c>
      <c r="D12" s="2257" t="s">
        <v>1178</v>
      </c>
      <c r="E12" s="128">
        <f>2625/1.1</f>
        <v>2386.363636363636</v>
      </c>
      <c r="F12" s="122"/>
      <c r="G12" s="2332"/>
      <c r="H12" s="2332"/>
      <c r="I12" s="2332"/>
      <c r="J12" s="2332"/>
      <c r="K12" s="2332"/>
      <c r="L12" s="2332"/>
      <c r="M12" s="2332"/>
      <c r="N12" s="2332"/>
      <c r="O12" s="2332"/>
      <c r="P12" s="2332"/>
      <c r="Q12" s="2332"/>
      <c r="R12" s="2332"/>
      <c r="S12" s="2257"/>
    </row>
    <row r="13" spans="1:19" ht="30" customHeight="1">
      <c r="A13" s="119"/>
      <c r="B13" s="125" t="s">
        <v>1396</v>
      </c>
      <c r="C13" s="126" t="s">
        <v>152</v>
      </c>
      <c r="D13" s="2257"/>
      <c r="E13" s="128">
        <f>3775/1.1</f>
        <v>3431.8181818181815</v>
      </c>
      <c r="F13" s="122"/>
      <c r="G13" s="2332"/>
      <c r="H13" s="2332"/>
      <c r="I13" s="2332"/>
      <c r="J13" s="2332"/>
      <c r="K13" s="2332"/>
      <c r="L13" s="2332"/>
      <c r="M13" s="2332"/>
      <c r="N13" s="2332"/>
      <c r="O13" s="2332"/>
      <c r="P13" s="2332"/>
      <c r="Q13" s="2332"/>
      <c r="R13" s="2332"/>
      <c r="S13" s="2257"/>
    </row>
    <row r="14" spans="1:19" ht="38.25" customHeight="1">
      <c r="A14" s="126"/>
      <c r="B14" s="125" t="s">
        <v>1397</v>
      </c>
      <c r="C14" s="126"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26"/>
      <c r="B15" s="125" t="s">
        <v>1398</v>
      </c>
      <c r="C15" s="126" t="s">
        <v>152</v>
      </c>
      <c r="D15" s="2257"/>
      <c r="E15" s="130">
        <v>1530</v>
      </c>
      <c r="F15" s="129"/>
      <c r="G15" s="2332"/>
      <c r="H15" s="2332"/>
      <c r="I15" s="2332"/>
      <c r="J15" s="2332"/>
      <c r="K15" s="2332"/>
      <c r="L15" s="2332"/>
      <c r="M15" s="2332"/>
      <c r="N15" s="2332"/>
      <c r="O15" s="2332"/>
      <c r="P15" s="2332"/>
      <c r="Q15" s="2332"/>
      <c r="R15" s="2332"/>
      <c r="S15" s="2257"/>
    </row>
    <row r="16" spans="1:19" ht="30" customHeight="1">
      <c r="A16" s="126"/>
      <c r="B16" s="125" t="s">
        <v>1399</v>
      </c>
      <c r="C16" s="126"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26"/>
      <c r="B17" s="125" t="s">
        <v>1400</v>
      </c>
      <c r="C17" s="126"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26"/>
      <c r="B18" s="125" t="s">
        <v>1401</v>
      </c>
      <c r="C18" s="126"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26"/>
      <c r="B19" s="125" t="s">
        <v>1402</v>
      </c>
      <c r="C19" s="126" t="s">
        <v>152</v>
      </c>
      <c r="D19" s="2257"/>
      <c r="E19" s="130">
        <v>1018</v>
      </c>
      <c r="F19" s="129"/>
      <c r="G19" s="2332"/>
      <c r="H19" s="2332"/>
      <c r="I19" s="2332"/>
      <c r="J19" s="2332"/>
      <c r="K19" s="2332"/>
      <c r="L19" s="2332"/>
      <c r="M19" s="2332"/>
      <c r="N19" s="2332"/>
      <c r="O19" s="2332"/>
      <c r="P19" s="2332"/>
      <c r="Q19" s="2332"/>
      <c r="R19" s="2332"/>
      <c r="S19" s="2257"/>
    </row>
    <row r="20" spans="1:19" ht="29.25" customHeight="1">
      <c r="A20" s="126"/>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26"/>
      <c r="B21" s="125" t="s">
        <v>1344</v>
      </c>
      <c r="C21" s="126"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26"/>
      <c r="B22" s="125" t="s">
        <v>1345</v>
      </c>
      <c r="C22" s="126" t="s">
        <v>152</v>
      </c>
      <c r="D22" s="2257"/>
      <c r="E22" s="128">
        <v>1435</v>
      </c>
      <c r="F22" s="129"/>
      <c r="G22" s="2332"/>
      <c r="H22" s="2332"/>
      <c r="I22" s="2332"/>
      <c r="J22" s="2332"/>
      <c r="K22" s="2332"/>
      <c r="L22" s="2332"/>
      <c r="M22" s="2332"/>
      <c r="N22" s="2332"/>
      <c r="O22" s="2332"/>
      <c r="P22" s="2332"/>
      <c r="Q22" s="2332"/>
      <c r="R22" s="2332"/>
      <c r="S22" s="2257"/>
    </row>
    <row r="23" spans="1:19" ht="33.75" customHeight="1">
      <c r="A23" s="126"/>
      <c r="B23" s="125" t="s">
        <v>1346</v>
      </c>
      <c r="C23" s="126" t="s">
        <v>152</v>
      </c>
      <c r="D23" s="2257"/>
      <c r="E23" s="128"/>
      <c r="F23" s="129"/>
      <c r="G23" s="2332"/>
      <c r="H23" s="2332"/>
      <c r="I23" s="2332"/>
      <c r="J23" s="2332"/>
      <c r="K23" s="2332"/>
      <c r="L23" s="2332"/>
      <c r="M23" s="2332"/>
      <c r="N23" s="2332"/>
      <c r="O23" s="2332"/>
      <c r="P23" s="2332"/>
      <c r="Q23" s="2332"/>
      <c r="R23" s="2332"/>
      <c r="S23" s="2257"/>
    </row>
    <row r="24" spans="1:19" ht="33.75" customHeight="1">
      <c r="A24" s="126"/>
      <c r="B24" s="125" t="s">
        <v>1347</v>
      </c>
      <c r="C24" s="126" t="s">
        <v>152</v>
      </c>
      <c r="D24" s="2257"/>
      <c r="E24" s="128">
        <v>1028</v>
      </c>
      <c r="F24" s="129"/>
      <c r="G24" s="2332"/>
      <c r="H24" s="2332"/>
      <c r="I24" s="2332"/>
      <c r="J24" s="2332"/>
      <c r="K24" s="2332"/>
      <c r="L24" s="2332"/>
      <c r="M24" s="2332"/>
      <c r="N24" s="2332"/>
      <c r="O24" s="2332"/>
      <c r="P24" s="2332"/>
      <c r="Q24" s="2332"/>
      <c r="R24" s="2332"/>
      <c r="S24" s="127"/>
    </row>
    <row r="25" spans="1:19" ht="30" customHeight="1">
      <c r="A25" s="1892" t="s">
        <v>1182</v>
      </c>
      <c r="B25" s="2333"/>
      <c r="C25" s="2333"/>
      <c r="D25" s="2333"/>
      <c r="E25" s="2333"/>
      <c r="F25" s="2333"/>
      <c r="G25" s="2333"/>
      <c r="H25" s="2333"/>
      <c r="I25" s="2333"/>
      <c r="J25" s="2333"/>
      <c r="K25" s="2333"/>
      <c r="L25" s="2333"/>
      <c r="M25" s="2333"/>
      <c r="N25" s="2333"/>
      <c r="O25" s="2333"/>
      <c r="P25" s="2333"/>
      <c r="Q25" s="2333"/>
      <c r="R25" s="2333"/>
      <c r="S25" s="2333"/>
    </row>
    <row r="26" spans="1:19" ht="50.1" customHeight="1">
      <c r="A26" s="119">
        <v>1</v>
      </c>
      <c r="B26" s="1892" t="s">
        <v>1444</v>
      </c>
      <c r="C26" s="2331"/>
      <c r="D26" s="2331"/>
      <c r="E26" s="2331"/>
      <c r="F26" s="2331"/>
      <c r="G26" s="2331"/>
      <c r="H26" s="2331"/>
      <c r="I26" s="2331"/>
      <c r="J26" s="2331"/>
      <c r="K26" s="2331"/>
      <c r="L26" s="2331"/>
      <c r="M26" s="2331"/>
      <c r="N26" s="2331"/>
      <c r="O26" s="2331"/>
      <c r="P26" s="2331"/>
      <c r="Q26" s="2331"/>
      <c r="R26" s="2331"/>
      <c r="S26" s="131"/>
    </row>
    <row r="27" spans="1:19" ht="48.75" customHeight="1">
      <c r="A27" s="132"/>
      <c r="B27" s="133" t="s">
        <v>1189</v>
      </c>
      <c r="C27" s="126" t="s">
        <v>1486</v>
      </c>
      <c r="D27" s="2257"/>
      <c r="E27" s="134">
        <v>204545</v>
      </c>
      <c r="F27" s="134"/>
      <c r="G27" s="2334" t="s">
        <v>1404</v>
      </c>
      <c r="H27" s="2334"/>
      <c r="I27" s="2334"/>
      <c r="J27" s="2334"/>
      <c r="K27" s="2334"/>
      <c r="L27" s="2334"/>
      <c r="M27" s="2334"/>
      <c r="N27" s="2334"/>
      <c r="O27" s="2334"/>
      <c r="P27" s="2334"/>
      <c r="Q27" s="2334"/>
      <c r="R27" s="2334"/>
      <c r="S27" s="143"/>
    </row>
    <row r="28" spans="1:19" ht="45.75" customHeight="1">
      <c r="A28" s="132"/>
      <c r="B28" s="133" t="s">
        <v>1188</v>
      </c>
      <c r="C28" s="126" t="s">
        <v>1486</v>
      </c>
      <c r="D28" s="2257"/>
      <c r="E28" s="134">
        <v>248182</v>
      </c>
      <c r="F28" s="134"/>
      <c r="G28" s="2334"/>
      <c r="H28" s="2334"/>
      <c r="I28" s="2334"/>
      <c r="J28" s="2334"/>
      <c r="K28" s="2334"/>
      <c r="L28" s="2334"/>
      <c r="M28" s="2334"/>
      <c r="N28" s="2334"/>
      <c r="O28" s="2334"/>
      <c r="P28" s="2334"/>
      <c r="Q28" s="2334"/>
      <c r="R28" s="2334"/>
      <c r="S28" s="143"/>
    </row>
    <row r="29" spans="1:19" ht="45.75" customHeight="1">
      <c r="A29" s="132"/>
      <c r="B29" s="133" t="s">
        <v>1445</v>
      </c>
      <c r="C29" s="126" t="s">
        <v>1486</v>
      </c>
      <c r="D29" s="2257"/>
      <c r="E29" s="134">
        <v>222727</v>
      </c>
      <c r="F29" s="134"/>
      <c r="G29" s="2334"/>
      <c r="H29" s="2334"/>
      <c r="I29" s="2334"/>
      <c r="J29" s="2334"/>
      <c r="K29" s="2334"/>
      <c r="L29" s="2334"/>
      <c r="M29" s="2334"/>
      <c r="N29" s="2334"/>
      <c r="O29" s="2334"/>
      <c r="P29" s="2334"/>
      <c r="Q29" s="2334"/>
      <c r="R29" s="2334"/>
      <c r="S29" s="143"/>
    </row>
    <row r="30" spans="1:19" ht="45.75" customHeight="1">
      <c r="A30" s="132"/>
      <c r="B30" s="133" t="s">
        <v>1407</v>
      </c>
      <c r="C30" s="126" t="s">
        <v>1486</v>
      </c>
      <c r="D30" s="2257"/>
      <c r="E30" s="134">
        <v>204545</v>
      </c>
      <c r="F30" s="134"/>
      <c r="G30" s="2334"/>
      <c r="H30" s="2334"/>
      <c r="I30" s="2334"/>
      <c r="J30" s="2334"/>
      <c r="K30" s="2334"/>
      <c r="L30" s="2334"/>
      <c r="M30" s="2334"/>
      <c r="N30" s="2334"/>
      <c r="O30" s="2334"/>
      <c r="P30" s="2334"/>
      <c r="Q30" s="2334"/>
      <c r="R30" s="2334"/>
      <c r="S30" s="143"/>
    </row>
    <row r="31" spans="1:19" ht="45.75" customHeight="1">
      <c r="A31" s="132"/>
      <c r="B31" s="133" t="s">
        <v>1487</v>
      </c>
      <c r="C31" s="126" t="s">
        <v>1486</v>
      </c>
      <c r="D31" s="2257"/>
      <c r="E31" s="134">
        <v>222727</v>
      </c>
      <c r="F31" s="134"/>
      <c r="G31" s="2334"/>
      <c r="H31" s="2334"/>
      <c r="I31" s="2334"/>
      <c r="J31" s="2334"/>
      <c r="K31" s="2334"/>
      <c r="L31" s="2334"/>
      <c r="M31" s="2334"/>
      <c r="N31" s="2334"/>
      <c r="O31" s="2334"/>
      <c r="P31" s="2334"/>
      <c r="Q31" s="2334"/>
      <c r="R31" s="2334"/>
      <c r="S31" s="143"/>
    </row>
    <row r="32" spans="1:19" ht="45.75" customHeight="1">
      <c r="A32" s="132"/>
      <c r="B32" s="133" t="s">
        <v>1488</v>
      </c>
      <c r="C32" s="126" t="s">
        <v>1486</v>
      </c>
      <c r="D32" s="2257"/>
      <c r="E32" s="134">
        <v>222727</v>
      </c>
      <c r="F32" s="134"/>
      <c r="G32" s="2334"/>
      <c r="H32" s="2334"/>
      <c r="I32" s="2334"/>
      <c r="J32" s="2334"/>
      <c r="K32" s="2334"/>
      <c r="L32" s="2334"/>
      <c r="M32" s="2334"/>
      <c r="N32" s="2334"/>
      <c r="O32" s="2334"/>
      <c r="P32" s="2334"/>
      <c r="Q32" s="2334"/>
      <c r="R32" s="2334"/>
      <c r="S32" s="143"/>
    </row>
    <row r="33" spans="1:19" ht="45.75" customHeight="1">
      <c r="A33" s="132"/>
      <c r="B33" s="133" t="s">
        <v>1489</v>
      </c>
      <c r="C33" s="126" t="s">
        <v>1486</v>
      </c>
      <c r="D33" s="2257"/>
      <c r="E33" s="134">
        <v>222727</v>
      </c>
      <c r="F33" s="134"/>
      <c r="G33" s="2334"/>
      <c r="H33" s="2334"/>
      <c r="I33" s="2334"/>
      <c r="J33" s="2334"/>
      <c r="K33" s="2334"/>
      <c r="L33" s="2334"/>
      <c r="M33" s="2334"/>
      <c r="N33" s="2334"/>
      <c r="O33" s="2334"/>
      <c r="P33" s="2334"/>
      <c r="Q33" s="2334"/>
      <c r="R33" s="2334"/>
      <c r="S33" s="143"/>
    </row>
    <row r="34" spans="1:19" ht="47.25" customHeight="1">
      <c r="A34" s="132"/>
      <c r="B34" s="133" t="s">
        <v>588</v>
      </c>
      <c r="C34" s="126" t="s">
        <v>1486</v>
      </c>
      <c r="D34" s="2257"/>
      <c r="E34" s="134">
        <v>180000</v>
      </c>
      <c r="F34" s="134"/>
      <c r="G34" s="2334"/>
      <c r="H34" s="2334"/>
      <c r="I34" s="2334"/>
      <c r="J34" s="2334"/>
      <c r="K34" s="2334"/>
      <c r="L34" s="2334"/>
      <c r="M34" s="2334"/>
      <c r="N34" s="2334"/>
      <c r="O34" s="2334"/>
      <c r="P34" s="2334"/>
      <c r="Q34" s="2334"/>
      <c r="R34" s="2334"/>
      <c r="S34" s="143"/>
    </row>
    <row r="35" spans="1:19" ht="50.1" customHeight="1">
      <c r="A35" s="138">
        <v>2</v>
      </c>
      <c r="B35" s="1892" t="s">
        <v>1517</v>
      </c>
      <c r="C35" s="1892"/>
      <c r="D35" s="1892"/>
      <c r="E35" s="1892"/>
      <c r="F35" s="1892"/>
      <c r="G35" s="1892"/>
      <c r="H35" s="1892"/>
      <c r="I35" s="1892"/>
      <c r="J35" s="1892"/>
      <c r="K35" s="1892"/>
      <c r="L35" s="1892"/>
      <c r="M35" s="1892"/>
      <c r="N35" s="1892"/>
      <c r="O35" s="1892"/>
      <c r="P35" s="1892"/>
      <c r="Q35" s="1892"/>
      <c r="R35" s="1892"/>
      <c r="S35" s="1892"/>
    </row>
    <row r="36" spans="1:19" ht="24.95" customHeight="1">
      <c r="A36" s="126"/>
      <c r="B36" s="139" t="s">
        <v>1200</v>
      </c>
      <c r="C36" s="126"/>
      <c r="D36" s="126"/>
      <c r="E36" s="134"/>
      <c r="F36" s="134"/>
      <c r="G36" s="125"/>
      <c r="H36" s="125"/>
      <c r="I36" s="125"/>
      <c r="J36" s="125"/>
      <c r="K36" s="125"/>
      <c r="L36" s="125"/>
      <c r="M36" s="125"/>
      <c r="N36" s="125"/>
      <c r="O36" s="125"/>
      <c r="P36" s="125"/>
      <c r="Q36" s="125"/>
      <c r="R36" s="125"/>
      <c r="S36" s="125"/>
    </row>
    <row r="37" spans="1:19" ht="24.95" customHeight="1">
      <c r="A37" s="126"/>
      <c r="B37" s="133" t="s">
        <v>603</v>
      </c>
      <c r="C37" s="126" t="s">
        <v>1486</v>
      </c>
      <c r="D37" s="2257" t="s">
        <v>1178</v>
      </c>
      <c r="E37" s="134">
        <v>300000</v>
      </c>
      <c r="F37" s="134"/>
      <c r="G37" s="2257" t="s">
        <v>1201</v>
      </c>
      <c r="H37" s="2257"/>
      <c r="I37" s="2257"/>
      <c r="J37" s="2257"/>
      <c r="K37" s="2257"/>
      <c r="L37" s="2257"/>
      <c r="M37" s="2257"/>
      <c r="N37" s="2257"/>
      <c r="O37" s="2257"/>
      <c r="P37" s="2257"/>
      <c r="Q37" s="2257"/>
      <c r="R37" s="2257"/>
      <c r="S37" s="2257"/>
    </row>
    <row r="38" spans="1:19" ht="24.95" customHeight="1">
      <c r="A38" s="126"/>
      <c r="B38" s="133" t="s">
        <v>624</v>
      </c>
      <c r="C38" s="126" t="s">
        <v>1486</v>
      </c>
      <c r="D38" s="2257"/>
      <c r="E38" s="134">
        <v>390000</v>
      </c>
      <c r="F38" s="134"/>
      <c r="G38" s="2257"/>
      <c r="H38" s="2257"/>
      <c r="I38" s="2257"/>
      <c r="J38" s="2257"/>
      <c r="K38" s="2257"/>
      <c r="L38" s="2257"/>
      <c r="M38" s="2257"/>
      <c r="N38" s="2257"/>
      <c r="O38" s="2257"/>
      <c r="P38" s="2257"/>
      <c r="Q38" s="2257"/>
      <c r="R38" s="2257"/>
      <c r="S38" s="2257"/>
    </row>
    <row r="39" spans="1:19" ht="24.95" customHeight="1">
      <c r="A39" s="126"/>
      <c r="B39" s="133" t="s">
        <v>626</v>
      </c>
      <c r="C39" s="126" t="s">
        <v>1486</v>
      </c>
      <c r="D39" s="2257"/>
      <c r="E39" s="134">
        <v>370000</v>
      </c>
      <c r="F39" s="134"/>
      <c r="G39" s="2257"/>
      <c r="H39" s="2257"/>
      <c r="I39" s="2257"/>
      <c r="J39" s="2257"/>
      <c r="K39" s="2257"/>
      <c r="L39" s="2257"/>
      <c r="M39" s="2257"/>
      <c r="N39" s="2257"/>
      <c r="O39" s="2257"/>
      <c r="P39" s="2257"/>
      <c r="Q39" s="2257"/>
      <c r="R39" s="2257"/>
      <c r="S39" s="2257"/>
    </row>
    <row r="40" spans="1:19" ht="24.95" customHeight="1">
      <c r="A40" s="126"/>
      <c r="B40" s="133" t="s">
        <v>1198</v>
      </c>
      <c r="C40" s="126" t="s">
        <v>1486</v>
      </c>
      <c r="D40" s="2257"/>
      <c r="E40" s="134">
        <v>360000</v>
      </c>
      <c r="F40" s="134"/>
      <c r="G40" s="2257"/>
      <c r="H40" s="2257"/>
      <c r="I40" s="2257"/>
      <c r="J40" s="2257"/>
      <c r="K40" s="2257"/>
      <c r="L40" s="2257"/>
      <c r="M40" s="2257"/>
      <c r="N40" s="2257"/>
      <c r="O40" s="2257"/>
      <c r="P40" s="2257"/>
      <c r="Q40" s="2257"/>
      <c r="R40" s="2257"/>
      <c r="S40" s="2257"/>
    </row>
    <row r="41" spans="1:19" ht="24.95" customHeight="1">
      <c r="A41" s="126"/>
      <c r="B41" s="133" t="s">
        <v>627</v>
      </c>
      <c r="C41" s="126" t="s">
        <v>1486</v>
      </c>
      <c r="D41" s="2257"/>
      <c r="E41" s="134">
        <v>330000</v>
      </c>
      <c r="F41" s="134"/>
      <c r="G41" s="2257"/>
      <c r="H41" s="2257"/>
      <c r="I41" s="2257"/>
      <c r="J41" s="2257"/>
      <c r="K41" s="2257"/>
      <c r="L41" s="2257"/>
      <c r="M41" s="2257"/>
      <c r="N41" s="2257"/>
      <c r="O41" s="2257"/>
      <c r="P41" s="2257"/>
      <c r="Q41" s="2257"/>
      <c r="R41" s="2257"/>
      <c r="S41" s="2257"/>
    </row>
    <row r="42" spans="1:19" ht="24.95" customHeight="1">
      <c r="A42" s="126"/>
      <c r="B42" s="133" t="s">
        <v>1199</v>
      </c>
      <c r="C42" s="126" t="s">
        <v>1486</v>
      </c>
      <c r="D42" s="2257"/>
      <c r="E42" s="134">
        <f>E41</f>
        <v>330000</v>
      </c>
      <c r="F42" s="134"/>
      <c r="G42" s="2257"/>
      <c r="H42" s="2257"/>
      <c r="I42" s="2257"/>
      <c r="J42" s="2257"/>
      <c r="K42" s="2257"/>
      <c r="L42" s="2257"/>
      <c r="M42" s="2257"/>
      <c r="N42" s="2257"/>
      <c r="O42" s="2257"/>
      <c r="P42" s="2257"/>
      <c r="Q42" s="2257"/>
      <c r="R42" s="2257"/>
      <c r="S42" s="2257"/>
    </row>
    <row r="43" spans="1:19" ht="50.1" customHeight="1">
      <c r="A43" s="138">
        <v>3</v>
      </c>
      <c r="B43" s="1892" t="s">
        <v>1518</v>
      </c>
      <c r="C43" s="1892"/>
      <c r="D43" s="1892"/>
      <c r="E43" s="1892"/>
      <c r="F43" s="1892"/>
      <c r="G43" s="1892"/>
      <c r="H43" s="1892"/>
      <c r="I43" s="1892"/>
      <c r="J43" s="1892"/>
      <c r="K43" s="1892"/>
      <c r="L43" s="1892"/>
      <c r="M43" s="1892"/>
      <c r="N43" s="1892"/>
      <c r="O43" s="1892"/>
      <c r="P43" s="1892"/>
      <c r="Q43" s="1892"/>
      <c r="R43" s="1892"/>
      <c r="S43" s="1892"/>
    </row>
    <row r="44" spans="1:19" ht="24.95" customHeight="1">
      <c r="A44" s="126"/>
      <c r="B44" s="133" t="s">
        <v>575</v>
      </c>
      <c r="C44" s="126" t="s">
        <v>1486</v>
      </c>
      <c r="D44" s="2257" t="s">
        <v>1178</v>
      </c>
      <c r="E44" s="140">
        <v>254545.45</v>
      </c>
      <c r="F44" s="134"/>
      <c r="G44" s="2257" t="s">
        <v>1384</v>
      </c>
      <c r="H44" s="2257"/>
      <c r="I44" s="2257"/>
      <c r="J44" s="2257"/>
      <c r="K44" s="2257"/>
      <c r="L44" s="2257"/>
      <c r="M44" s="2257"/>
      <c r="N44" s="2257"/>
      <c r="O44" s="2257"/>
      <c r="P44" s="2257"/>
      <c r="Q44" s="2257"/>
      <c r="R44" s="2257"/>
      <c r="S44" s="127"/>
    </row>
    <row r="45" spans="1:19" ht="24.95" customHeight="1">
      <c r="A45" s="126"/>
      <c r="B45" s="133" t="s">
        <v>621</v>
      </c>
      <c r="C45" s="126" t="s">
        <v>1486</v>
      </c>
      <c r="D45" s="2257"/>
      <c r="E45" s="140">
        <v>363636.36</v>
      </c>
      <c r="F45" s="134"/>
      <c r="G45" s="2257"/>
      <c r="H45" s="2257"/>
      <c r="I45" s="2257"/>
      <c r="J45" s="2257"/>
      <c r="K45" s="2257"/>
      <c r="L45" s="2257"/>
      <c r="M45" s="2257"/>
      <c r="N45" s="2257"/>
      <c r="O45" s="2257"/>
      <c r="P45" s="2257"/>
      <c r="Q45" s="2257"/>
      <c r="R45" s="2257"/>
      <c r="S45" s="127"/>
    </row>
    <row r="46" spans="1:19" ht="24.95" customHeight="1">
      <c r="A46" s="126"/>
      <c r="B46" s="133" t="s">
        <v>1385</v>
      </c>
      <c r="C46" s="126" t="s">
        <v>1486</v>
      </c>
      <c r="D46" s="2257"/>
      <c r="E46" s="140">
        <v>309090.90999999997</v>
      </c>
      <c r="F46" s="134"/>
      <c r="G46" s="2257"/>
      <c r="H46" s="2257"/>
      <c r="I46" s="2257"/>
      <c r="J46" s="2257"/>
      <c r="K46" s="2257"/>
      <c r="L46" s="2257"/>
      <c r="M46" s="2257"/>
      <c r="N46" s="2257"/>
      <c r="O46" s="2257"/>
      <c r="P46" s="2257"/>
      <c r="Q46" s="2257"/>
      <c r="R46" s="2257"/>
      <c r="S46" s="127"/>
    </row>
    <row r="47" spans="1:19" ht="24.95" customHeight="1">
      <c r="A47" s="126"/>
      <c r="B47" s="133" t="s">
        <v>1386</v>
      </c>
      <c r="C47" s="126" t="s">
        <v>1486</v>
      </c>
      <c r="D47" s="2257"/>
      <c r="E47" s="140">
        <v>281818.18</v>
      </c>
      <c r="F47" s="134"/>
      <c r="G47" s="2257"/>
      <c r="H47" s="2257"/>
      <c r="I47" s="2257"/>
      <c r="J47" s="2257"/>
      <c r="K47" s="2257"/>
      <c r="L47" s="2257"/>
      <c r="M47" s="2257"/>
      <c r="N47" s="2257"/>
      <c r="O47" s="2257"/>
      <c r="P47" s="2257"/>
      <c r="Q47" s="2257"/>
      <c r="R47" s="2257"/>
      <c r="S47" s="127"/>
    </row>
    <row r="48" spans="1:19" ht="24.95" customHeight="1">
      <c r="A48" s="126"/>
      <c r="B48" s="133" t="s">
        <v>626</v>
      </c>
      <c r="C48" s="126" t="s">
        <v>1486</v>
      </c>
      <c r="D48" s="2257"/>
      <c r="E48" s="140">
        <v>309090.90999999997</v>
      </c>
      <c r="F48" s="134"/>
      <c r="G48" s="2257"/>
      <c r="H48" s="2257"/>
      <c r="I48" s="2257"/>
      <c r="J48" s="2257"/>
      <c r="K48" s="2257"/>
      <c r="L48" s="2257"/>
      <c r="M48" s="2257"/>
      <c r="N48" s="2257"/>
      <c r="O48" s="2257"/>
      <c r="P48" s="2257"/>
      <c r="Q48" s="2257"/>
      <c r="R48" s="2257"/>
      <c r="S48" s="127"/>
    </row>
    <row r="49" spans="1:19" ht="24.95" customHeight="1">
      <c r="A49" s="126"/>
      <c r="B49" s="133" t="s">
        <v>624</v>
      </c>
      <c r="C49" s="126" t="s">
        <v>1486</v>
      </c>
      <c r="D49" s="2257"/>
      <c r="E49" s="140">
        <v>336363.64</v>
      </c>
      <c r="F49" s="134"/>
      <c r="G49" s="2257"/>
      <c r="H49" s="2257"/>
      <c r="I49" s="2257"/>
      <c r="J49" s="2257"/>
      <c r="K49" s="2257"/>
      <c r="L49" s="2257"/>
      <c r="M49" s="2257"/>
      <c r="N49" s="2257"/>
      <c r="O49" s="2257"/>
      <c r="P49" s="2257"/>
      <c r="Q49" s="2257"/>
      <c r="R49" s="2257"/>
      <c r="S49" s="127"/>
    </row>
    <row r="50" spans="1:19" ht="24.95" customHeight="1">
      <c r="A50" s="126"/>
      <c r="B50" s="133" t="s">
        <v>627</v>
      </c>
      <c r="C50" s="126" t="s">
        <v>1486</v>
      </c>
      <c r="D50" s="2257"/>
      <c r="E50" s="140">
        <v>290909.09000000003</v>
      </c>
      <c r="F50" s="134"/>
      <c r="G50" s="2257"/>
      <c r="H50" s="2257"/>
      <c r="I50" s="2257"/>
      <c r="J50" s="2257"/>
      <c r="K50" s="2257"/>
      <c r="L50" s="2257"/>
      <c r="M50" s="2257"/>
      <c r="N50" s="2257"/>
      <c r="O50" s="2257"/>
      <c r="P50" s="2257"/>
      <c r="Q50" s="2257"/>
      <c r="R50" s="2257"/>
      <c r="S50" s="127"/>
    </row>
    <row r="51" spans="1:19" ht="24.95" customHeight="1">
      <c r="A51" s="126"/>
      <c r="B51" s="133" t="s">
        <v>1199</v>
      </c>
      <c r="C51" s="126" t="s">
        <v>1486</v>
      </c>
      <c r="D51" s="2257"/>
      <c r="E51" s="140">
        <f>E50</f>
        <v>290909.09000000003</v>
      </c>
      <c r="F51" s="134"/>
      <c r="G51" s="2257"/>
      <c r="H51" s="2257"/>
      <c r="I51" s="2257"/>
      <c r="J51" s="2257"/>
      <c r="K51" s="2257"/>
      <c r="L51" s="2257"/>
      <c r="M51" s="2257"/>
      <c r="N51" s="2257"/>
      <c r="O51" s="2257"/>
      <c r="P51" s="2257"/>
      <c r="Q51" s="2257"/>
      <c r="R51" s="2257"/>
      <c r="S51" s="127"/>
    </row>
    <row r="52" spans="1:19" ht="50.1" customHeight="1">
      <c r="A52" s="138">
        <v>4</v>
      </c>
      <c r="B52" s="1892" t="s">
        <v>1519</v>
      </c>
      <c r="C52" s="1892"/>
      <c r="D52" s="1892"/>
      <c r="E52" s="1892"/>
      <c r="F52" s="1892"/>
      <c r="G52" s="1892"/>
      <c r="H52" s="1892"/>
      <c r="I52" s="1892"/>
      <c r="J52" s="1892"/>
      <c r="K52" s="1892"/>
      <c r="L52" s="1892"/>
      <c r="M52" s="1892"/>
      <c r="N52" s="1892"/>
      <c r="O52" s="1892"/>
      <c r="P52" s="1892"/>
      <c r="Q52" s="1892"/>
      <c r="R52" s="1892"/>
      <c r="S52" s="125"/>
    </row>
    <row r="53" spans="1:19" ht="30" customHeight="1">
      <c r="A53" s="126"/>
      <c r="B53" s="133" t="s">
        <v>1355</v>
      </c>
      <c r="C53" s="126" t="s">
        <v>1486</v>
      </c>
      <c r="D53" s="2257" t="s">
        <v>1178</v>
      </c>
      <c r="E53" s="134">
        <v>234000</v>
      </c>
      <c r="F53" s="134"/>
      <c r="G53" s="2257" t="s">
        <v>1356</v>
      </c>
      <c r="H53" s="2257"/>
      <c r="I53" s="2257"/>
      <c r="J53" s="2257"/>
      <c r="K53" s="2257"/>
      <c r="L53" s="2257"/>
      <c r="M53" s="2257"/>
      <c r="N53" s="2257"/>
      <c r="O53" s="2257"/>
      <c r="P53" s="2257"/>
      <c r="Q53" s="2257"/>
      <c r="R53" s="2257"/>
      <c r="S53" s="2257"/>
    </row>
    <row r="54" spans="1:19" ht="24.95" customHeight="1">
      <c r="A54" s="126"/>
      <c r="B54" s="133" t="s">
        <v>1411</v>
      </c>
      <c r="C54" s="126" t="s">
        <v>1486</v>
      </c>
      <c r="D54" s="2257"/>
      <c r="E54" s="134">
        <v>315000</v>
      </c>
      <c r="F54" s="134"/>
      <c r="G54" s="2257"/>
      <c r="H54" s="2257"/>
      <c r="I54" s="2257"/>
      <c r="J54" s="2257"/>
      <c r="K54" s="2257"/>
      <c r="L54" s="2257"/>
      <c r="M54" s="2257"/>
      <c r="N54" s="2257"/>
      <c r="O54" s="2257"/>
      <c r="P54" s="2257"/>
      <c r="Q54" s="2257"/>
      <c r="R54" s="2257"/>
      <c r="S54" s="2257"/>
    </row>
    <row r="55" spans="1:19" ht="24.95" customHeight="1">
      <c r="A55" s="126"/>
      <c r="B55" s="133" t="s">
        <v>1358</v>
      </c>
      <c r="C55" s="126" t="s">
        <v>1486</v>
      </c>
      <c r="D55" s="2257"/>
      <c r="E55" s="134">
        <v>234000</v>
      </c>
      <c r="F55" s="134"/>
      <c r="G55" s="2257"/>
      <c r="H55" s="2257"/>
      <c r="I55" s="2257"/>
      <c r="J55" s="2257"/>
      <c r="K55" s="2257"/>
      <c r="L55" s="2257"/>
      <c r="M55" s="2257"/>
      <c r="N55" s="2257"/>
      <c r="O55" s="2257"/>
      <c r="P55" s="2257"/>
      <c r="Q55" s="2257"/>
      <c r="R55" s="2257"/>
      <c r="S55" s="2257"/>
    </row>
    <row r="56" spans="1:19" ht="24.95" customHeight="1">
      <c r="A56" s="126"/>
      <c r="B56" s="133" t="s">
        <v>1359</v>
      </c>
      <c r="C56" s="126" t="s">
        <v>1486</v>
      </c>
      <c r="D56" s="2257"/>
      <c r="E56" s="134">
        <v>234000</v>
      </c>
      <c r="F56" s="134"/>
      <c r="G56" s="2257"/>
      <c r="H56" s="2257"/>
      <c r="I56" s="2257"/>
      <c r="J56" s="2257"/>
      <c r="K56" s="2257"/>
      <c r="L56" s="2257"/>
      <c r="M56" s="2257"/>
      <c r="N56" s="2257"/>
      <c r="O56" s="2257"/>
      <c r="P56" s="2257"/>
      <c r="Q56" s="2257"/>
      <c r="R56" s="2257"/>
      <c r="S56" s="2257"/>
    </row>
    <row r="57" spans="1:19" ht="24.95" customHeight="1">
      <c r="A57" s="126"/>
      <c r="B57" s="133" t="s">
        <v>1360</v>
      </c>
      <c r="C57" s="126" t="s">
        <v>1486</v>
      </c>
      <c r="D57" s="2257"/>
      <c r="E57" s="134">
        <v>315000</v>
      </c>
      <c r="F57" s="134"/>
      <c r="G57" s="2257"/>
      <c r="H57" s="2257"/>
      <c r="I57" s="2257"/>
      <c r="J57" s="2257"/>
      <c r="K57" s="2257"/>
      <c r="L57" s="2257"/>
      <c r="M57" s="2257"/>
      <c r="N57" s="2257"/>
      <c r="O57" s="2257"/>
      <c r="P57" s="2257"/>
      <c r="Q57" s="2257"/>
      <c r="R57" s="2257"/>
      <c r="S57" s="2257"/>
    </row>
    <row r="58" spans="1:19" ht="24.95" customHeight="1">
      <c r="A58" s="126"/>
      <c r="B58" s="133" t="s">
        <v>1207</v>
      </c>
      <c r="C58" s="126" t="s">
        <v>1486</v>
      </c>
      <c r="D58" s="2257"/>
      <c r="E58" s="134">
        <v>315000</v>
      </c>
      <c r="F58" s="134"/>
      <c r="G58" s="2257"/>
      <c r="H58" s="2257"/>
      <c r="I58" s="2257"/>
      <c r="J58" s="2257"/>
      <c r="K58" s="2257"/>
      <c r="L58" s="2257"/>
      <c r="M58" s="2257"/>
      <c r="N58" s="2257"/>
      <c r="O58" s="2257"/>
      <c r="P58" s="2257"/>
      <c r="Q58" s="2257"/>
      <c r="R58" s="2257"/>
      <c r="S58" s="2257"/>
    </row>
    <row r="59" spans="1:19" ht="50.1" customHeight="1">
      <c r="A59" s="119">
        <v>5</v>
      </c>
      <c r="B59" s="1892" t="s">
        <v>1520</v>
      </c>
      <c r="C59" s="1892"/>
      <c r="D59" s="1892"/>
      <c r="E59" s="1892"/>
      <c r="F59" s="1892"/>
      <c r="G59" s="1892"/>
      <c r="H59" s="1892"/>
      <c r="I59" s="1892"/>
      <c r="J59" s="1892"/>
      <c r="K59" s="1892"/>
      <c r="L59" s="1892"/>
      <c r="M59" s="1892"/>
      <c r="N59" s="1892"/>
      <c r="O59" s="1892"/>
      <c r="P59" s="1892"/>
      <c r="Q59" s="1892"/>
      <c r="R59" s="1892"/>
      <c r="S59" s="127"/>
    </row>
    <row r="60" spans="1:19" ht="20.100000000000001" customHeight="1">
      <c r="A60" s="126"/>
      <c r="B60" s="133" t="s">
        <v>1209</v>
      </c>
      <c r="C60" s="126"/>
      <c r="D60" s="126"/>
      <c r="E60" s="134"/>
      <c r="F60" s="134"/>
      <c r="G60" s="127"/>
      <c r="H60" s="127"/>
      <c r="I60" s="127"/>
      <c r="J60" s="127"/>
      <c r="K60" s="127"/>
      <c r="L60" s="127"/>
      <c r="M60" s="127"/>
      <c r="N60" s="127"/>
      <c r="O60" s="127"/>
      <c r="P60" s="127"/>
      <c r="Q60" s="127"/>
      <c r="R60" s="127"/>
      <c r="S60" s="2257"/>
    </row>
    <row r="61" spans="1:19" ht="30" customHeight="1">
      <c r="A61" s="126"/>
      <c r="B61" s="133" t="s">
        <v>1210</v>
      </c>
      <c r="C61" s="126" t="s">
        <v>1486</v>
      </c>
      <c r="D61" s="2257" t="s">
        <v>1178</v>
      </c>
      <c r="E61" s="134">
        <v>350000</v>
      </c>
      <c r="F61" s="134"/>
      <c r="G61" s="2257" t="s">
        <v>1211</v>
      </c>
      <c r="H61" s="2257"/>
      <c r="I61" s="2257"/>
      <c r="J61" s="2257"/>
      <c r="K61" s="2257"/>
      <c r="L61" s="2257"/>
      <c r="M61" s="2257"/>
      <c r="N61" s="2257"/>
      <c r="O61" s="2257"/>
      <c r="P61" s="2257"/>
      <c r="Q61" s="2257"/>
      <c r="R61" s="2257"/>
      <c r="S61" s="2257"/>
    </row>
    <row r="62" spans="1:19" ht="24.95" customHeight="1">
      <c r="A62" s="126"/>
      <c r="B62" s="133" t="s">
        <v>1212</v>
      </c>
      <c r="C62" s="126" t="s">
        <v>1486</v>
      </c>
      <c r="D62" s="2257"/>
      <c r="E62" s="134">
        <v>350000</v>
      </c>
      <c r="F62" s="134"/>
      <c r="G62" s="2257"/>
      <c r="H62" s="2257"/>
      <c r="I62" s="2257"/>
      <c r="J62" s="2257"/>
      <c r="K62" s="2257"/>
      <c r="L62" s="2257"/>
      <c r="M62" s="2257"/>
      <c r="N62" s="2257"/>
      <c r="O62" s="2257"/>
      <c r="P62" s="2257"/>
      <c r="Q62" s="2257"/>
      <c r="R62" s="2257"/>
      <c r="S62" s="2257"/>
    </row>
    <row r="63" spans="1:19" ht="24.95" customHeight="1">
      <c r="A63" s="126"/>
      <c r="B63" s="133" t="s">
        <v>1213</v>
      </c>
      <c r="C63" s="126" t="s">
        <v>1486</v>
      </c>
      <c r="D63" s="2257"/>
      <c r="E63" s="134">
        <v>350000</v>
      </c>
      <c r="F63" s="134"/>
      <c r="G63" s="2257"/>
      <c r="H63" s="2257"/>
      <c r="I63" s="2257"/>
      <c r="J63" s="2257"/>
      <c r="K63" s="2257"/>
      <c r="L63" s="2257"/>
      <c r="M63" s="2257"/>
      <c r="N63" s="2257"/>
      <c r="O63" s="2257"/>
      <c r="P63" s="2257"/>
      <c r="Q63" s="2257"/>
      <c r="R63" s="2257"/>
      <c r="S63" s="2257"/>
    </row>
    <row r="64" spans="1:19" ht="50.1" customHeight="1">
      <c r="A64" s="119">
        <v>6</v>
      </c>
      <c r="B64" s="1892" t="s">
        <v>1521</v>
      </c>
      <c r="C64" s="1892"/>
      <c r="D64" s="1892"/>
      <c r="E64" s="1892"/>
      <c r="F64" s="1892"/>
      <c r="G64" s="1892"/>
      <c r="H64" s="1892"/>
      <c r="I64" s="1892"/>
      <c r="J64" s="1892"/>
      <c r="K64" s="1892"/>
      <c r="L64" s="1892"/>
      <c r="M64" s="1892"/>
      <c r="N64" s="1892"/>
      <c r="O64" s="1892"/>
      <c r="P64" s="1892"/>
      <c r="Q64" s="1892"/>
      <c r="R64" s="1892"/>
      <c r="S64" s="127"/>
    </row>
    <row r="65" spans="1:19" ht="24.95" customHeight="1">
      <c r="A65" s="126"/>
      <c r="B65" s="133" t="s">
        <v>1209</v>
      </c>
      <c r="C65" s="126"/>
      <c r="D65" s="126"/>
      <c r="E65" s="134"/>
      <c r="F65" s="134"/>
      <c r="G65" s="127"/>
      <c r="H65" s="127"/>
      <c r="I65" s="127"/>
      <c r="J65" s="127"/>
      <c r="K65" s="127"/>
      <c r="L65" s="127"/>
      <c r="M65" s="127"/>
      <c r="N65" s="127"/>
      <c r="O65" s="127"/>
      <c r="P65" s="127"/>
      <c r="Q65" s="127"/>
      <c r="R65" s="127"/>
      <c r="S65" s="2257"/>
    </row>
    <row r="66" spans="1:19" ht="45" customHeight="1">
      <c r="A66" s="126"/>
      <c r="B66" s="133" t="s">
        <v>1210</v>
      </c>
      <c r="C66" s="126" t="s">
        <v>1486</v>
      </c>
      <c r="D66" s="2257" t="s">
        <v>1178</v>
      </c>
      <c r="E66" s="134">
        <v>350000</v>
      </c>
      <c r="F66" s="134"/>
      <c r="G66" s="2257" t="s">
        <v>1215</v>
      </c>
      <c r="H66" s="2257"/>
      <c r="I66" s="2257"/>
      <c r="J66" s="2257"/>
      <c r="K66" s="2257"/>
      <c r="L66" s="2257"/>
      <c r="M66" s="2257"/>
      <c r="N66" s="2257"/>
      <c r="O66" s="2257"/>
      <c r="P66" s="2257"/>
      <c r="Q66" s="2257"/>
      <c r="R66" s="2257"/>
      <c r="S66" s="2257"/>
    </row>
    <row r="67" spans="1:19" ht="24.95" customHeight="1">
      <c r="A67" s="126"/>
      <c r="B67" s="133" t="s">
        <v>1212</v>
      </c>
      <c r="C67" s="126" t="s">
        <v>1486</v>
      </c>
      <c r="D67" s="2257"/>
      <c r="E67" s="134">
        <v>350000</v>
      </c>
      <c r="F67" s="134"/>
      <c r="G67" s="2257"/>
      <c r="H67" s="2257"/>
      <c r="I67" s="2257"/>
      <c r="J67" s="2257"/>
      <c r="K67" s="2257"/>
      <c r="L67" s="2257"/>
      <c r="M67" s="2257"/>
      <c r="N67" s="2257"/>
      <c r="O67" s="2257"/>
      <c r="P67" s="2257"/>
      <c r="Q67" s="2257"/>
      <c r="R67" s="2257"/>
      <c r="S67" s="2257"/>
    </row>
    <row r="68" spans="1:19" ht="24.95" customHeight="1">
      <c r="A68" s="126"/>
      <c r="B68" s="133" t="s">
        <v>1213</v>
      </c>
      <c r="C68" s="126" t="s">
        <v>1486</v>
      </c>
      <c r="D68" s="2257"/>
      <c r="E68" s="134">
        <v>350000</v>
      </c>
      <c r="F68" s="134"/>
      <c r="G68" s="2257"/>
      <c r="H68" s="2257"/>
      <c r="I68" s="2257"/>
      <c r="J68" s="2257"/>
      <c r="K68" s="2257"/>
      <c r="L68" s="2257"/>
      <c r="M68" s="2257"/>
      <c r="N68" s="2257"/>
      <c r="O68" s="2257"/>
      <c r="P68" s="2257"/>
      <c r="Q68" s="2257"/>
      <c r="R68" s="2257"/>
      <c r="S68" s="2257"/>
    </row>
    <row r="69" spans="1:19" ht="50.1" customHeight="1">
      <c r="A69" s="119">
        <v>7</v>
      </c>
      <c r="B69" s="1892" t="s">
        <v>1522</v>
      </c>
      <c r="C69" s="1892"/>
      <c r="D69" s="1892"/>
      <c r="E69" s="1892"/>
      <c r="F69" s="1892"/>
      <c r="G69" s="1892"/>
      <c r="H69" s="1892"/>
      <c r="I69" s="1892"/>
      <c r="J69" s="1892"/>
      <c r="K69" s="1892"/>
      <c r="L69" s="1892"/>
      <c r="M69" s="1892"/>
      <c r="N69" s="1892"/>
      <c r="O69" s="1892"/>
      <c r="P69" s="1892"/>
      <c r="Q69" s="1892"/>
      <c r="R69" s="1892"/>
      <c r="S69" s="127"/>
    </row>
    <row r="70" spans="1:19" ht="24.95" customHeight="1">
      <c r="A70" s="126"/>
      <c r="B70" s="133" t="s">
        <v>1492</v>
      </c>
      <c r="C70" s="126" t="s">
        <v>1486</v>
      </c>
      <c r="D70" s="2257" t="s">
        <v>1178</v>
      </c>
      <c r="E70" s="134">
        <v>380000</v>
      </c>
      <c r="F70" s="134"/>
      <c r="G70" s="2257" t="s">
        <v>1494</v>
      </c>
      <c r="H70" s="2257"/>
      <c r="I70" s="2257"/>
      <c r="J70" s="2257"/>
      <c r="K70" s="2257"/>
      <c r="L70" s="2257"/>
      <c r="M70" s="2257"/>
      <c r="N70" s="2257"/>
      <c r="O70" s="2257"/>
      <c r="P70" s="2257"/>
      <c r="Q70" s="2257"/>
      <c r="R70" s="2257"/>
      <c r="S70" s="127"/>
    </row>
    <row r="71" spans="1:19" ht="24.95" customHeight="1">
      <c r="A71" s="126"/>
      <c r="B71" s="133" t="s">
        <v>1495</v>
      </c>
      <c r="C71" s="126" t="s">
        <v>1486</v>
      </c>
      <c r="D71" s="2257"/>
      <c r="E71" s="134">
        <v>250000</v>
      </c>
      <c r="F71" s="134"/>
      <c r="G71" s="2257"/>
      <c r="H71" s="2257"/>
      <c r="I71" s="2257"/>
      <c r="J71" s="2257"/>
      <c r="K71" s="2257"/>
      <c r="L71" s="2257"/>
      <c r="M71" s="2257"/>
      <c r="N71" s="2257"/>
      <c r="O71" s="2257"/>
      <c r="P71" s="2257"/>
      <c r="Q71" s="2257"/>
      <c r="R71" s="2257"/>
      <c r="S71" s="127"/>
    </row>
    <row r="72" spans="1:19" ht="24.95" customHeight="1">
      <c r="A72" s="126"/>
      <c r="B72" s="133" t="s">
        <v>1496</v>
      </c>
      <c r="C72" s="126" t="s">
        <v>1486</v>
      </c>
      <c r="D72" s="2257"/>
      <c r="E72" s="134">
        <v>270000</v>
      </c>
      <c r="F72" s="134"/>
      <c r="G72" s="2257"/>
      <c r="H72" s="2257"/>
      <c r="I72" s="2257"/>
      <c r="J72" s="2257"/>
      <c r="K72" s="2257"/>
      <c r="L72" s="2257"/>
      <c r="M72" s="2257"/>
      <c r="N72" s="2257"/>
      <c r="O72" s="2257"/>
      <c r="P72" s="2257"/>
      <c r="Q72" s="2257"/>
      <c r="R72" s="2257"/>
      <c r="S72" s="127"/>
    </row>
    <row r="73" spans="1:19" ht="24.95" customHeight="1">
      <c r="A73" s="126"/>
      <c r="B73" s="133" t="s">
        <v>1497</v>
      </c>
      <c r="C73" s="126" t="s">
        <v>1486</v>
      </c>
      <c r="D73" s="2257"/>
      <c r="E73" s="134">
        <v>200000</v>
      </c>
      <c r="F73" s="134"/>
      <c r="G73" s="2257"/>
      <c r="H73" s="2257"/>
      <c r="I73" s="2257"/>
      <c r="J73" s="2257"/>
      <c r="K73" s="2257"/>
      <c r="L73" s="2257"/>
      <c r="M73" s="2257"/>
      <c r="N73" s="2257"/>
      <c r="O73" s="2257"/>
      <c r="P73" s="2257"/>
      <c r="Q73" s="2257"/>
      <c r="R73" s="2257"/>
      <c r="S73" s="127"/>
    </row>
    <row r="74" spans="1:19" ht="30" customHeight="1">
      <c r="A74" s="124" t="s">
        <v>1216</v>
      </c>
      <c r="B74" s="122" t="s">
        <v>1217</v>
      </c>
      <c r="C74" s="131"/>
      <c r="D74" s="131"/>
      <c r="E74" s="131"/>
      <c r="F74" s="131"/>
      <c r="G74" s="131"/>
      <c r="H74" s="131"/>
      <c r="I74" s="131"/>
      <c r="J74" s="131"/>
      <c r="K74" s="131"/>
      <c r="L74" s="131"/>
      <c r="M74" s="131"/>
      <c r="N74" s="131"/>
      <c r="O74" s="131"/>
      <c r="P74" s="131"/>
      <c r="Q74" s="131"/>
      <c r="R74" s="131"/>
      <c r="S74" s="131"/>
    </row>
    <row r="75" spans="1:19" ht="39.950000000000003" customHeight="1">
      <c r="A75" s="119">
        <v>1</v>
      </c>
      <c r="B75" s="1892" t="s">
        <v>1517</v>
      </c>
      <c r="C75" s="1892"/>
      <c r="D75" s="1892"/>
      <c r="E75" s="1892"/>
      <c r="F75" s="1892"/>
      <c r="G75" s="1892"/>
      <c r="H75" s="1892"/>
      <c r="I75" s="1892"/>
      <c r="J75" s="1892"/>
      <c r="K75" s="1892"/>
      <c r="L75" s="1892"/>
      <c r="M75" s="1892"/>
      <c r="N75" s="1892"/>
      <c r="O75" s="1892"/>
      <c r="P75" s="1892"/>
      <c r="Q75" s="1892"/>
      <c r="R75" s="1892"/>
      <c r="S75" s="124"/>
    </row>
    <row r="76" spans="1:19" ht="30" customHeight="1">
      <c r="A76" s="122"/>
      <c r="B76" s="125" t="s">
        <v>1219</v>
      </c>
      <c r="C76" s="126" t="s">
        <v>1486</v>
      </c>
      <c r="D76" s="127" t="s">
        <v>1178</v>
      </c>
      <c r="E76" s="134">
        <v>530000</v>
      </c>
      <c r="F76" s="123"/>
      <c r="G76" s="2257" t="s">
        <v>1201</v>
      </c>
      <c r="H76" s="2257"/>
      <c r="I76" s="2257"/>
      <c r="J76" s="2257"/>
      <c r="K76" s="2257"/>
      <c r="L76" s="2257"/>
      <c r="M76" s="2257"/>
      <c r="N76" s="2257"/>
      <c r="O76" s="2257"/>
      <c r="P76" s="2257"/>
      <c r="Q76" s="2257"/>
      <c r="R76" s="2257"/>
      <c r="S76" s="123"/>
    </row>
    <row r="77" spans="1:19" ht="50.1" customHeight="1">
      <c r="A77" s="119">
        <v>2</v>
      </c>
      <c r="B77" s="1892" t="s">
        <v>1523</v>
      </c>
      <c r="C77" s="1892"/>
      <c r="D77" s="1892"/>
      <c r="E77" s="1892"/>
      <c r="F77" s="1892"/>
      <c r="G77" s="1892"/>
      <c r="H77" s="1892"/>
      <c r="I77" s="1892"/>
      <c r="J77" s="1892"/>
      <c r="K77" s="1892"/>
      <c r="L77" s="1892"/>
      <c r="M77" s="1892"/>
      <c r="N77" s="1892"/>
      <c r="O77" s="1892"/>
      <c r="P77" s="1892"/>
      <c r="Q77" s="1892"/>
      <c r="R77" s="1892"/>
      <c r="S77" s="2257"/>
    </row>
    <row r="78" spans="1:19" ht="30" customHeight="1">
      <c r="A78" s="122"/>
      <c r="B78" s="125" t="s">
        <v>211</v>
      </c>
      <c r="C78" s="126" t="s">
        <v>1486</v>
      </c>
      <c r="D78" s="142" t="s">
        <v>1178</v>
      </c>
      <c r="E78" s="134">
        <v>300000</v>
      </c>
      <c r="F78" s="123"/>
      <c r="G78" s="2257" t="s">
        <v>1222</v>
      </c>
      <c r="H78" s="2257"/>
      <c r="I78" s="2257"/>
      <c r="J78" s="2257"/>
      <c r="K78" s="2257"/>
      <c r="L78" s="2257"/>
      <c r="M78" s="2257"/>
      <c r="N78" s="2257"/>
      <c r="O78" s="2257"/>
      <c r="P78" s="2257"/>
      <c r="Q78" s="2257"/>
      <c r="R78" s="2257"/>
      <c r="S78" s="2257"/>
    </row>
    <row r="79" spans="1:19" ht="34.5" customHeight="1">
      <c r="A79" s="122"/>
      <c r="B79" s="125" t="s">
        <v>213</v>
      </c>
      <c r="C79" s="126" t="s">
        <v>1486</v>
      </c>
      <c r="D79" s="142"/>
      <c r="E79" s="134">
        <v>300000</v>
      </c>
      <c r="F79" s="123"/>
      <c r="G79" s="2257"/>
      <c r="H79" s="2257"/>
      <c r="I79" s="2257"/>
      <c r="J79" s="2257"/>
      <c r="K79" s="2257"/>
      <c r="L79" s="2257"/>
      <c r="M79" s="2257"/>
      <c r="N79" s="2257"/>
      <c r="O79" s="2257"/>
      <c r="P79" s="2257"/>
      <c r="Q79" s="2257"/>
      <c r="R79" s="2257"/>
      <c r="S79" s="2257"/>
    </row>
    <row r="80" spans="1:19" ht="50.1" customHeight="1">
      <c r="A80" s="119">
        <v>3</v>
      </c>
      <c r="B80" s="1892" t="s">
        <v>1520</v>
      </c>
      <c r="C80" s="1892"/>
      <c r="D80" s="1892"/>
      <c r="E80" s="1892"/>
      <c r="F80" s="1892"/>
      <c r="G80" s="1892"/>
      <c r="H80" s="1892"/>
      <c r="I80" s="1892"/>
      <c r="J80" s="1892"/>
      <c r="K80" s="1892"/>
      <c r="L80" s="1892"/>
      <c r="M80" s="1892"/>
      <c r="N80" s="1892"/>
      <c r="O80" s="1892"/>
      <c r="P80" s="1892"/>
      <c r="Q80" s="1892"/>
      <c r="R80" s="1892"/>
      <c r="S80" s="2257"/>
    </row>
    <row r="81" spans="1:19" ht="30" customHeight="1">
      <c r="A81" s="122"/>
      <c r="B81" s="125" t="s">
        <v>211</v>
      </c>
      <c r="C81" s="126" t="s">
        <v>1486</v>
      </c>
      <c r="D81" s="2257" t="s">
        <v>1178</v>
      </c>
      <c r="E81" s="134">
        <v>300000</v>
      </c>
      <c r="F81" s="123"/>
      <c r="G81" s="2257" t="s">
        <v>1211</v>
      </c>
      <c r="H81" s="2257"/>
      <c r="I81" s="2257"/>
      <c r="J81" s="2257"/>
      <c r="K81" s="2257"/>
      <c r="L81" s="2257"/>
      <c r="M81" s="2257"/>
      <c r="N81" s="2257"/>
      <c r="O81" s="2257"/>
      <c r="P81" s="2257"/>
      <c r="Q81" s="2257"/>
      <c r="R81" s="2257"/>
      <c r="S81" s="2257"/>
    </row>
    <row r="82" spans="1:19" ht="35.25" customHeight="1">
      <c r="A82" s="122"/>
      <c r="B82" s="125" t="s">
        <v>213</v>
      </c>
      <c r="C82" s="126" t="s">
        <v>1486</v>
      </c>
      <c r="D82" s="2257"/>
      <c r="E82" s="134">
        <v>300000</v>
      </c>
      <c r="F82" s="123"/>
      <c r="G82" s="2257"/>
      <c r="H82" s="2257"/>
      <c r="I82" s="2257"/>
      <c r="J82" s="2257"/>
      <c r="K82" s="2257"/>
      <c r="L82" s="2257"/>
      <c r="M82" s="2257"/>
      <c r="N82" s="2257"/>
      <c r="O82" s="2257"/>
      <c r="P82" s="2257"/>
      <c r="Q82" s="2257"/>
      <c r="R82" s="2257"/>
      <c r="S82" s="2257"/>
    </row>
    <row r="83" spans="1:19" ht="50.1" customHeight="1">
      <c r="A83" s="119">
        <v>4</v>
      </c>
      <c r="B83" s="1892" t="s">
        <v>1521</v>
      </c>
      <c r="C83" s="1892"/>
      <c r="D83" s="1892"/>
      <c r="E83" s="1892"/>
      <c r="F83" s="1892"/>
      <c r="G83" s="1892"/>
      <c r="H83" s="1892"/>
      <c r="I83" s="1892"/>
      <c r="J83" s="1892"/>
      <c r="K83" s="1892"/>
      <c r="L83" s="1892"/>
      <c r="M83" s="1892"/>
      <c r="N83" s="1892"/>
      <c r="O83" s="1892"/>
      <c r="P83" s="1892"/>
      <c r="Q83" s="1892"/>
      <c r="R83" s="1892"/>
      <c r="S83" s="2257"/>
    </row>
    <row r="84" spans="1:19" ht="30" customHeight="1">
      <c r="A84" s="122"/>
      <c r="B84" s="125" t="s">
        <v>211</v>
      </c>
      <c r="C84" s="126" t="s">
        <v>1486</v>
      </c>
      <c r="D84" s="2257" t="s">
        <v>1178</v>
      </c>
      <c r="E84" s="134">
        <v>300000</v>
      </c>
      <c r="F84" s="123"/>
      <c r="G84" s="2257" t="s">
        <v>1224</v>
      </c>
      <c r="H84" s="2257"/>
      <c r="I84" s="2257"/>
      <c r="J84" s="2257"/>
      <c r="K84" s="2257"/>
      <c r="L84" s="2257"/>
      <c r="M84" s="2257"/>
      <c r="N84" s="2257"/>
      <c r="O84" s="2257"/>
      <c r="P84" s="2257"/>
      <c r="Q84" s="2257"/>
      <c r="R84" s="2257"/>
      <c r="S84" s="2257"/>
    </row>
    <row r="85" spans="1:19" ht="40.5" customHeight="1">
      <c r="A85" s="122"/>
      <c r="B85" s="125" t="s">
        <v>213</v>
      </c>
      <c r="C85" s="126" t="s">
        <v>1486</v>
      </c>
      <c r="D85" s="2257"/>
      <c r="E85" s="134">
        <v>300000</v>
      </c>
      <c r="F85" s="123"/>
      <c r="G85" s="2257"/>
      <c r="H85" s="2257"/>
      <c r="I85" s="2257"/>
      <c r="J85" s="2257"/>
      <c r="K85" s="2257"/>
      <c r="L85" s="2257"/>
      <c r="M85" s="2257"/>
      <c r="N85" s="2257"/>
      <c r="O85" s="2257"/>
      <c r="P85" s="2257"/>
      <c r="Q85" s="2257"/>
      <c r="R85" s="2257"/>
      <c r="S85" s="2257"/>
    </row>
    <row r="86" spans="1:19" ht="50.1" customHeight="1">
      <c r="A86" s="119">
        <v>5</v>
      </c>
      <c r="B86" s="1892" t="s">
        <v>1524</v>
      </c>
      <c r="C86" s="1892"/>
      <c r="D86" s="1892"/>
      <c r="E86" s="1892"/>
      <c r="F86" s="1892"/>
      <c r="G86" s="1892"/>
      <c r="H86" s="1892"/>
      <c r="I86" s="1892"/>
      <c r="J86" s="1892"/>
      <c r="K86" s="1892"/>
      <c r="L86" s="1892"/>
      <c r="M86" s="1892"/>
      <c r="N86" s="1892"/>
      <c r="O86" s="1892"/>
      <c r="P86" s="1892"/>
      <c r="Q86" s="1892"/>
      <c r="R86" s="1892"/>
      <c r="S86" s="127"/>
    </row>
    <row r="87" spans="1:19" ht="40.5" customHeight="1">
      <c r="A87" s="122"/>
      <c r="B87" s="125" t="s">
        <v>213</v>
      </c>
      <c r="C87" s="126" t="s">
        <v>249</v>
      </c>
      <c r="D87" s="127"/>
      <c r="E87" s="134">
        <v>240000</v>
      </c>
      <c r="F87" s="123"/>
      <c r="G87" s="2257" t="s">
        <v>1525</v>
      </c>
      <c r="H87" s="2257"/>
      <c r="I87" s="2257"/>
      <c r="J87" s="2257"/>
      <c r="K87" s="2257"/>
      <c r="L87" s="2257"/>
      <c r="M87" s="2257"/>
      <c r="N87" s="2257"/>
      <c r="O87" s="2257"/>
      <c r="P87" s="2257"/>
      <c r="Q87" s="2257"/>
      <c r="R87" s="2257"/>
      <c r="S87" s="127"/>
    </row>
    <row r="88" spans="1:19" ht="40.5" customHeight="1">
      <c r="A88" s="122"/>
      <c r="B88" s="125" t="s">
        <v>1526</v>
      </c>
      <c r="C88" s="126" t="s">
        <v>249</v>
      </c>
      <c r="D88" s="127"/>
      <c r="E88" s="134">
        <v>280000</v>
      </c>
      <c r="F88" s="123"/>
      <c r="G88" s="2257"/>
      <c r="H88" s="2257"/>
      <c r="I88" s="2257"/>
      <c r="J88" s="2257"/>
      <c r="K88" s="2257"/>
      <c r="L88" s="2257"/>
      <c r="M88" s="2257"/>
      <c r="N88" s="2257"/>
      <c r="O88" s="2257"/>
      <c r="P88" s="2257"/>
      <c r="Q88" s="2257"/>
      <c r="R88" s="2257"/>
      <c r="S88" s="127"/>
    </row>
    <row r="89" spans="1:19" ht="30" customHeight="1">
      <c r="A89" s="122" t="s">
        <v>1225</v>
      </c>
      <c r="B89" s="122" t="s">
        <v>1364</v>
      </c>
      <c r="C89" s="126"/>
      <c r="D89" s="127"/>
      <c r="E89" s="134"/>
      <c r="F89" s="123"/>
      <c r="G89" s="127"/>
      <c r="H89" s="127"/>
      <c r="I89" s="127"/>
      <c r="J89" s="127"/>
      <c r="K89" s="127"/>
      <c r="L89" s="127"/>
      <c r="M89" s="127"/>
      <c r="N89" s="127"/>
      <c r="O89" s="127"/>
      <c r="P89" s="127"/>
      <c r="Q89" s="152"/>
      <c r="R89" s="153"/>
      <c r="S89" s="153"/>
    </row>
    <row r="90" spans="1:19" ht="50.1" customHeight="1">
      <c r="A90" s="122"/>
      <c r="B90" s="1892" t="s">
        <v>1527</v>
      </c>
      <c r="C90" s="1892"/>
      <c r="D90" s="1892"/>
      <c r="E90" s="1892"/>
      <c r="F90" s="1892"/>
      <c r="G90" s="1892"/>
      <c r="H90" s="1892"/>
      <c r="I90" s="1892"/>
      <c r="J90" s="1892"/>
      <c r="K90" s="1892"/>
      <c r="L90" s="1892"/>
      <c r="M90" s="1892"/>
      <c r="N90" s="1892"/>
      <c r="O90" s="1892"/>
      <c r="P90" s="1892"/>
      <c r="Q90" s="1892"/>
      <c r="R90" s="1892"/>
      <c r="S90" s="2257"/>
    </row>
    <row r="91" spans="1:19" ht="49.5" customHeight="1">
      <c r="A91" s="122"/>
      <c r="B91" s="125" t="s">
        <v>1228</v>
      </c>
      <c r="C91" s="126" t="s">
        <v>1486</v>
      </c>
      <c r="D91" s="127"/>
      <c r="E91" s="134">
        <v>35000</v>
      </c>
      <c r="F91" s="123"/>
      <c r="G91" s="2257"/>
      <c r="H91" s="2257"/>
      <c r="I91" s="2257"/>
      <c r="J91" s="2257"/>
      <c r="K91" s="2257"/>
      <c r="L91" s="2257"/>
      <c r="M91" s="2257"/>
      <c r="N91" s="2257"/>
      <c r="O91" s="2257"/>
      <c r="P91" s="2257"/>
      <c r="Q91" s="2257"/>
      <c r="R91" s="2257"/>
      <c r="S91" s="2257"/>
    </row>
    <row r="92" spans="1:19" ht="54.75" customHeight="1">
      <c r="A92" s="122"/>
      <c r="B92" s="125" t="s">
        <v>1230</v>
      </c>
      <c r="C92" s="126" t="s">
        <v>1486</v>
      </c>
      <c r="D92" s="127"/>
      <c r="E92" s="134">
        <v>49000</v>
      </c>
      <c r="F92" s="123"/>
      <c r="G92" s="2257"/>
      <c r="H92" s="2257"/>
      <c r="I92" s="2257"/>
      <c r="J92" s="2257"/>
      <c r="K92" s="2257"/>
      <c r="L92" s="2257"/>
      <c r="M92" s="2257"/>
      <c r="N92" s="2257"/>
      <c r="O92" s="2257"/>
      <c r="P92" s="2257"/>
      <c r="Q92" s="2257"/>
      <c r="R92" s="2257"/>
      <c r="S92" s="2257"/>
    </row>
    <row r="93" spans="1:19" ht="30.75" customHeight="1">
      <c r="A93" s="119" t="s">
        <v>1231</v>
      </c>
      <c r="B93" s="1892" t="s">
        <v>1232</v>
      </c>
      <c r="C93" s="1892"/>
      <c r="D93" s="1892"/>
      <c r="E93" s="1892"/>
      <c r="F93" s="1892"/>
      <c r="G93" s="1892"/>
      <c r="H93" s="1892"/>
      <c r="I93" s="1892"/>
      <c r="J93" s="1892"/>
      <c r="K93" s="1892"/>
      <c r="L93" s="1892"/>
      <c r="M93" s="1892"/>
      <c r="N93" s="1892"/>
      <c r="O93" s="1892"/>
      <c r="P93" s="1892"/>
      <c r="Q93" s="1892"/>
      <c r="R93" s="1892"/>
      <c r="S93" s="131"/>
    </row>
    <row r="94" spans="1:19" ht="50.1" customHeight="1">
      <c r="A94" s="119">
        <v>1</v>
      </c>
      <c r="B94" s="1892" t="s">
        <v>1528</v>
      </c>
      <c r="C94" s="1892"/>
      <c r="D94" s="1892"/>
      <c r="E94" s="1892"/>
      <c r="F94" s="1892"/>
      <c r="G94" s="1892"/>
      <c r="H94" s="1892"/>
      <c r="I94" s="1892"/>
      <c r="J94" s="1892"/>
      <c r="K94" s="1892"/>
      <c r="L94" s="1892"/>
      <c r="M94" s="1892"/>
      <c r="N94" s="1892"/>
      <c r="O94" s="1892"/>
      <c r="P94" s="1892"/>
      <c r="Q94" s="1892"/>
      <c r="R94" s="1892"/>
      <c r="S94" s="154"/>
    </row>
    <row r="95" spans="1:19" ht="30" customHeight="1">
      <c r="A95" s="119"/>
      <c r="B95" s="122" t="s">
        <v>1238</v>
      </c>
      <c r="C95" s="147"/>
      <c r="D95" s="147"/>
      <c r="E95" s="147"/>
      <c r="F95" s="147"/>
      <c r="G95" s="2317" t="s">
        <v>1367</v>
      </c>
      <c r="H95" s="2317"/>
      <c r="I95" s="2317"/>
      <c r="J95" s="2317"/>
      <c r="K95" s="2317"/>
      <c r="L95" s="2317"/>
      <c r="M95" s="2317"/>
      <c r="N95" s="2317"/>
      <c r="O95" s="2317"/>
      <c r="P95" s="2317"/>
      <c r="Q95" s="2317"/>
      <c r="R95" s="2317"/>
      <c r="S95" s="142"/>
    </row>
    <row r="96" spans="1:19" ht="30" customHeight="1">
      <c r="A96" s="119"/>
      <c r="B96" s="125" t="s">
        <v>1240</v>
      </c>
      <c r="C96" s="126" t="s">
        <v>724</v>
      </c>
      <c r="D96" s="126"/>
      <c r="E96" s="148">
        <v>1380000</v>
      </c>
      <c r="F96" s="129"/>
      <c r="G96" s="2317"/>
      <c r="H96" s="2317"/>
      <c r="I96" s="2317"/>
      <c r="J96" s="2317"/>
      <c r="K96" s="2317"/>
      <c r="L96" s="2317"/>
      <c r="M96" s="2317"/>
      <c r="N96" s="2317"/>
      <c r="O96" s="2317"/>
      <c r="P96" s="2317"/>
      <c r="Q96" s="2317"/>
      <c r="R96" s="2317"/>
      <c r="S96" s="142"/>
    </row>
    <row r="97" spans="1:19" ht="30" customHeight="1">
      <c r="A97" s="119"/>
      <c r="B97" s="125" t="s">
        <v>1241</v>
      </c>
      <c r="C97" s="126" t="s">
        <v>724</v>
      </c>
      <c r="D97" s="126"/>
      <c r="E97" s="148">
        <v>1430000</v>
      </c>
      <c r="F97" s="129"/>
      <c r="G97" s="2317"/>
      <c r="H97" s="2317"/>
      <c r="I97" s="2317"/>
      <c r="J97" s="2317"/>
      <c r="K97" s="2317"/>
      <c r="L97" s="2317"/>
      <c r="M97" s="2317"/>
      <c r="N97" s="2317"/>
      <c r="O97" s="2317"/>
      <c r="P97" s="2317"/>
      <c r="Q97" s="2317"/>
      <c r="R97" s="2317"/>
      <c r="S97" s="142"/>
    </row>
    <row r="98" spans="1:19" ht="30" customHeight="1">
      <c r="A98" s="119"/>
      <c r="B98" s="122" t="s">
        <v>1242</v>
      </c>
      <c r="C98" s="147"/>
      <c r="D98" s="147"/>
      <c r="E98" s="147"/>
      <c r="F98" s="147"/>
      <c r="G98" s="2317" t="s">
        <v>1367</v>
      </c>
      <c r="H98" s="2317"/>
      <c r="I98" s="2317"/>
      <c r="J98" s="2317"/>
      <c r="K98" s="2317"/>
      <c r="L98" s="2317"/>
      <c r="M98" s="2317"/>
      <c r="N98" s="2317"/>
      <c r="O98" s="2317"/>
      <c r="P98" s="2317"/>
      <c r="Q98" s="2317"/>
      <c r="R98" s="2317"/>
      <c r="S98" s="2257"/>
    </row>
    <row r="99" spans="1:19" ht="30" customHeight="1">
      <c r="A99" s="119"/>
      <c r="B99" s="125" t="s">
        <v>1240</v>
      </c>
      <c r="C99" s="126" t="s">
        <v>724</v>
      </c>
      <c r="D99" s="126"/>
      <c r="E99" s="129">
        <v>1430000</v>
      </c>
      <c r="F99" s="147"/>
      <c r="G99" s="2317"/>
      <c r="H99" s="2317"/>
      <c r="I99" s="2317"/>
      <c r="J99" s="2317"/>
      <c r="K99" s="2317"/>
      <c r="L99" s="2317"/>
      <c r="M99" s="2317"/>
      <c r="N99" s="2317"/>
      <c r="O99" s="2317"/>
      <c r="P99" s="2317"/>
      <c r="Q99" s="2317"/>
      <c r="R99" s="2317"/>
      <c r="S99" s="2257"/>
    </row>
    <row r="100" spans="1:19" ht="30" customHeight="1">
      <c r="A100" s="119"/>
      <c r="B100" s="125" t="s">
        <v>1241</v>
      </c>
      <c r="C100" s="126" t="s">
        <v>724</v>
      </c>
      <c r="D100" s="126"/>
      <c r="E100" s="129">
        <v>1480000</v>
      </c>
      <c r="F100" s="147"/>
      <c r="G100" s="2317"/>
      <c r="H100" s="2317"/>
      <c r="I100" s="2317"/>
      <c r="J100" s="2317"/>
      <c r="K100" s="2317"/>
      <c r="L100" s="2317"/>
      <c r="M100" s="2317"/>
      <c r="N100" s="2317"/>
      <c r="O100" s="2317"/>
      <c r="P100" s="2317"/>
      <c r="Q100" s="2317"/>
      <c r="R100" s="2317"/>
      <c r="S100" s="2257"/>
    </row>
    <row r="101" spans="1:19" ht="30" customHeight="1">
      <c r="A101" s="119"/>
      <c r="B101" s="122" t="s">
        <v>1243</v>
      </c>
      <c r="C101" s="147"/>
      <c r="D101" s="147"/>
      <c r="E101" s="147"/>
      <c r="F101" s="147"/>
      <c r="G101" s="2317" t="s">
        <v>1367</v>
      </c>
      <c r="H101" s="2317"/>
      <c r="I101" s="2317"/>
      <c r="J101" s="2317"/>
      <c r="K101" s="2317"/>
      <c r="L101" s="2317"/>
      <c r="M101" s="2317"/>
      <c r="N101" s="2317"/>
      <c r="O101" s="2317"/>
      <c r="P101" s="2317"/>
      <c r="Q101" s="2317"/>
      <c r="R101" s="2317"/>
      <c r="S101" s="2257"/>
    </row>
    <row r="102" spans="1:19" ht="30" customHeight="1">
      <c r="A102" s="127"/>
      <c r="B102" s="125" t="s">
        <v>1240</v>
      </c>
      <c r="C102" s="126" t="s">
        <v>724</v>
      </c>
      <c r="D102" s="126"/>
      <c r="E102" s="129">
        <v>1480000</v>
      </c>
      <c r="F102" s="129"/>
      <c r="G102" s="2317"/>
      <c r="H102" s="2317"/>
      <c r="I102" s="2317"/>
      <c r="J102" s="2317"/>
      <c r="K102" s="2317"/>
      <c r="L102" s="2317"/>
      <c r="M102" s="2317"/>
      <c r="N102" s="2317"/>
      <c r="O102" s="2317"/>
      <c r="P102" s="2317"/>
      <c r="Q102" s="2317"/>
      <c r="R102" s="2317"/>
      <c r="S102" s="2257"/>
    </row>
    <row r="103" spans="1:19" ht="30" customHeight="1">
      <c r="A103" s="127"/>
      <c r="B103" s="125" t="s">
        <v>1241</v>
      </c>
      <c r="C103" s="126" t="s">
        <v>724</v>
      </c>
      <c r="D103" s="126"/>
      <c r="E103" s="129">
        <v>1530000</v>
      </c>
      <c r="F103" s="129"/>
      <c r="G103" s="2317"/>
      <c r="H103" s="2317"/>
      <c r="I103" s="2317"/>
      <c r="J103" s="2317"/>
      <c r="K103" s="2317"/>
      <c r="L103" s="2317"/>
      <c r="M103" s="2317"/>
      <c r="N103" s="2317"/>
      <c r="O103" s="2317"/>
      <c r="P103" s="2317"/>
      <c r="Q103" s="2317"/>
      <c r="R103" s="2317"/>
      <c r="S103" s="2257"/>
    </row>
    <row r="104" spans="1:19" ht="30" customHeight="1">
      <c r="A104" s="119" t="s">
        <v>1247</v>
      </c>
      <c r="B104" s="1892" t="s">
        <v>1248</v>
      </c>
      <c r="C104" s="1892"/>
      <c r="D104" s="1892"/>
      <c r="E104" s="1892"/>
      <c r="F104" s="1892"/>
      <c r="G104" s="1892"/>
      <c r="H104" s="1892"/>
      <c r="I104" s="1892"/>
      <c r="J104" s="1892"/>
      <c r="K104" s="1892"/>
      <c r="L104" s="1892"/>
      <c r="M104" s="1892"/>
      <c r="N104" s="1892"/>
      <c r="O104" s="1892"/>
      <c r="P104" s="1892"/>
      <c r="Q104" s="1892"/>
      <c r="R104" s="1892"/>
      <c r="S104" s="162"/>
    </row>
    <row r="105" spans="1:19" ht="50.1" customHeight="1">
      <c r="A105" s="119">
        <v>1</v>
      </c>
      <c r="B105" s="1892" t="s">
        <v>1529</v>
      </c>
      <c r="C105" s="2331"/>
      <c r="D105" s="2331"/>
      <c r="E105" s="2331"/>
      <c r="F105" s="2331"/>
      <c r="G105" s="2331"/>
      <c r="H105" s="2331"/>
      <c r="I105" s="2331"/>
      <c r="J105" s="2331"/>
      <c r="K105" s="2331"/>
      <c r="L105" s="2331"/>
      <c r="M105" s="2331"/>
      <c r="N105" s="2331"/>
      <c r="O105" s="2331"/>
      <c r="P105" s="2331"/>
      <c r="Q105" s="2331"/>
      <c r="R105" s="2331"/>
      <c r="S105" s="163"/>
    </row>
    <row r="106" spans="1:19" ht="30" customHeight="1">
      <c r="A106" s="119"/>
      <c r="B106" s="1892" t="s">
        <v>1421</v>
      </c>
      <c r="C106" s="1892"/>
      <c r="D106" s="1892"/>
      <c r="E106" s="1892"/>
      <c r="F106" s="125"/>
      <c r="G106" s="125"/>
      <c r="H106" s="125"/>
      <c r="I106" s="125"/>
      <c r="J106" s="125"/>
      <c r="K106" s="125"/>
      <c r="L106" s="125"/>
      <c r="M106" s="125"/>
      <c r="N106" s="125"/>
      <c r="O106" s="125"/>
      <c r="P106" s="125"/>
      <c r="Q106" s="125"/>
      <c r="R106" s="125"/>
      <c r="S106" s="163"/>
    </row>
    <row r="107" spans="1:19" ht="51" customHeight="1">
      <c r="A107" s="123"/>
      <c r="B107" s="1892" t="s">
        <v>1453</v>
      </c>
      <c r="C107" s="1892"/>
      <c r="D107" s="1892"/>
      <c r="E107" s="124"/>
      <c r="F107" s="124"/>
      <c r="G107" s="119" t="s">
        <v>1251</v>
      </c>
      <c r="H107" s="2327" t="s">
        <v>1454</v>
      </c>
      <c r="I107" s="2327"/>
      <c r="J107" s="2327"/>
      <c r="K107" s="2327"/>
      <c r="L107" s="2327"/>
      <c r="M107" s="2327"/>
      <c r="N107" s="2327"/>
      <c r="O107" s="2327"/>
      <c r="P107" s="2327"/>
      <c r="Q107" s="2327"/>
      <c r="R107" s="2327"/>
      <c r="S107" s="2303"/>
    </row>
    <row r="108" spans="1:19" ht="33.75">
      <c r="A108" s="127"/>
      <c r="B108" s="125" t="s">
        <v>1498</v>
      </c>
      <c r="C108" s="126" t="s">
        <v>1499</v>
      </c>
      <c r="D108" s="2257" t="s">
        <v>1423</v>
      </c>
      <c r="E108" s="155"/>
      <c r="F108" s="155"/>
      <c r="G108" s="156">
        <f>1560000/1.1</f>
        <v>1418181.8181818181</v>
      </c>
      <c r="H108" s="2327"/>
      <c r="I108" s="2327"/>
      <c r="J108" s="2327"/>
      <c r="K108" s="2327"/>
      <c r="L108" s="2327"/>
      <c r="M108" s="2327"/>
      <c r="N108" s="2327"/>
      <c r="O108" s="2327"/>
      <c r="P108" s="2327"/>
      <c r="Q108" s="2327"/>
      <c r="R108" s="2327"/>
      <c r="S108" s="2303"/>
    </row>
    <row r="109" spans="1:19" ht="33.75">
      <c r="A109" s="127"/>
      <c r="B109" s="125" t="s">
        <v>1500</v>
      </c>
      <c r="C109" s="126" t="s">
        <v>1499</v>
      </c>
      <c r="D109" s="2257"/>
      <c r="E109" s="155"/>
      <c r="F109" s="155"/>
      <c r="G109" s="156">
        <f>1610000/1.1</f>
        <v>1463636.3636363635</v>
      </c>
      <c r="H109" s="2327"/>
      <c r="I109" s="2327"/>
      <c r="J109" s="2327"/>
      <c r="K109" s="2327"/>
      <c r="L109" s="2327"/>
      <c r="M109" s="2327"/>
      <c r="N109" s="2327"/>
      <c r="O109" s="2327"/>
      <c r="P109" s="2327"/>
      <c r="Q109" s="2327"/>
      <c r="R109" s="2327"/>
      <c r="S109" s="2303"/>
    </row>
    <row r="110" spans="1:19" ht="33.75">
      <c r="A110" s="127"/>
      <c r="B110" s="125" t="s">
        <v>1501</v>
      </c>
      <c r="C110" s="126" t="s">
        <v>1499</v>
      </c>
      <c r="D110" s="2257"/>
      <c r="E110" s="155"/>
      <c r="F110" s="155"/>
      <c r="G110" s="156">
        <f>1660000/1.1</f>
        <v>1509090.9090909089</v>
      </c>
      <c r="H110" s="2327"/>
      <c r="I110" s="2327"/>
      <c r="J110" s="2327"/>
      <c r="K110" s="2327"/>
      <c r="L110" s="2327"/>
      <c r="M110" s="2327"/>
      <c r="N110" s="2327"/>
      <c r="O110" s="2327"/>
      <c r="P110" s="2327"/>
      <c r="Q110" s="2327"/>
      <c r="R110" s="2327"/>
      <c r="S110" s="2303"/>
    </row>
    <row r="111" spans="1:19" ht="33.75">
      <c r="A111" s="127"/>
      <c r="B111" s="125" t="s">
        <v>1502</v>
      </c>
      <c r="C111" s="126" t="s">
        <v>1499</v>
      </c>
      <c r="D111" s="2257"/>
      <c r="E111" s="155"/>
      <c r="F111" s="155"/>
      <c r="G111" s="156">
        <f>1710000/1.1</f>
        <v>1554545.4545454544</v>
      </c>
      <c r="H111" s="2327"/>
      <c r="I111" s="2327"/>
      <c r="J111" s="2327"/>
      <c r="K111" s="2327"/>
      <c r="L111" s="2327"/>
      <c r="M111" s="2327"/>
      <c r="N111" s="2327"/>
      <c r="O111" s="2327"/>
      <c r="P111" s="2327"/>
      <c r="Q111" s="2327"/>
      <c r="R111" s="2327"/>
      <c r="S111" s="2303"/>
    </row>
    <row r="112" spans="1:19" ht="33.75">
      <c r="A112" s="127"/>
      <c r="B112" s="125" t="s">
        <v>1503</v>
      </c>
      <c r="C112" s="126" t="s">
        <v>1499</v>
      </c>
      <c r="D112" s="2257"/>
      <c r="E112" s="155"/>
      <c r="F112" s="155"/>
      <c r="G112" s="156">
        <f>1770000/1.1</f>
        <v>1609090.9090909089</v>
      </c>
      <c r="H112" s="2327"/>
      <c r="I112" s="2327"/>
      <c r="J112" s="2327"/>
      <c r="K112" s="2327"/>
      <c r="L112" s="2327"/>
      <c r="M112" s="2327"/>
      <c r="N112" s="2327"/>
      <c r="O112" s="2327"/>
      <c r="P112" s="2327"/>
      <c r="Q112" s="2327"/>
      <c r="R112" s="2327"/>
      <c r="S112" s="2303"/>
    </row>
    <row r="113" spans="1:19" ht="33.75">
      <c r="A113" s="127"/>
      <c r="B113" s="125" t="s">
        <v>1504</v>
      </c>
      <c r="C113" s="126" t="s">
        <v>1499</v>
      </c>
      <c r="D113" s="2257"/>
      <c r="E113" s="155"/>
      <c r="F113" s="155"/>
      <c r="G113" s="156">
        <f>1845000/1.1</f>
        <v>1677272.7272727271</v>
      </c>
      <c r="H113" s="2327"/>
      <c r="I113" s="2327"/>
      <c r="J113" s="2327"/>
      <c r="K113" s="2327"/>
      <c r="L113" s="2327"/>
      <c r="M113" s="2327"/>
      <c r="N113" s="2327"/>
      <c r="O113" s="2327"/>
      <c r="P113" s="2327"/>
      <c r="Q113" s="2327"/>
      <c r="R113" s="2327"/>
      <c r="S113" s="2303"/>
    </row>
    <row r="114" spans="1:19" ht="33.75">
      <c r="A114" s="127"/>
      <c r="B114" s="125" t="s">
        <v>1505</v>
      </c>
      <c r="C114" s="126" t="s">
        <v>1499</v>
      </c>
      <c r="D114" s="2257"/>
      <c r="E114" s="155"/>
      <c r="F114" s="155"/>
      <c r="G114" s="156">
        <f>1990000/1.1</f>
        <v>1809090.9090909089</v>
      </c>
      <c r="H114" s="2327"/>
      <c r="I114" s="2327"/>
      <c r="J114" s="2327"/>
      <c r="K114" s="2327"/>
      <c r="L114" s="2327"/>
      <c r="M114" s="2327"/>
      <c r="N114" s="2327"/>
      <c r="O114" s="2327"/>
      <c r="P114" s="2327"/>
      <c r="Q114" s="2327"/>
      <c r="R114" s="2327"/>
      <c r="S114" s="2303"/>
    </row>
    <row r="115" spans="1:19" ht="37.5" customHeight="1">
      <c r="A115" s="127"/>
      <c r="B115" s="122" t="s">
        <v>1455</v>
      </c>
      <c r="C115" s="124"/>
      <c r="D115" s="124"/>
      <c r="E115" s="2241" t="s">
        <v>1456</v>
      </c>
      <c r="F115" s="2241"/>
      <c r="G115" s="2241"/>
      <c r="H115" s="2241"/>
      <c r="I115" s="2241"/>
      <c r="J115" s="2241"/>
      <c r="K115" s="2241"/>
      <c r="L115" s="2241"/>
      <c r="M115" s="2241"/>
      <c r="N115" s="2241"/>
      <c r="O115" s="2241"/>
      <c r="P115" s="2241"/>
      <c r="Q115" s="2241"/>
      <c r="R115" s="2241"/>
      <c r="S115" s="2257"/>
    </row>
    <row r="116" spans="1:19" ht="36.75" customHeight="1">
      <c r="A116" s="127"/>
      <c r="B116" s="125" t="s">
        <v>1498</v>
      </c>
      <c r="C116" s="126" t="s">
        <v>1499</v>
      </c>
      <c r="D116" s="2257" t="s">
        <v>1423</v>
      </c>
      <c r="E116" s="155"/>
      <c r="F116" s="155"/>
      <c r="G116" s="158"/>
      <c r="H116" s="2327"/>
      <c r="I116" s="2327"/>
      <c r="J116" s="157"/>
      <c r="K116" s="157"/>
      <c r="L116" s="157"/>
      <c r="M116" s="157"/>
      <c r="N116" s="157">
        <f>1325000/1.1</f>
        <v>1204545.4545454544</v>
      </c>
      <c r="O116" s="157"/>
      <c r="P116" s="157"/>
      <c r="Q116" s="157"/>
      <c r="R116" s="157"/>
      <c r="S116" s="2257"/>
    </row>
    <row r="117" spans="1:19" ht="36.75" customHeight="1">
      <c r="A117" s="127"/>
      <c r="B117" s="125" t="s">
        <v>1500</v>
      </c>
      <c r="C117" s="126" t="s">
        <v>1499</v>
      </c>
      <c r="D117" s="2257"/>
      <c r="E117" s="155"/>
      <c r="F117" s="155"/>
      <c r="G117" s="148"/>
      <c r="H117" s="2327"/>
      <c r="I117" s="2327"/>
      <c r="J117" s="152"/>
      <c r="K117" s="152"/>
      <c r="L117" s="152"/>
      <c r="M117" s="152"/>
      <c r="N117" s="157">
        <f>1375000/1.1</f>
        <v>1250000</v>
      </c>
      <c r="O117" s="152"/>
      <c r="P117" s="152"/>
      <c r="Q117" s="152"/>
      <c r="R117" s="152"/>
      <c r="S117" s="2257"/>
    </row>
    <row r="118" spans="1:19" ht="36.75" customHeight="1">
      <c r="A118" s="127"/>
      <c r="B118" s="125" t="s">
        <v>1501</v>
      </c>
      <c r="C118" s="126" t="s">
        <v>1499</v>
      </c>
      <c r="D118" s="2257"/>
      <c r="E118" s="155"/>
      <c r="F118" s="155"/>
      <c r="G118" s="148"/>
      <c r="H118" s="2327"/>
      <c r="I118" s="2327"/>
      <c r="J118" s="152"/>
      <c r="K118" s="152"/>
      <c r="L118" s="152"/>
      <c r="M118" s="152"/>
      <c r="N118" s="157">
        <f>1425000/1.1</f>
        <v>1295454.5454545454</v>
      </c>
      <c r="O118" s="152"/>
      <c r="P118" s="152"/>
      <c r="Q118" s="152"/>
      <c r="R118" s="152"/>
      <c r="S118" s="2257"/>
    </row>
    <row r="119" spans="1:19" ht="36.75" customHeight="1">
      <c r="A119" s="127"/>
      <c r="B119" s="125" t="s">
        <v>1502</v>
      </c>
      <c r="C119" s="126" t="s">
        <v>1499</v>
      </c>
      <c r="D119" s="2257"/>
      <c r="E119" s="155"/>
      <c r="F119" s="155"/>
      <c r="G119" s="148"/>
      <c r="H119" s="2327"/>
      <c r="I119" s="2327"/>
      <c r="J119" s="152"/>
      <c r="K119" s="152"/>
      <c r="L119" s="152"/>
      <c r="M119" s="152"/>
      <c r="N119" s="157">
        <f>1475000/1.1</f>
        <v>1340909.0909090908</v>
      </c>
      <c r="O119" s="152"/>
      <c r="P119" s="152"/>
      <c r="Q119" s="152"/>
      <c r="R119" s="152"/>
      <c r="S119" s="2257"/>
    </row>
    <row r="120" spans="1:19" ht="36.75" customHeight="1">
      <c r="A120" s="127"/>
      <c r="B120" s="125" t="s">
        <v>1503</v>
      </c>
      <c r="C120" s="126" t="s">
        <v>1499</v>
      </c>
      <c r="D120" s="2257"/>
      <c r="E120" s="155"/>
      <c r="F120" s="155"/>
      <c r="G120" s="148"/>
      <c r="H120" s="2327"/>
      <c r="I120" s="2327"/>
      <c r="J120" s="157"/>
      <c r="K120" s="157"/>
      <c r="L120" s="157"/>
      <c r="M120" s="157"/>
      <c r="N120" s="157">
        <f>1550000/1.1</f>
        <v>1409090.9090909089</v>
      </c>
      <c r="O120" s="157"/>
      <c r="P120" s="157"/>
      <c r="Q120" s="157"/>
      <c r="R120" s="157"/>
      <c r="S120" s="2257"/>
    </row>
    <row r="121" spans="1:19" ht="36.75" customHeight="1">
      <c r="A121" s="127"/>
      <c r="B121" s="125" t="s">
        <v>1530</v>
      </c>
      <c r="C121" s="126" t="s">
        <v>548</v>
      </c>
      <c r="D121" s="2257"/>
      <c r="E121" s="155"/>
      <c r="F121" s="155"/>
      <c r="G121" s="148"/>
      <c r="H121" s="152"/>
      <c r="I121" s="152"/>
      <c r="J121" s="157"/>
      <c r="K121" s="157"/>
      <c r="L121" s="157"/>
      <c r="M121" s="157"/>
      <c r="N121" s="157">
        <f>1675000/1.1</f>
        <v>1522727.2727272727</v>
      </c>
      <c r="O121" s="157"/>
      <c r="P121" s="157"/>
      <c r="Q121" s="157"/>
      <c r="R121" s="157"/>
      <c r="S121" s="127"/>
    </row>
    <row r="122" spans="1:19" ht="39.950000000000003" customHeight="1">
      <c r="A122" s="127"/>
      <c r="B122" s="122" t="s">
        <v>1458</v>
      </c>
      <c r="C122" s="124"/>
      <c r="D122" s="124"/>
      <c r="E122" s="2241" t="s">
        <v>1459</v>
      </c>
      <c r="F122" s="2241"/>
      <c r="G122" s="2241"/>
      <c r="H122" s="2241"/>
      <c r="I122" s="2241"/>
      <c r="J122" s="2241"/>
      <c r="K122" s="2241"/>
      <c r="L122" s="2241"/>
      <c r="M122" s="2241"/>
      <c r="N122" s="2241"/>
      <c r="O122" s="2241"/>
      <c r="P122" s="2241"/>
      <c r="Q122" s="2241"/>
      <c r="R122" s="2241"/>
      <c r="S122" s="119"/>
    </row>
    <row r="123" spans="1:19" ht="38.25" customHeight="1">
      <c r="A123" s="127"/>
      <c r="B123" s="125" t="s">
        <v>1498</v>
      </c>
      <c r="C123" s="126" t="s">
        <v>1499</v>
      </c>
      <c r="D123" s="2257" t="s">
        <v>1423</v>
      </c>
      <c r="E123" s="155"/>
      <c r="F123" s="155"/>
      <c r="G123" s="148"/>
      <c r="H123" s="157"/>
      <c r="I123" s="157"/>
      <c r="J123" s="157"/>
      <c r="K123" s="157"/>
      <c r="L123" s="157"/>
      <c r="M123" s="157"/>
      <c r="N123" s="157">
        <f>1375000/1.1</f>
        <v>1250000</v>
      </c>
      <c r="O123" s="157"/>
      <c r="P123" s="157"/>
      <c r="Q123" s="157"/>
      <c r="R123" s="157"/>
      <c r="S123" s="2335" t="s">
        <v>1460</v>
      </c>
    </row>
    <row r="124" spans="1:19" ht="38.25" customHeight="1">
      <c r="A124" s="127"/>
      <c r="B124" s="125" t="s">
        <v>1500</v>
      </c>
      <c r="C124" s="126" t="s">
        <v>1499</v>
      </c>
      <c r="D124" s="2257"/>
      <c r="E124" s="155"/>
      <c r="F124" s="155"/>
      <c r="G124" s="148"/>
      <c r="H124" s="157"/>
      <c r="I124" s="157"/>
      <c r="J124" s="157"/>
      <c r="K124" s="157"/>
      <c r="L124" s="157"/>
      <c r="M124" s="157"/>
      <c r="N124" s="157">
        <f>1425000/1.1</f>
        <v>1295454.5454545454</v>
      </c>
      <c r="O124" s="157"/>
      <c r="P124" s="157"/>
      <c r="Q124" s="157"/>
      <c r="R124" s="157"/>
      <c r="S124" s="2257"/>
    </row>
    <row r="125" spans="1:19" ht="38.25" customHeight="1">
      <c r="A125" s="127"/>
      <c r="B125" s="125" t="s">
        <v>1501</v>
      </c>
      <c r="C125" s="126" t="s">
        <v>1499</v>
      </c>
      <c r="D125" s="2257"/>
      <c r="E125" s="155"/>
      <c r="F125" s="155"/>
      <c r="G125" s="148"/>
      <c r="H125" s="157"/>
      <c r="I125" s="157"/>
      <c r="J125" s="157"/>
      <c r="K125" s="157"/>
      <c r="L125" s="157"/>
      <c r="M125" s="157"/>
      <c r="N125" s="157">
        <f>1475000/1.1</f>
        <v>1340909.0909090908</v>
      </c>
      <c r="O125" s="157"/>
      <c r="P125" s="157"/>
      <c r="Q125" s="157"/>
      <c r="R125" s="157"/>
      <c r="S125" s="2257"/>
    </row>
    <row r="126" spans="1:19" ht="38.25" customHeight="1">
      <c r="A126" s="127"/>
      <c r="B126" s="125" t="s">
        <v>1502</v>
      </c>
      <c r="C126" s="126" t="s">
        <v>1499</v>
      </c>
      <c r="D126" s="2257"/>
      <c r="E126" s="155"/>
      <c r="F126" s="155"/>
      <c r="G126" s="148"/>
      <c r="H126" s="157"/>
      <c r="I126" s="157"/>
      <c r="J126" s="157"/>
      <c r="K126" s="157"/>
      <c r="L126" s="157"/>
      <c r="M126" s="157"/>
      <c r="N126" s="157">
        <f>1530000/1.1</f>
        <v>1390909.0909090908</v>
      </c>
      <c r="O126" s="157"/>
      <c r="P126" s="157"/>
      <c r="Q126" s="157"/>
      <c r="R126" s="157"/>
      <c r="S126" s="2257"/>
    </row>
    <row r="127" spans="1:19" ht="38.25" customHeight="1">
      <c r="A127" s="127"/>
      <c r="B127" s="125" t="s">
        <v>1503</v>
      </c>
      <c r="C127" s="126" t="s">
        <v>1499</v>
      </c>
      <c r="D127" s="2257"/>
      <c r="E127" s="155"/>
      <c r="F127" s="155"/>
      <c r="G127" s="148"/>
      <c r="H127" s="157"/>
      <c r="I127" s="157"/>
      <c r="J127" s="157"/>
      <c r="K127" s="157"/>
      <c r="L127" s="157"/>
      <c r="M127" s="157"/>
      <c r="N127" s="157">
        <f>1600000/1.1</f>
        <v>1454545.4545454544</v>
      </c>
      <c r="O127" s="157"/>
      <c r="P127" s="157"/>
      <c r="Q127" s="157"/>
      <c r="R127" s="157"/>
      <c r="S127" s="2257"/>
    </row>
    <row r="128" spans="1:19" ht="38.25" customHeight="1">
      <c r="A128" s="127"/>
      <c r="B128" s="125" t="s">
        <v>1530</v>
      </c>
      <c r="C128" s="126" t="s">
        <v>548</v>
      </c>
      <c r="D128" s="2257"/>
      <c r="E128" s="155"/>
      <c r="F128" s="155"/>
      <c r="G128" s="148"/>
      <c r="H128" s="157"/>
      <c r="I128" s="157"/>
      <c r="J128" s="157"/>
      <c r="K128" s="157"/>
      <c r="L128" s="157"/>
      <c r="M128" s="157"/>
      <c r="N128" s="157">
        <f>1700000/1.1</f>
        <v>1545454.5454545454</v>
      </c>
      <c r="O128" s="157"/>
      <c r="P128" s="157"/>
      <c r="Q128" s="157"/>
      <c r="R128" s="157"/>
      <c r="S128" s="2257"/>
    </row>
    <row r="129" spans="1:19" ht="38.25" customHeight="1">
      <c r="A129" s="127"/>
      <c r="B129" s="125" t="s">
        <v>1531</v>
      </c>
      <c r="C129" s="126" t="s">
        <v>548</v>
      </c>
      <c r="D129" s="2257"/>
      <c r="E129" s="155"/>
      <c r="F129" s="155"/>
      <c r="G129" s="148"/>
      <c r="H129" s="157"/>
      <c r="I129" s="157"/>
      <c r="J129" s="157"/>
      <c r="K129" s="157"/>
      <c r="L129" s="157"/>
      <c r="M129" s="157"/>
      <c r="N129" s="157">
        <f>1990000/1.1</f>
        <v>1809090.9090909089</v>
      </c>
      <c r="O129" s="157"/>
      <c r="P129" s="157"/>
      <c r="Q129" s="157"/>
      <c r="R129" s="157"/>
      <c r="S129" s="2257"/>
    </row>
    <row r="130" spans="1:19" ht="30" customHeight="1">
      <c r="A130" s="119" t="s">
        <v>1266</v>
      </c>
      <c r="B130" s="2337" t="s">
        <v>1267</v>
      </c>
      <c r="C130" s="2337"/>
      <c r="D130" s="2337"/>
      <c r="E130" s="2337"/>
      <c r="F130" s="2337"/>
      <c r="G130" s="2337"/>
      <c r="H130" s="2337"/>
      <c r="I130" s="2337"/>
      <c r="J130" s="2337"/>
      <c r="K130" s="2337"/>
      <c r="L130" s="2337"/>
      <c r="M130" s="2337"/>
      <c r="N130" s="2337"/>
      <c r="O130" s="2337"/>
      <c r="P130" s="2337"/>
      <c r="Q130" s="2337"/>
      <c r="R130" s="2337"/>
      <c r="S130" s="154"/>
    </row>
    <row r="131" spans="1:19" ht="45" hidden="1" customHeight="1">
      <c r="A131" s="2241">
        <v>1</v>
      </c>
      <c r="B131" s="1892" t="s">
        <v>1426</v>
      </c>
      <c r="C131" s="1892"/>
      <c r="D131" s="1892"/>
      <c r="E131" s="1892"/>
      <c r="F131" s="1892"/>
      <c r="G131" s="1892"/>
      <c r="H131" s="1892"/>
      <c r="I131" s="1892"/>
      <c r="J131" s="1892"/>
      <c r="K131" s="1892"/>
      <c r="L131" s="1892"/>
      <c r="M131" s="1892"/>
      <c r="N131" s="1892"/>
      <c r="O131" s="1892"/>
      <c r="P131" s="1892"/>
      <c r="Q131" s="1892"/>
      <c r="R131" s="1892"/>
      <c r="S131" s="2257"/>
    </row>
    <row r="132" spans="1:19" ht="30" hidden="1" customHeight="1">
      <c r="A132" s="2241"/>
      <c r="B132" s="2338" t="s">
        <v>1427</v>
      </c>
      <c r="C132" s="2331"/>
      <c r="D132" s="2331"/>
      <c r="E132" s="2331"/>
      <c r="F132" s="2331"/>
      <c r="G132" s="2331"/>
      <c r="H132" s="2331"/>
      <c r="I132" s="2331"/>
      <c r="J132" s="2331"/>
      <c r="K132" s="2331"/>
      <c r="L132" s="2331"/>
      <c r="M132" s="2331"/>
      <c r="N132" s="2331"/>
      <c r="O132" s="2331"/>
      <c r="P132" s="2331"/>
      <c r="Q132" s="2331"/>
      <c r="R132" s="2331"/>
      <c r="S132" s="2257"/>
    </row>
    <row r="133" spans="1:19" ht="22.5" hidden="1" customHeight="1">
      <c r="A133" s="2241"/>
      <c r="B133" s="2339" t="s">
        <v>1374</v>
      </c>
      <c r="C133" s="2331"/>
      <c r="D133" s="2331"/>
      <c r="E133" s="2331"/>
      <c r="F133" s="2331"/>
      <c r="G133" s="2331"/>
      <c r="H133" s="2331"/>
      <c r="I133" s="2331"/>
      <c r="J133" s="2331"/>
      <c r="K133" s="2331"/>
      <c r="L133" s="2331"/>
      <c r="M133" s="2331"/>
      <c r="N133" s="2331"/>
      <c r="O133" s="2331"/>
      <c r="P133" s="125"/>
      <c r="Q133" s="125"/>
      <c r="R133" s="125"/>
      <c r="S133" s="2257"/>
    </row>
    <row r="134" spans="1:19" ht="18" hidden="1" customHeight="1">
      <c r="A134" s="2241"/>
      <c r="B134" s="2339" t="s">
        <v>1428</v>
      </c>
      <c r="C134" s="2331"/>
      <c r="D134" s="2331"/>
      <c r="E134" s="2331"/>
      <c r="F134" s="2331"/>
      <c r="G134" s="2331"/>
      <c r="H134" s="2331"/>
      <c r="I134" s="2331"/>
      <c r="J134" s="2331"/>
      <c r="K134" s="2331"/>
      <c r="L134" s="2331"/>
      <c r="M134" s="2331"/>
      <c r="N134" s="2331"/>
      <c r="O134" s="2331"/>
      <c r="P134" s="2331"/>
      <c r="Q134" s="2331"/>
      <c r="R134" s="2331"/>
      <c r="S134" s="2257"/>
    </row>
    <row r="135" spans="1:19" ht="18" hidden="1" customHeight="1">
      <c r="A135" s="2241"/>
      <c r="B135" s="2339" t="s">
        <v>1429</v>
      </c>
      <c r="C135" s="2331"/>
      <c r="D135" s="2331"/>
      <c r="E135" s="2331"/>
      <c r="F135" s="2331"/>
      <c r="G135" s="2331"/>
      <c r="H135" s="2331"/>
      <c r="I135" s="2331"/>
      <c r="J135" s="2331"/>
      <c r="K135" s="2331"/>
      <c r="L135" s="2331"/>
      <c r="M135" s="2331"/>
      <c r="N135" s="2331"/>
      <c r="O135" s="2331"/>
      <c r="P135" s="2331"/>
      <c r="Q135" s="2331"/>
      <c r="R135" s="2331"/>
      <c r="S135" s="2257"/>
    </row>
    <row r="136" spans="1:19" ht="30" hidden="1" customHeight="1">
      <c r="A136" s="119"/>
      <c r="B136" s="2340" t="s">
        <v>1430</v>
      </c>
      <c r="C136" s="1892"/>
      <c r="D136" s="1892"/>
      <c r="E136" s="1892"/>
      <c r="F136" s="1892"/>
      <c r="G136" s="2327"/>
      <c r="H136" s="2327"/>
      <c r="I136" s="2327"/>
      <c r="J136" s="2327"/>
      <c r="K136" s="2327"/>
      <c r="L136" s="2327"/>
      <c r="M136" s="2327"/>
      <c r="N136" s="2327"/>
      <c r="O136" s="2327"/>
      <c r="P136" s="2327"/>
      <c r="Q136" s="2327"/>
      <c r="R136" s="2327"/>
      <c r="S136" s="157"/>
    </row>
    <row r="137" spans="1:19" ht="30" hidden="1" customHeight="1">
      <c r="A137" s="127"/>
      <c r="B137" s="125" t="s">
        <v>1272</v>
      </c>
      <c r="C137" s="126" t="s">
        <v>1273</v>
      </c>
      <c r="D137" s="126"/>
      <c r="E137" s="152">
        <v>485000</v>
      </c>
      <c r="F137" s="152"/>
      <c r="G137" s="155"/>
      <c r="H137" s="155"/>
      <c r="I137" s="155"/>
      <c r="J137" s="157"/>
      <c r="K137" s="157"/>
      <c r="L137" s="157"/>
      <c r="M137" s="157"/>
      <c r="N137" s="152"/>
      <c r="O137" s="157"/>
      <c r="P137" s="157"/>
      <c r="Q137" s="157"/>
      <c r="R137" s="157"/>
      <c r="S137" s="2257"/>
    </row>
    <row r="138" spans="1:19" ht="30" hidden="1" customHeight="1">
      <c r="A138" s="127"/>
      <c r="B138" s="125" t="s">
        <v>1274</v>
      </c>
      <c r="C138" s="126" t="s">
        <v>1273</v>
      </c>
      <c r="D138" s="126"/>
      <c r="E138" s="152">
        <v>550000</v>
      </c>
      <c r="F138" s="152"/>
      <c r="G138" s="155"/>
      <c r="H138" s="155"/>
      <c r="I138" s="155"/>
      <c r="J138" s="157"/>
      <c r="K138" s="157"/>
      <c r="L138" s="157"/>
      <c r="M138" s="157"/>
      <c r="N138" s="152"/>
      <c r="O138" s="157"/>
      <c r="P138" s="157"/>
      <c r="Q138" s="157"/>
      <c r="R138" s="157"/>
      <c r="S138" s="2257"/>
    </row>
    <row r="139" spans="1:19" ht="30" hidden="1" customHeight="1">
      <c r="A139" s="127"/>
      <c r="B139" s="125" t="s">
        <v>1375</v>
      </c>
      <c r="C139" s="126" t="s">
        <v>1273</v>
      </c>
      <c r="D139" s="126"/>
      <c r="E139" s="152">
        <v>615000</v>
      </c>
      <c r="F139" s="152"/>
      <c r="G139" s="155"/>
      <c r="H139" s="155"/>
      <c r="I139" s="155"/>
      <c r="J139" s="157"/>
      <c r="K139" s="157"/>
      <c r="L139" s="157"/>
      <c r="M139" s="157"/>
      <c r="N139" s="152"/>
      <c r="O139" s="157"/>
      <c r="P139" s="157"/>
      <c r="Q139" s="157"/>
      <c r="R139" s="157"/>
      <c r="S139" s="2257"/>
    </row>
    <row r="140" spans="1:19" ht="30" hidden="1" customHeight="1">
      <c r="A140" s="127"/>
      <c r="B140" s="125" t="s">
        <v>1276</v>
      </c>
      <c r="C140" s="126" t="s">
        <v>1273</v>
      </c>
      <c r="D140" s="126"/>
      <c r="E140" s="152">
        <v>735000</v>
      </c>
      <c r="F140" s="152"/>
      <c r="G140" s="155"/>
      <c r="H140" s="155"/>
      <c r="I140" s="155"/>
      <c r="J140" s="157"/>
      <c r="K140" s="157"/>
      <c r="L140" s="157"/>
      <c r="M140" s="157"/>
      <c r="N140" s="152"/>
      <c r="O140" s="157"/>
      <c r="P140" s="157"/>
      <c r="Q140" s="157"/>
      <c r="R140" s="157"/>
      <c r="S140" s="2257"/>
    </row>
    <row r="141" spans="1:19" ht="30" hidden="1" customHeight="1">
      <c r="A141" s="127"/>
      <c r="B141" s="125" t="s">
        <v>1277</v>
      </c>
      <c r="C141" s="126" t="s">
        <v>1273</v>
      </c>
      <c r="D141" s="126"/>
      <c r="E141" s="152">
        <v>800000</v>
      </c>
      <c r="F141" s="152"/>
      <c r="G141" s="2257" t="s">
        <v>1431</v>
      </c>
      <c r="H141" s="2257"/>
      <c r="I141" s="2257"/>
      <c r="J141" s="2257"/>
      <c r="K141" s="2257"/>
      <c r="L141" s="2257"/>
      <c r="M141" s="2257"/>
      <c r="N141" s="2257"/>
      <c r="O141" s="2257"/>
      <c r="P141" s="2257"/>
      <c r="Q141" s="2257"/>
      <c r="R141" s="2257"/>
      <c r="S141" s="2257"/>
    </row>
    <row r="142" spans="1:19" ht="30" hidden="1" customHeight="1">
      <c r="A142" s="127"/>
      <c r="B142" s="125" t="s">
        <v>1278</v>
      </c>
      <c r="C142" s="126" t="s">
        <v>1273</v>
      </c>
      <c r="D142" s="126"/>
      <c r="E142" s="152">
        <v>875000</v>
      </c>
      <c r="F142" s="152"/>
      <c r="G142" s="2257"/>
      <c r="H142" s="2257"/>
      <c r="I142" s="2257"/>
      <c r="J142" s="2257"/>
      <c r="K142" s="2257"/>
      <c r="L142" s="2257"/>
      <c r="M142" s="2257"/>
      <c r="N142" s="2257"/>
      <c r="O142" s="2257"/>
      <c r="P142" s="2257"/>
      <c r="Q142" s="2257"/>
      <c r="R142" s="2257"/>
      <c r="S142" s="2257"/>
    </row>
    <row r="143" spans="1:19" ht="30" hidden="1" customHeight="1">
      <c r="A143" s="127"/>
      <c r="B143" s="125" t="s">
        <v>1279</v>
      </c>
      <c r="C143" s="126" t="s">
        <v>1273</v>
      </c>
      <c r="D143" s="126"/>
      <c r="E143" s="152">
        <v>1090000</v>
      </c>
      <c r="F143" s="152"/>
      <c r="G143" s="2257"/>
      <c r="H143" s="2257"/>
      <c r="I143" s="2257"/>
      <c r="J143" s="2257"/>
      <c r="K143" s="2257"/>
      <c r="L143" s="2257"/>
      <c r="M143" s="2257"/>
      <c r="N143" s="2257"/>
      <c r="O143" s="2257"/>
      <c r="P143" s="2257"/>
      <c r="Q143" s="2257"/>
      <c r="R143" s="2257"/>
      <c r="S143" s="2257"/>
    </row>
    <row r="144" spans="1:19" ht="30" hidden="1" customHeight="1">
      <c r="A144" s="127"/>
      <c r="B144" s="125" t="s">
        <v>1280</v>
      </c>
      <c r="C144" s="126" t="s">
        <v>1273</v>
      </c>
      <c r="D144" s="126"/>
      <c r="E144" s="152">
        <v>1210000</v>
      </c>
      <c r="F144" s="152"/>
      <c r="G144" s="2257"/>
      <c r="H144" s="2257"/>
      <c r="I144" s="2257"/>
      <c r="J144" s="2257"/>
      <c r="K144" s="2257"/>
      <c r="L144" s="2257"/>
      <c r="M144" s="2257"/>
      <c r="N144" s="2257"/>
      <c r="O144" s="2257"/>
      <c r="P144" s="2257"/>
      <c r="Q144" s="2257"/>
      <c r="R144" s="2257"/>
      <c r="S144" s="2257"/>
    </row>
    <row r="145" spans="1:19" ht="30" hidden="1" customHeight="1">
      <c r="A145" s="127"/>
      <c r="B145" s="125" t="s">
        <v>1281</v>
      </c>
      <c r="C145" s="126" t="s">
        <v>1273</v>
      </c>
      <c r="D145" s="126"/>
      <c r="E145" s="152">
        <v>1320000</v>
      </c>
      <c r="F145" s="152"/>
      <c r="G145" s="155"/>
      <c r="H145" s="155"/>
      <c r="I145" s="155"/>
      <c r="J145" s="157"/>
      <c r="K145" s="157"/>
      <c r="L145" s="157"/>
      <c r="M145" s="157"/>
      <c r="N145" s="152"/>
      <c r="O145" s="157"/>
      <c r="P145" s="157"/>
      <c r="Q145" s="157"/>
      <c r="R145" s="157"/>
      <c r="S145" s="2257"/>
    </row>
    <row r="146" spans="1:19" ht="30" hidden="1" customHeight="1">
      <c r="A146" s="127"/>
      <c r="B146" s="125" t="s">
        <v>1282</v>
      </c>
      <c r="C146" s="126" t="s">
        <v>1273</v>
      </c>
      <c r="D146" s="126"/>
      <c r="E146" s="152">
        <v>1650000</v>
      </c>
      <c r="F146" s="152"/>
      <c r="G146" s="155"/>
      <c r="H146" s="155"/>
      <c r="I146" s="155"/>
      <c r="J146" s="157"/>
      <c r="K146" s="157"/>
      <c r="L146" s="157"/>
      <c r="M146" s="157"/>
      <c r="N146" s="152"/>
      <c r="O146" s="157"/>
      <c r="P146" s="157"/>
      <c r="Q146" s="157"/>
      <c r="R146" s="157"/>
      <c r="S146" s="2257"/>
    </row>
    <row r="147" spans="1:19" ht="30" hidden="1" customHeight="1">
      <c r="A147" s="127"/>
      <c r="B147" s="125" t="s">
        <v>1283</v>
      </c>
      <c r="C147" s="126" t="s">
        <v>1273</v>
      </c>
      <c r="D147" s="126"/>
      <c r="E147" s="152">
        <v>1785000</v>
      </c>
      <c r="F147" s="152"/>
      <c r="G147" s="155"/>
      <c r="H147" s="155"/>
      <c r="I147" s="155"/>
      <c r="J147" s="157"/>
      <c r="K147" s="157"/>
      <c r="L147" s="157"/>
      <c r="M147" s="157"/>
      <c r="N147" s="152"/>
      <c r="O147" s="157"/>
      <c r="P147" s="157"/>
      <c r="Q147" s="157"/>
      <c r="R147" s="157"/>
      <c r="S147" s="2257"/>
    </row>
    <row r="148" spans="1:19" ht="30" hidden="1" customHeight="1">
      <c r="A148" s="127"/>
      <c r="B148" s="125" t="s">
        <v>1284</v>
      </c>
      <c r="C148" s="126" t="s">
        <v>1273</v>
      </c>
      <c r="D148" s="126"/>
      <c r="E148" s="152">
        <v>1930000</v>
      </c>
      <c r="F148" s="152"/>
      <c r="G148" s="155"/>
      <c r="H148" s="155"/>
      <c r="I148" s="155"/>
      <c r="J148" s="157"/>
      <c r="K148" s="157"/>
      <c r="L148" s="157"/>
      <c r="M148" s="157"/>
      <c r="N148" s="152"/>
      <c r="O148" s="157"/>
      <c r="P148" s="157"/>
      <c r="Q148" s="157"/>
      <c r="R148" s="157"/>
      <c r="S148" s="2257"/>
    </row>
    <row r="149" spans="1:19" ht="30" hidden="1" customHeight="1">
      <c r="A149" s="127"/>
      <c r="B149" s="125" t="s">
        <v>1285</v>
      </c>
      <c r="C149" s="126" t="s">
        <v>1273</v>
      </c>
      <c r="D149" s="126"/>
      <c r="E149" s="152">
        <v>2750000</v>
      </c>
      <c r="F149" s="152"/>
      <c r="G149" s="155"/>
      <c r="H149" s="155"/>
      <c r="I149" s="155"/>
      <c r="J149" s="157"/>
      <c r="K149" s="157"/>
      <c r="L149" s="157"/>
      <c r="M149" s="157"/>
      <c r="N149" s="152"/>
      <c r="O149" s="157"/>
      <c r="P149" s="157"/>
      <c r="Q149" s="157"/>
      <c r="R149" s="157"/>
      <c r="S149" s="2257"/>
    </row>
    <row r="150" spans="1:19" ht="30" hidden="1" customHeight="1">
      <c r="A150" s="127"/>
      <c r="B150" s="125" t="s">
        <v>1286</v>
      </c>
      <c r="C150" s="126" t="s">
        <v>1273</v>
      </c>
      <c r="D150" s="126"/>
      <c r="E150" s="152">
        <v>3050000</v>
      </c>
      <c r="F150" s="152"/>
      <c r="G150" s="155"/>
      <c r="H150" s="155"/>
      <c r="I150" s="155"/>
      <c r="J150" s="157"/>
      <c r="K150" s="157"/>
      <c r="L150" s="157"/>
      <c r="M150" s="157"/>
      <c r="N150" s="152"/>
      <c r="O150" s="157"/>
      <c r="P150" s="157"/>
      <c r="Q150" s="157"/>
      <c r="R150" s="157"/>
      <c r="S150" s="2257"/>
    </row>
    <row r="151" spans="1:19" ht="30" hidden="1" customHeight="1">
      <c r="A151" s="127"/>
      <c r="B151" s="125" t="s">
        <v>1287</v>
      </c>
      <c r="C151" s="126" t="s">
        <v>1273</v>
      </c>
      <c r="D151" s="126"/>
      <c r="E151" s="152">
        <v>3300000</v>
      </c>
      <c r="F151" s="152"/>
      <c r="G151" s="155"/>
      <c r="H151" s="155"/>
      <c r="I151" s="155"/>
      <c r="J151" s="157"/>
      <c r="K151" s="157"/>
      <c r="L151" s="157"/>
      <c r="M151" s="157"/>
      <c r="N151" s="152"/>
      <c r="O151" s="157"/>
      <c r="P151" s="157"/>
      <c r="Q151" s="157"/>
      <c r="R151" s="157"/>
      <c r="S151" s="2257"/>
    </row>
    <row r="152" spans="1:19" ht="30" hidden="1" customHeight="1">
      <c r="A152" s="127"/>
      <c r="B152" s="125" t="s">
        <v>1288</v>
      </c>
      <c r="C152" s="126" t="s">
        <v>1273</v>
      </c>
      <c r="D152" s="126"/>
      <c r="E152" s="152">
        <v>3950000</v>
      </c>
      <c r="F152" s="152"/>
      <c r="G152" s="155"/>
      <c r="H152" s="155"/>
      <c r="I152" s="155"/>
      <c r="J152" s="157"/>
      <c r="K152" s="157"/>
      <c r="L152" s="157"/>
      <c r="M152" s="157"/>
      <c r="N152" s="152"/>
      <c r="O152" s="157"/>
      <c r="P152" s="157"/>
      <c r="Q152" s="157"/>
      <c r="R152" s="157"/>
      <c r="S152" s="2257"/>
    </row>
    <row r="153" spans="1:19" ht="30" hidden="1" customHeight="1">
      <c r="A153" s="127"/>
      <c r="B153" s="125" t="s">
        <v>1289</v>
      </c>
      <c r="C153" s="126" t="s">
        <v>1273</v>
      </c>
      <c r="D153" s="126"/>
      <c r="E153" s="152">
        <v>4350000</v>
      </c>
      <c r="F153" s="152"/>
      <c r="G153" s="155"/>
      <c r="H153" s="155"/>
      <c r="I153" s="155"/>
      <c r="J153" s="157"/>
      <c r="K153" s="157"/>
      <c r="L153" s="157"/>
      <c r="M153" s="157"/>
      <c r="N153" s="152"/>
      <c r="O153" s="157"/>
      <c r="P153" s="157"/>
      <c r="Q153" s="157"/>
      <c r="R153" s="157"/>
      <c r="S153" s="2257"/>
    </row>
    <row r="154" spans="1:19" ht="30" hidden="1" customHeight="1">
      <c r="A154" s="127"/>
      <c r="B154" s="125" t="s">
        <v>1290</v>
      </c>
      <c r="C154" s="126" t="s">
        <v>1273</v>
      </c>
      <c r="D154" s="126"/>
      <c r="E154" s="152">
        <v>4750000</v>
      </c>
      <c r="F154" s="152"/>
      <c r="G154" s="155"/>
      <c r="H154" s="155"/>
      <c r="I154" s="155"/>
      <c r="J154" s="157"/>
      <c r="K154" s="157"/>
      <c r="L154" s="157"/>
      <c r="M154" s="157"/>
      <c r="N154" s="152"/>
      <c r="O154" s="157"/>
      <c r="P154" s="157"/>
      <c r="Q154" s="157"/>
      <c r="R154" s="157"/>
      <c r="S154" s="2257"/>
    </row>
    <row r="155" spans="1:19" ht="30" hidden="1" customHeight="1">
      <c r="A155" s="127"/>
      <c r="B155" s="1892" t="s">
        <v>1432</v>
      </c>
      <c r="C155" s="1892"/>
      <c r="D155" s="1892"/>
      <c r="E155" s="1892"/>
      <c r="F155" s="1892"/>
      <c r="G155" s="2327"/>
      <c r="H155" s="2327"/>
      <c r="I155" s="2327"/>
      <c r="J155" s="2327"/>
      <c r="K155" s="2327"/>
      <c r="L155" s="2327"/>
      <c r="M155" s="2327"/>
      <c r="N155" s="2327"/>
      <c r="O155" s="2327"/>
      <c r="P155" s="2327"/>
      <c r="Q155" s="2327"/>
      <c r="R155" s="2327"/>
      <c r="S155" s="2257"/>
    </row>
    <row r="156" spans="1:19" ht="30" hidden="1" customHeight="1">
      <c r="A156" s="127"/>
      <c r="B156" s="125" t="s">
        <v>1433</v>
      </c>
      <c r="C156" s="126" t="s">
        <v>1273</v>
      </c>
      <c r="D156" s="126"/>
      <c r="E156" s="152">
        <v>860000</v>
      </c>
      <c r="F156" s="152"/>
      <c r="G156" s="166"/>
      <c r="H156" s="166"/>
      <c r="I156" s="166"/>
      <c r="J156" s="152"/>
      <c r="K156" s="152"/>
      <c r="L156" s="152"/>
      <c r="M156" s="152"/>
      <c r="N156" s="152"/>
      <c r="O156" s="157"/>
      <c r="P156" s="157"/>
      <c r="Q156" s="157"/>
      <c r="R156" s="157"/>
      <c r="S156" s="2257"/>
    </row>
    <row r="157" spans="1:19" ht="30" hidden="1" customHeight="1">
      <c r="A157" s="127"/>
      <c r="B157" s="125" t="s">
        <v>1434</v>
      </c>
      <c r="C157" s="126" t="s">
        <v>1273</v>
      </c>
      <c r="D157" s="126"/>
      <c r="E157" s="152">
        <v>960000</v>
      </c>
      <c r="F157" s="152"/>
      <c r="G157" s="166"/>
      <c r="H157" s="166"/>
      <c r="I157" s="166"/>
      <c r="J157" s="152"/>
      <c r="K157" s="152"/>
      <c r="L157" s="152"/>
      <c r="M157" s="152"/>
      <c r="N157" s="152"/>
      <c r="O157" s="157"/>
      <c r="P157" s="157"/>
      <c r="Q157" s="157"/>
      <c r="R157" s="157"/>
      <c r="S157" s="2257"/>
    </row>
    <row r="158" spans="1:19" ht="30" hidden="1" customHeight="1">
      <c r="A158" s="127"/>
      <c r="B158" s="125" t="s">
        <v>1435</v>
      </c>
      <c r="C158" s="126" t="s">
        <v>1273</v>
      </c>
      <c r="D158" s="126"/>
      <c r="E158" s="152">
        <v>1290000</v>
      </c>
      <c r="F158" s="152"/>
      <c r="G158" s="2327" t="s">
        <v>1436</v>
      </c>
      <c r="H158" s="2327"/>
      <c r="I158" s="2327"/>
      <c r="J158" s="2327"/>
      <c r="K158" s="2327"/>
      <c r="L158" s="2327"/>
      <c r="M158" s="2327"/>
      <c r="N158" s="2327"/>
      <c r="O158" s="2327"/>
      <c r="P158" s="2327"/>
      <c r="Q158" s="2327"/>
      <c r="R158" s="2327"/>
      <c r="S158" s="2257"/>
    </row>
    <row r="159" spans="1:19" ht="30" hidden="1" customHeight="1">
      <c r="A159" s="127"/>
      <c r="B159" s="125" t="s">
        <v>1437</v>
      </c>
      <c r="C159" s="126" t="s">
        <v>1273</v>
      </c>
      <c r="D159" s="126"/>
      <c r="E159" s="152">
        <v>1420000</v>
      </c>
      <c r="F159" s="152"/>
      <c r="G159" s="166"/>
      <c r="H159" s="166"/>
      <c r="I159" s="166"/>
      <c r="J159" s="152"/>
      <c r="K159" s="152"/>
      <c r="L159" s="152"/>
      <c r="M159" s="152"/>
      <c r="N159" s="152"/>
      <c r="O159" s="157"/>
      <c r="P159" s="157"/>
      <c r="Q159" s="157"/>
      <c r="R159" s="157"/>
      <c r="S159" s="2257"/>
    </row>
    <row r="160" spans="1:19" ht="30" hidden="1" customHeight="1">
      <c r="A160" s="127"/>
      <c r="B160" s="125" t="s">
        <v>1438</v>
      </c>
      <c r="C160" s="126" t="s">
        <v>1273</v>
      </c>
      <c r="D160" s="126"/>
      <c r="E160" s="152">
        <v>1870000</v>
      </c>
      <c r="F160" s="152"/>
      <c r="G160" s="166"/>
      <c r="H160" s="166"/>
      <c r="I160" s="166"/>
      <c r="J160" s="152"/>
      <c r="K160" s="152"/>
      <c r="L160" s="152"/>
      <c r="M160" s="152"/>
      <c r="N160" s="152"/>
      <c r="O160" s="157"/>
      <c r="P160" s="157"/>
      <c r="Q160" s="157"/>
      <c r="R160" s="157"/>
      <c r="S160" s="2257"/>
    </row>
    <row r="161" spans="1:19" ht="30" hidden="1" customHeight="1">
      <c r="A161" s="127"/>
      <c r="B161" s="125" t="s">
        <v>1439</v>
      </c>
      <c r="C161" s="126" t="s">
        <v>1273</v>
      </c>
      <c r="D161" s="126"/>
      <c r="E161" s="152">
        <v>1980000</v>
      </c>
      <c r="F161" s="152"/>
      <c r="G161" s="166"/>
      <c r="H161" s="166"/>
      <c r="I161" s="166"/>
      <c r="J161" s="152"/>
      <c r="K161" s="152"/>
      <c r="L161" s="152"/>
      <c r="M161" s="152"/>
      <c r="N161" s="152"/>
      <c r="O161" s="157"/>
      <c r="P161" s="157"/>
      <c r="Q161" s="157"/>
      <c r="R161" s="157"/>
      <c r="S161" s="2257"/>
    </row>
    <row r="162" spans="1:19" ht="45" customHeight="1">
      <c r="A162" s="119">
        <v>1</v>
      </c>
      <c r="B162" s="1892" t="s">
        <v>1532</v>
      </c>
      <c r="C162" s="1892"/>
      <c r="D162" s="1892"/>
      <c r="E162" s="1892"/>
      <c r="F162" s="1892"/>
      <c r="G162" s="1892"/>
      <c r="H162" s="1892"/>
      <c r="I162" s="1892"/>
      <c r="J162" s="1892"/>
      <c r="K162" s="1892"/>
      <c r="L162" s="1892"/>
      <c r="M162" s="1892"/>
      <c r="N162" s="1892"/>
      <c r="O162" s="1892"/>
      <c r="P162" s="1892"/>
      <c r="Q162" s="1892"/>
      <c r="R162" s="1892"/>
      <c r="S162" s="124"/>
    </row>
    <row r="163" spans="1:19">
      <c r="A163" s="127"/>
      <c r="B163" s="161" t="s">
        <v>1291</v>
      </c>
      <c r="C163" s="126"/>
      <c r="D163" s="126"/>
      <c r="E163" s="131"/>
      <c r="F163" s="167"/>
      <c r="G163" s="2241" t="s">
        <v>1292</v>
      </c>
      <c r="H163" s="2241"/>
      <c r="I163" s="2241"/>
      <c r="J163" s="2241"/>
      <c r="K163" s="2241"/>
      <c r="L163" s="2241"/>
      <c r="M163" s="2241"/>
      <c r="N163" s="2241"/>
      <c r="O163" s="2241"/>
      <c r="P163" s="2241"/>
      <c r="Q163" s="2241"/>
      <c r="R163" s="2241"/>
      <c r="S163" s="2336"/>
    </row>
    <row r="164" spans="1:19" ht="33">
      <c r="A164" s="127"/>
      <c r="B164" s="125" t="s">
        <v>1293</v>
      </c>
      <c r="C164" s="126" t="s">
        <v>1273</v>
      </c>
      <c r="D164" s="2257" t="s">
        <v>1294</v>
      </c>
      <c r="E164" s="156">
        <v>1440000</v>
      </c>
      <c r="F164" s="168"/>
      <c r="G164" s="2241"/>
      <c r="H164" s="2241"/>
      <c r="I164" s="2241"/>
      <c r="J164" s="2241"/>
      <c r="K164" s="2241"/>
      <c r="L164" s="2241"/>
      <c r="M164" s="2241"/>
      <c r="N164" s="2241"/>
      <c r="O164" s="2241"/>
      <c r="P164" s="2241"/>
      <c r="Q164" s="2241"/>
      <c r="R164" s="2241"/>
      <c r="S164" s="2336"/>
    </row>
    <row r="165" spans="1:19" ht="33">
      <c r="A165" s="127"/>
      <c r="B165" s="125" t="s">
        <v>1295</v>
      </c>
      <c r="C165" s="126" t="s">
        <v>1273</v>
      </c>
      <c r="D165" s="2257"/>
      <c r="E165" s="156">
        <v>1580000</v>
      </c>
      <c r="F165" s="168"/>
      <c r="G165" s="2241"/>
      <c r="H165" s="2241"/>
      <c r="I165" s="2241"/>
      <c r="J165" s="2241"/>
      <c r="K165" s="2241"/>
      <c r="L165" s="2241"/>
      <c r="M165" s="2241"/>
      <c r="N165" s="2241"/>
      <c r="O165" s="2241"/>
      <c r="P165" s="2241"/>
      <c r="Q165" s="2241"/>
      <c r="R165" s="2241"/>
      <c r="S165" s="2336"/>
    </row>
    <row r="166" spans="1:19" ht="33">
      <c r="A166" s="127"/>
      <c r="B166" s="125" t="s">
        <v>1296</v>
      </c>
      <c r="C166" s="126" t="s">
        <v>1273</v>
      </c>
      <c r="D166" s="2257"/>
      <c r="E166" s="156">
        <v>1690000</v>
      </c>
      <c r="F166" s="168"/>
      <c r="G166" s="2241"/>
      <c r="H166" s="2241"/>
      <c r="I166" s="2241"/>
      <c r="J166" s="2241"/>
      <c r="K166" s="2241"/>
      <c r="L166" s="2241"/>
      <c r="M166" s="2241"/>
      <c r="N166" s="2241"/>
      <c r="O166" s="2241"/>
      <c r="P166" s="2241"/>
      <c r="Q166" s="2241"/>
      <c r="R166" s="2241"/>
      <c r="S166" s="2336"/>
    </row>
    <row r="167" spans="1:19" ht="33">
      <c r="A167" s="127"/>
      <c r="B167" s="125" t="s">
        <v>1297</v>
      </c>
      <c r="C167" s="126" t="s">
        <v>1273</v>
      </c>
      <c r="D167" s="2257"/>
      <c r="E167" s="156">
        <v>2030000</v>
      </c>
      <c r="F167" s="168"/>
      <c r="G167" s="2241"/>
      <c r="H167" s="2241"/>
      <c r="I167" s="2241"/>
      <c r="J167" s="2241"/>
      <c r="K167" s="2241"/>
      <c r="L167" s="2241"/>
      <c r="M167" s="2241"/>
      <c r="N167" s="2241"/>
      <c r="O167" s="2241"/>
      <c r="P167" s="2241"/>
      <c r="Q167" s="2241"/>
      <c r="R167" s="2241"/>
      <c r="S167" s="2336"/>
    </row>
    <row r="168" spans="1:19" ht="33">
      <c r="A168" s="127"/>
      <c r="B168" s="125" t="s">
        <v>1298</v>
      </c>
      <c r="C168" s="126" t="s">
        <v>1273</v>
      </c>
      <c r="D168" s="2257" t="s">
        <v>1294</v>
      </c>
      <c r="E168" s="156">
        <v>2170000</v>
      </c>
      <c r="F168" s="168"/>
      <c r="G168" s="2241"/>
      <c r="H168" s="2241"/>
      <c r="I168" s="2241"/>
      <c r="J168" s="2241"/>
      <c r="K168" s="2241"/>
      <c r="L168" s="2241"/>
      <c r="M168" s="2241"/>
      <c r="N168" s="2241"/>
      <c r="O168" s="2241"/>
      <c r="P168" s="2241"/>
      <c r="Q168" s="2241"/>
      <c r="R168" s="2241"/>
      <c r="S168" s="2336"/>
    </row>
    <row r="169" spans="1:19" ht="33">
      <c r="A169" s="127"/>
      <c r="B169" s="125" t="s">
        <v>1299</v>
      </c>
      <c r="C169" s="126" t="s">
        <v>1273</v>
      </c>
      <c r="D169" s="2257"/>
      <c r="E169" s="156">
        <v>2280000</v>
      </c>
      <c r="F169" s="168"/>
      <c r="G169" s="2241"/>
      <c r="H169" s="2241"/>
      <c r="I169" s="2241"/>
      <c r="J169" s="2241"/>
      <c r="K169" s="2241"/>
      <c r="L169" s="2241"/>
      <c r="M169" s="2241"/>
      <c r="N169" s="2241"/>
      <c r="O169" s="2241"/>
      <c r="P169" s="2241"/>
      <c r="Q169" s="2241"/>
      <c r="R169" s="2241"/>
      <c r="S169" s="2336"/>
    </row>
    <row r="170" spans="1:19" ht="33">
      <c r="A170" s="127"/>
      <c r="B170" s="125" t="s">
        <v>1300</v>
      </c>
      <c r="C170" s="126" t="s">
        <v>1273</v>
      </c>
      <c r="D170" s="2257"/>
      <c r="E170" s="156">
        <v>2910000</v>
      </c>
      <c r="F170" s="168"/>
      <c r="G170" s="2241"/>
      <c r="H170" s="2241"/>
      <c r="I170" s="2241"/>
      <c r="J170" s="2241"/>
      <c r="K170" s="2241"/>
      <c r="L170" s="2241"/>
      <c r="M170" s="2241"/>
      <c r="N170" s="2241"/>
      <c r="O170" s="2241"/>
      <c r="P170" s="2241"/>
      <c r="Q170" s="2241"/>
      <c r="R170" s="2241"/>
      <c r="S170" s="2336"/>
    </row>
    <row r="171" spans="1:19" ht="33">
      <c r="A171" s="127"/>
      <c r="B171" s="125" t="s">
        <v>1301</v>
      </c>
      <c r="C171" s="126" t="s">
        <v>1273</v>
      </c>
      <c r="D171" s="2257"/>
      <c r="E171" s="156">
        <v>3190000</v>
      </c>
      <c r="F171" s="168"/>
      <c r="G171" s="2241"/>
      <c r="H171" s="2241"/>
      <c r="I171" s="2241"/>
      <c r="J171" s="2241"/>
      <c r="K171" s="2241"/>
      <c r="L171" s="2241"/>
      <c r="M171" s="2241"/>
      <c r="N171" s="2241"/>
      <c r="O171" s="2241"/>
      <c r="P171" s="2241"/>
      <c r="Q171" s="2241"/>
      <c r="R171" s="2241"/>
      <c r="S171" s="2336"/>
    </row>
    <row r="172" spans="1:19" ht="33">
      <c r="A172" s="127"/>
      <c r="B172" s="125" t="s">
        <v>1302</v>
      </c>
      <c r="C172" s="126" t="s">
        <v>1273</v>
      </c>
      <c r="D172" s="2257" t="s">
        <v>1294</v>
      </c>
      <c r="E172" s="156">
        <v>3400000</v>
      </c>
      <c r="F172" s="168"/>
      <c r="G172" s="2241"/>
      <c r="H172" s="2241"/>
      <c r="I172" s="2241"/>
      <c r="J172" s="2241"/>
      <c r="K172" s="2241"/>
      <c r="L172" s="2241"/>
      <c r="M172" s="2241"/>
      <c r="N172" s="2241"/>
      <c r="O172" s="2241"/>
      <c r="P172" s="2241"/>
      <c r="Q172" s="2241"/>
      <c r="R172" s="2241"/>
      <c r="S172" s="2336"/>
    </row>
    <row r="173" spans="1:19" ht="33">
      <c r="A173" s="127"/>
      <c r="B173" s="125" t="s">
        <v>1303</v>
      </c>
      <c r="C173" s="126" t="s">
        <v>1273</v>
      </c>
      <c r="D173" s="2257"/>
      <c r="E173" s="156">
        <v>3980000</v>
      </c>
      <c r="F173" s="168"/>
      <c r="G173" s="2241"/>
      <c r="H173" s="2241"/>
      <c r="I173" s="2241"/>
      <c r="J173" s="2241"/>
      <c r="K173" s="2241"/>
      <c r="L173" s="2241"/>
      <c r="M173" s="2241"/>
      <c r="N173" s="2241"/>
      <c r="O173" s="2241"/>
      <c r="P173" s="2241"/>
      <c r="Q173" s="2241"/>
      <c r="R173" s="2241"/>
      <c r="S173" s="2336"/>
    </row>
    <row r="174" spans="1:19" ht="33">
      <c r="A174" s="127"/>
      <c r="B174" s="125" t="s">
        <v>1304</v>
      </c>
      <c r="C174" s="126" t="s">
        <v>1273</v>
      </c>
      <c r="D174" s="2257"/>
      <c r="E174" s="156">
        <v>4500000</v>
      </c>
      <c r="F174" s="168"/>
      <c r="G174" s="2241"/>
      <c r="H174" s="2241"/>
      <c r="I174" s="2241"/>
      <c r="J174" s="2241"/>
      <c r="K174" s="2241"/>
      <c r="L174" s="2241"/>
      <c r="M174" s="2241"/>
      <c r="N174" s="2241"/>
      <c r="O174" s="2241"/>
      <c r="P174" s="2241"/>
      <c r="Q174" s="2241"/>
      <c r="R174" s="2241"/>
      <c r="S174" s="2336"/>
    </row>
    <row r="175" spans="1:19" ht="33">
      <c r="A175" s="127"/>
      <c r="B175" s="125" t="s">
        <v>1305</v>
      </c>
      <c r="C175" s="126" t="s">
        <v>1273</v>
      </c>
      <c r="D175" s="2257"/>
      <c r="E175" s="156">
        <v>4590000</v>
      </c>
      <c r="F175" s="168"/>
      <c r="G175" s="2241"/>
      <c r="H175" s="2241"/>
      <c r="I175" s="2241"/>
      <c r="J175" s="2241"/>
      <c r="K175" s="2241"/>
      <c r="L175" s="2241"/>
      <c r="M175" s="2241"/>
      <c r="N175" s="2241"/>
      <c r="O175" s="2241"/>
      <c r="P175" s="2241"/>
      <c r="Q175" s="2241"/>
      <c r="R175" s="2241"/>
      <c r="S175" s="2336"/>
    </row>
    <row r="176" spans="1:19" ht="30" customHeight="1">
      <c r="A176" s="119" t="s">
        <v>1266</v>
      </c>
      <c r="B176" s="1892" t="s">
        <v>1306</v>
      </c>
      <c r="C176" s="1892"/>
      <c r="D176" s="1892"/>
      <c r="E176" s="1892"/>
      <c r="F176" s="1892"/>
      <c r="G176" s="1892"/>
      <c r="H176" s="1892"/>
      <c r="I176" s="1892"/>
      <c r="J176" s="1892"/>
      <c r="K176" s="1892"/>
      <c r="L176" s="1892"/>
      <c r="M176" s="1892"/>
      <c r="N176" s="1892"/>
      <c r="O176" s="1892"/>
      <c r="P176" s="1892"/>
      <c r="Q176" s="1892"/>
      <c r="R176" s="1892"/>
      <c r="S176" s="131"/>
    </row>
    <row r="177" spans="1:19" ht="39.75" customHeight="1">
      <c r="A177" s="119">
        <v>1</v>
      </c>
      <c r="B177" s="1892" t="s">
        <v>1533</v>
      </c>
      <c r="C177" s="1892"/>
      <c r="D177" s="1892"/>
      <c r="E177" s="1892"/>
      <c r="F177" s="1892"/>
      <c r="G177" s="1892"/>
      <c r="H177" s="1892"/>
      <c r="I177" s="1892"/>
      <c r="J177" s="1892"/>
      <c r="K177" s="1892"/>
      <c r="L177" s="1892"/>
      <c r="M177" s="1892"/>
      <c r="N177" s="1892"/>
      <c r="O177" s="1892"/>
      <c r="P177" s="1892"/>
      <c r="Q177" s="1892"/>
      <c r="R177" s="1892"/>
      <c r="S177" s="124"/>
    </row>
    <row r="178" spans="1:19" ht="30" customHeight="1">
      <c r="A178" s="119"/>
      <c r="B178" s="139" t="s">
        <v>1308</v>
      </c>
      <c r="C178" s="2241"/>
      <c r="D178" s="2241"/>
      <c r="E178" s="2241"/>
      <c r="F178" s="2241"/>
      <c r="G178" s="2241" t="s">
        <v>1309</v>
      </c>
      <c r="H178" s="2241"/>
      <c r="I178" s="2241"/>
      <c r="J178" s="2241"/>
      <c r="K178" s="2241"/>
      <c r="L178" s="2241"/>
      <c r="M178" s="2241"/>
      <c r="N178" s="2241"/>
      <c r="O178" s="2241"/>
      <c r="P178" s="2241"/>
      <c r="Q178" s="2241"/>
      <c r="R178" s="2241"/>
      <c r="S178" s="124"/>
    </row>
    <row r="179" spans="1:19" ht="60" customHeight="1">
      <c r="A179" s="127"/>
      <c r="B179" s="125" t="s">
        <v>1310</v>
      </c>
      <c r="C179" s="126" t="s">
        <v>1506</v>
      </c>
      <c r="D179" s="127"/>
      <c r="E179" s="156"/>
      <c r="F179" s="156"/>
      <c r="G179" s="2334">
        <v>2389000</v>
      </c>
      <c r="H179" s="2334"/>
      <c r="I179" s="2334"/>
      <c r="J179" s="2334"/>
      <c r="K179" s="2334"/>
      <c r="L179" s="2334"/>
      <c r="M179" s="2334"/>
      <c r="N179" s="2334"/>
      <c r="O179" s="2334"/>
      <c r="P179" s="2334"/>
      <c r="Q179" s="2334"/>
      <c r="R179" s="2334"/>
      <c r="S179" s="163"/>
    </row>
    <row r="180" spans="1:19" ht="60" customHeight="1">
      <c r="A180" s="127"/>
      <c r="B180" s="125" t="s">
        <v>1311</v>
      </c>
      <c r="C180" s="126" t="s">
        <v>1506</v>
      </c>
      <c r="D180" s="127"/>
      <c r="E180" s="156"/>
      <c r="F180" s="156"/>
      <c r="G180" s="2334">
        <v>2389000</v>
      </c>
      <c r="H180" s="2334"/>
      <c r="I180" s="2334"/>
      <c r="J180" s="2334"/>
      <c r="K180" s="2334"/>
      <c r="L180" s="2334"/>
      <c r="M180" s="2334"/>
      <c r="N180" s="2334"/>
      <c r="O180" s="2334"/>
      <c r="P180" s="2334"/>
      <c r="Q180" s="2334"/>
      <c r="R180" s="2334"/>
      <c r="S180" s="163"/>
    </row>
    <row r="181" spans="1:19" ht="60" customHeight="1">
      <c r="A181" s="127"/>
      <c r="B181" s="125" t="s">
        <v>1312</v>
      </c>
      <c r="C181" s="126" t="s">
        <v>1506</v>
      </c>
      <c r="D181" s="127"/>
      <c r="E181" s="156"/>
      <c r="F181" s="156"/>
      <c r="G181" s="2334">
        <v>2463000</v>
      </c>
      <c r="H181" s="2334"/>
      <c r="I181" s="2334"/>
      <c r="J181" s="2334"/>
      <c r="K181" s="2334"/>
      <c r="L181" s="2334"/>
      <c r="M181" s="2334"/>
      <c r="N181" s="2334"/>
      <c r="O181" s="2334"/>
      <c r="P181" s="2334"/>
      <c r="Q181" s="2334"/>
      <c r="R181" s="2334"/>
      <c r="S181" s="163"/>
    </row>
    <row r="182" spans="1:19" ht="60" customHeight="1">
      <c r="A182" s="127"/>
      <c r="B182" s="125" t="s">
        <v>1313</v>
      </c>
      <c r="C182" s="126" t="s">
        <v>1506</v>
      </c>
      <c r="D182" s="127"/>
      <c r="E182" s="156"/>
      <c r="F182" s="156"/>
      <c r="G182" s="2334">
        <v>2389000</v>
      </c>
      <c r="H182" s="2334"/>
      <c r="I182" s="2334"/>
      <c r="J182" s="2334"/>
      <c r="K182" s="2334"/>
      <c r="L182" s="2334"/>
      <c r="M182" s="2334"/>
      <c r="N182" s="2334"/>
      <c r="O182" s="2334"/>
      <c r="P182" s="2334"/>
      <c r="Q182" s="2334"/>
      <c r="R182" s="2334"/>
      <c r="S182" s="123"/>
    </row>
    <row r="183" spans="1:19" ht="60" customHeight="1">
      <c r="A183" s="127"/>
      <c r="B183" s="125" t="s">
        <v>1314</v>
      </c>
      <c r="C183" s="126" t="s">
        <v>1506</v>
      </c>
      <c r="D183" s="127"/>
      <c r="E183" s="156"/>
      <c r="F183" s="156"/>
      <c r="G183" s="2334">
        <v>2156000</v>
      </c>
      <c r="H183" s="2334"/>
      <c r="I183" s="2334"/>
      <c r="J183" s="2334"/>
      <c r="K183" s="2334"/>
      <c r="L183" s="2334"/>
      <c r="M183" s="2334"/>
      <c r="N183" s="2334"/>
      <c r="O183" s="2334"/>
      <c r="P183" s="2334"/>
      <c r="Q183" s="2334"/>
      <c r="R183" s="2334"/>
      <c r="S183" s="123"/>
    </row>
    <row r="184" spans="1:19" ht="60" customHeight="1">
      <c r="A184" s="127"/>
      <c r="B184" s="125" t="s">
        <v>1315</v>
      </c>
      <c r="C184" s="126" t="s">
        <v>1506</v>
      </c>
      <c r="D184" s="127"/>
      <c r="E184" s="156"/>
      <c r="F184" s="156"/>
      <c r="G184" s="2334">
        <v>2156000</v>
      </c>
      <c r="H184" s="2334"/>
      <c r="I184" s="2334"/>
      <c r="J184" s="2334"/>
      <c r="K184" s="2334"/>
      <c r="L184" s="2334"/>
      <c r="M184" s="2334"/>
      <c r="N184" s="2334"/>
      <c r="O184" s="2334"/>
      <c r="P184" s="2334"/>
      <c r="Q184" s="2334"/>
      <c r="R184" s="2334"/>
      <c r="S184" s="123"/>
    </row>
    <row r="185" spans="1:19" ht="60" customHeight="1">
      <c r="A185" s="127"/>
      <c r="B185" s="125" t="s">
        <v>1316</v>
      </c>
      <c r="C185" s="126" t="s">
        <v>1506</v>
      </c>
      <c r="D185" s="127"/>
      <c r="E185" s="156"/>
      <c r="F185" s="156"/>
      <c r="G185" s="2334">
        <v>2156000</v>
      </c>
      <c r="H185" s="2334"/>
      <c r="I185" s="2334"/>
      <c r="J185" s="2334"/>
      <c r="K185" s="2334"/>
      <c r="L185" s="2334"/>
      <c r="M185" s="2334"/>
      <c r="N185" s="2334"/>
      <c r="O185" s="2334"/>
      <c r="P185" s="2334"/>
      <c r="Q185" s="2334"/>
      <c r="R185" s="2334"/>
      <c r="S185" s="123"/>
    </row>
    <row r="186" spans="1:19" ht="39.950000000000003" customHeight="1">
      <c r="A186" s="123"/>
      <c r="B186" s="122" t="s">
        <v>1317</v>
      </c>
      <c r="C186" s="127"/>
      <c r="D186" s="127"/>
      <c r="E186" s="156"/>
      <c r="F186" s="156"/>
      <c r="G186" s="2334"/>
      <c r="H186" s="2334"/>
      <c r="I186" s="2334"/>
      <c r="J186" s="2334"/>
      <c r="K186" s="2334"/>
      <c r="L186" s="2334"/>
      <c r="M186" s="2334"/>
      <c r="N186" s="2334"/>
      <c r="O186" s="2334"/>
      <c r="P186" s="2334"/>
      <c r="Q186" s="2334"/>
      <c r="R186" s="2334"/>
      <c r="S186" s="123"/>
    </row>
    <row r="187" spans="1:19" ht="86.25" customHeight="1">
      <c r="A187" s="127"/>
      <c r="B187" s="125" t="s">
        <v>1318</v>
      </c>
      <c r="C187" s="126" t="s">
        <v>1506</v>
      </c>
      <c r="D187" s="127"/>
      <c r="E187" s="156"/>
      <c r="F187" s="156"/>
      <c r="G187" s="2334">
        <v>3198000</v>
      </c>
      <c r="H187" s="2334"/>
      <c r="I187" s="2334"/>
      <c r="J187" s="2334"/>
      <c r="K187" s="2334"/>
      <c r="L187" s="2334"/>
      <c r="M187" s="2334"/>
      <c r="N187" s="2334"/>
      <c r="O187" s="2334"/>
      <c r="P187" s="2334"/>
      <c r="Q187" s="2334"/>
      <c r="R187" s="2334"/>
      <c r="S187" s="123"/>
    </row>
    <row r="188" spans="1:19" ht="86.25" customHeight="1">
      <c r="A188" s="127"/>
      <c r="B188" s="125" t="s">
        <v>1319</v>
      </c>
      <c r="C188" s="126" t="s">
        <v>1506</v>
      </c>
      <c r="D188" s="127"/>
      <c r="E188" s="156"/>
      <c r="F188" s="156"/>
      <c r="G188" s="2334">
        <v>3198000</v>
      </c>
      <c r="H188" s="2334"/>
      <c r="I188" s="2334"/>
      <c r="J188" s="2334"/>
      <c r="K188" s="2334"/>
      <c r="L188" s="2334"/>
      <c r="M188" s="2334"/>
      <c r="N188" s="2334"/>
      <c r="O188" s="2334"/>
      <c r="P188" s="2334"/>
      <c r="Q188" s="2334"/>
      <c r="R188" s="2334"/>
      <c r="S188" s="123"/>
    </row>
    <row r="189" spans="1:19" ht="86.25" customHeight="1">
      <c r="A189" s="127"/>
      <c r="B189" s="125" t="s">
        <v>1320</v>
      </c>
      <c r="C189" s="126" t="s">
        <v>1506</v>
      </c>
      <c r="D189" s="127"/>
      <c r="E189" s="156"/>
      <c r="F189" s="156"/>
      <c r="G189" s="2334">
        <v>3198000</v>
      </c>
      <c r="H189" s="2334"/>
      <c r="I189" s="2334"/>
      <c r="J189" s="2334"/>
      <c r="K189" s="2334"/>
      <c r="L189" s="2334"/>
      <c r="M189" s="2334"/>
      <c r="N189" s="2334"/>
      <c r="O189" s="2334"/>
      <c r="P189" s="2334"/>
      <c r="Q189" s="2334"/>
      <c r="R189" s="2334"/>
      <c r="S189" s="123"/>
    </row>
    <row r="190" spans="1:19" ht="86.25" customHeight="1">
      <c r="A190" s="127"/>
      <c r="B190" s="125" t="s">
        <v>1321</v>
      </c>
      <c r="C190" s="126" t="s">
        <v>1506</v>
      </c>
      <c r="D190" s="127"/>
      <c r="E190" s="156"/>
      <c r="F190" s="156"/>
      <c r="G190" s="2334">
        <v>2973000</v>
      </c>
      <c r="H190" s="2334"/>
      <c r="I190" s="2334"/>
      <c r="J190" s="2334"/>
      <c r="K190" s="2334"/>
      <c r="L190" s="2334"/>
      <c r="M190" s="2334"/>
      <c r="N190" s="2334"/>
      <c r="O190" s="2334"/>
      <c r="P190" s="2334"/>
      <c r="Q190" s="2334"/>
      <c r="R190" s="2334"/>
      <c r="S190" s="131"/>
    </row>
    <row r="191" spans="1:19" ht="86.25" customHeight="1">
      <c r="A191" s="127"/>
      <c r="B191" s="125" t="s">
        <v>1322</v>
      </c>
      <c r="C191" s="126" t="s">
        <v>1506</v>
      </c>
      <c r="D191" s="127"/>
      <c r="E191" s="156"/>
      <c r="F191" s="156"/>
      <c r="G191" s="2334">
        <v>2973000</v>
      </c>
      <c r="H191" s="2334"/>
      <c r="I191" s="2334"/>
      <c r="J191" s="2334"/>
      <c r="K191" s="2334"/>
      <c r="L191" s="2334"/>
      <c r="M191" s="2334"/>
      <c r="N191" s="2334"/>
      <c r="O191" s="2334"/>
      <c r="P191" s="2334"/>
      <c r="Q191" s="2334"/>
      <c r="R191" s="2334"/>
      <c r="S191" s="131"/>
    </row>
    <row r="192" spans="1:19" ht="86.25" customHeight="1">
      <c r="A192" s="127"/>
      <c r="B192" s="125" t="s">
        <v>1323</v>
      </c>
      <c r="C192" s="126" t="s">
        <v>1506</v>
      </c>
      <c r="D192" s="127"/>
      <c r="E192" s="156"/>
      <c r="F192" s="156"/>
      <c r="G192" s="2334">
        <v>2973000</v>
      </c>
      <c r="H192" s="2334"/>
      <c r="I192" s="2334"/>
      <c r="J192" s="2334"/>
      <c r="K192" s="2334"/>
      <c r="L192" s="2334"/>
      <c r="M192" s="2334"/>
      <c r="N192" s="2334"/>
      <c r="O192" s="2334"/>
      <c r="P192" s="2334"/>
      <c r="Q192" s="2334"/>
      <c r="R192" s="2334"/>
      <c r="S192" s="131"/>
    </row>
    <row r="193" spans="1:19" ht="86.25" customHeight="1">
      <c r="A193" s="127"/>
      <c r="B193" s="125" t="s">
        <v>1324</v>
      </c>
      <c r="C193" s="126" t="s">
        <v>1506</v>
      </c>
      <c r="D193" s="127"/>
      <c r="E193" s="156"/>
      <c r="F193" s="156"/>
      <c r="G193" s="2334">
        <v>2973000</v>
      </c>
      <c r="H193" s="2334"/>
      <c r="I193" s="2334"/>
      <c r="J193" s="2334"/>
      <c r="K193" s="2334"/>
      <c r="L193" s="2334"/>
      <c r="M193" s="2334"/>
      <c r="N193" s="2334"/>
      <c r="O193" s="2334"/>
      <c r="P193" s="2334"/>
      <c r="Q193" s="2334"/>
      <c r="R193" s="2334"/>
      <c r="S193" s="131"/>
    </row>
    <row r="194" spans="1:19" ht="39.950000000000003" customHeight="1">
      <c r="A194" s="123"/>
      <c r="B194" s="1892" t="s">
        <v>1378</v>
      </c>
      <c r="C194" s="1892"/>
      <c r="D194" s="127"/>
      <c r="E194" s="156"/>
      <c r="F194" s="156"/>
      <c r="G194" s="2334"/>
      <c r="H194" s="2334"/>
      <c r="I194" s="2334"/>
      <c r="J194" s="2334"/>
      <c r="K194" s="2334"/>
      <c r="L194" s="2334"/>
      <c r="M194" s="2334"/>
      <c r="N194" s="2334"/>
      <c r="O194" s="2334"/>
      <c r="P194" s="2334"/>
      <c r="Q194" s="2334"/>
      <c r="R194" s="2334"/>
      <c r="S194" s="131"/>
    </row>
    <row r="195" spans="1:19" ht="96.75" customHeight="1">
      <c r="A195" s="127"/>
      <c r="B195" s="125" t="s">
        <v>1507</v>
      </c>
      <c r="C195" s="126" t="s">
        <v>1506</v>
      </c>
      <c r="D195" s="127"/>
      <c r="E195" s="156"/>
      <c r="F195" s="156"/>
      <c r="G195" s="2334">
        <v>3898000</v>
      </c>
      <c r="H195" s="2334"/>
      <c r="I195" s="2334"/>
      <c r="J195" s="2334"/>
      <c r="K195" s="2334"/>
      <c r="L195" s="2334"/>
      <c r="M195" s="2334"/>
      <c r="N195" s="2334"/>
      <c r="O195" s="2334"/>
      <c r="P195" s="2334"/>
      <c r="Q195" s="2334"/>
      <c r="R195" s="2334"/>
      <c r="S195" s="131"/>
    </row>
    <row r="196" spans="1:19" ht="96.75" customHeight="1">
      <c r="A196" s="127"/>
      <c r="B196" s="125" t="s">
        <v>1508</v>
      </c>
      <c r="C196" s="126" t="s">
        <v>1506</v>
      </c>
      <c r="D196" s="127"/>
      <c r="E196" s="156"/>
      <c r="F196" s="156"/>
      <c r="G196" s="2334">
        <v>3898000</v>
      </c>
      <c r="H196" s="2334"/>
      <c r="I196" s="2334"/>
      <c r="J196" s="2334"/>
      <c r="K196" s="2334"/>
      <c r="L196" s="2334"/>
      <c r="M196" s="2334"/>
      <c r="N196" s="2334"/>
      <c r="O196" s="2334"/>
      <c r="P196" s="2334"/>
      <c r="Q196" s="2334"/>
      <c r="R196" s="2334"/>
      <c r="S196" s="131"/>
    </row>
    <row r="197" spans="1:19" ht="96.75" customHeight="1">
      <c r="A197" s="127"/>
      <c r="B197" s="125" t="s">
        <v>1509</v>
      </c>
      <c r="C197" s="126" t="s">
        <v>1506</v>
      </c>
      <c r="D197" s="127"/>
      <c r="E197" s="156"/>
      <c r="F197" s="156"/>
      <c r="G197" s="2334">
        <v>3898000</v>
      </c>
      <c r="H197" s="2334"/>
      <c r="I197" s="2334"/>
      <c r="J197" s="2334"/>
      <c r="K197" s="2334"/>
      <c r="L197" s="2334"/>
      <c r="M197" s="2334"/>
      <c r="N197" s="2334"/>
      <c r="O197" s="2334"/>
      <c r="P197" s="2334"/>
      <c r="Q197" s="2334"/>
      <c r="R197" s="2334"/>
      <c r="S197" s="131"/>
    </row>
    <row r="198" spans="1:19" ht="84" customHeight="1">
      <c r="A198" s="127"/>
      <c r="B198" s="125" t="s">
        <v>1510</v>
      </c>
      <c r="C198" s="126" t="s">
        <v>1506</v>
      </c>
      <c r="D198" s="127"/>
      <c r="E198" s="156"/>
      <c r="F198" s="156"/>
      <c r="G198" s="2334">
        <v>3473000</v>
      </c>
      <c r="H198" s="2334"/>
      <c r="I198" s="2257"/>
      <c r="J198" s="2257"/>
      <c r="K198" s="2257"/>
      <c r="L198" s="2257"/>
      <c r="M198" s="2257"/>
      <c r="N198" s="2257"/>
      <c r="O198" s="2257"/>
      <c r="P198" s="2257"/>
      <c r="Q198" s="2257"/>
      <c r="R198" s="2257"/>
      <c r="S198" s="131"/>
    </row>
    <row r="199" spans="1:19" ht="84" customHeight="1">
      <c r="A199" s="127"/>
      <c r="B199" s="125" t="s">
        <v>1511</v>
      </c>
      <c r="C199" s="126" t="s">
        <v>1506</v>
      </c>
      <c r="D199" s="127"/>
      <c r="E199" s="156"/>
      <c r="F199" s="156"/>
      <c r="G199" s="2334">
        <v>3473000</v>
      </c>
      <c r="H199" s="2334"/>
      <c r="I199" s="2257"/>
      <c r="J199" s="2257"/>
      <c r="K199" s="2257"/>
      <c r="L199" s="2257"/>
      <c r="M199" s="2257"/>
      <c r="N199" s="2257"/>
      <c r="O199" s="2257"/>
      <c r="P199" s="2257"/>
      <c r="Q199" s="2257"/>
      <c r="R199" s="2257"/>
      <c r="S199" s="131"/>
    </row>
    <row r="200" spans="1:19" ht="95.25" customHeight="1">
      <c r="A200" s="127"/>
      <c r="B200" s="125" t="s">
        <v>1331</v>
      </c>
      <c r="C200" s="126" t="s">
        <v>1506</v>
      </c>
      <c r="D200" s="127"/>
      <c r="E200" s="156"/>
      <c r="F200" s="156"/>
      <c r="G200" s="2334">
        <v>3473000</v>
      </c>
      <c r="H200" s="2334"/>
      <c r="I200" s="2257"/>
      <c r="J200" s="2257"/>
      <c r="K200" s="2257"/>
      <c r="L200" s="2257"/>
      <c r="M200" s="2257"/>
      <c r="N200" s="2257"/>
      <c r="O200" s="2257"/>
      <c r="P200" s="2257"/>
      <c r="Q200" s="2257"/>
      <c r="R200" s="2257"/>
      <c r="S200" s="131"/>
    </row>
    <row r="201" spans="1:19" ht="84" customHeight="1">
      <c r="A201" s="127"/>
      <c r="B201" s="125" t="s">
        <v>1512</v>
      </c>
      <c r="C201" s="126" t="s">
        <v>1506</v>
      </c>
      <c r="D201" s="127"/>
      <c r="E201" s="156"/>
      <c r="F201" s="156"/>
      <c r="G201" s="2334">
        <v>3473000</v>
      </c>
      <c r="H201" s="2334"/>
      <c r="I201" s="2257"/>
      <c r="J201" s="2257"/>
      <c r="K201" s="2257"/>
      <c r="L201" s="2257"/>
      <c r="M201" s="2257"/>
      <c r="N201" s="2257"/>
      <c r="O201" s="2257"/>
      <c r="P201" s="2257"/>
      <c r="Q201" s="2257"/>
      <c r="R201" s="2257"/>
      <c r="S201" s="131"/>
    </row>
    <row r="202" spans="1:19" ht="84" customHeight="1">
      <c r="A202" s="127"/>
      <c r="B202" s="125" t="s">
        <v>1513</v>
      </c>
      <c r="C202" s="126" t="s">
        <v>1506</v>
      </c>
      <c r="D202" s="127"/>
      <c r="E202" s="156"/>
      <c r="F202" s="156"/>
      <c r="G202" s="2334">
        <v>2850000</v>
      </c>
      <c r="H202" s="2334"/>
      <c r="I202" s="2334"/>
      <c r="J202" s="2334"/>
      <c r="K202" s="2334"/>
      <c r="L202" s="2334"/>
      <c r="M202" s="2334"/>
      <c r="N202" s="2334"/>
      <c r="O202" s="2334"/>
      <c r="P202" s="2334"/>
      <c r="Q202" s="2334"/>
      <c r="R202" s="2334"/>
      <c r="S202" s="131"/>
    </row>
  </sheetData>
  <mergeCells count="140">
    <mergeCell ref="S131:S135"/>
    <mergeCell ref="S137:S154"/>
    <mergeCell ref="S155:S161"/>
    <mergeCell ref="S163:S175"/>
    <mergeCell ref="G163:R175"/>
    <mergeCell ref="G141:R144"/>
    <mergeCell ref="H107:R114"/>
    <mergeCell ref="G95:R97"/>
    <mergeCell ref="G98:R100"/>
    <mergeCell ref="G101:R103"/>
    <mergeCell ref="E122:R122"/>
    <mergeCell ref="B130:R130"/>
    <mergeCell ref="B131:R131"/>
    <mergeCell ref="B132:R132"/>
    <mergeCell ref="B133:O133"/>
    <mergeCell ref="B134:R134"/>
    <mergeCell ref="B135:R135"/>
    <mergeCell ref="B136:F136"/>
    <mergeCell ref="G136:R136"/>
    <mergeCell ref="D123:D129"/>
    <mergeCell ref="B105:R105"/>
    <mergeCell ref="B106:E106"/>
    <mergeCell ref="B107:D107"/>
    <mergeCell ref="E115:R115"/>
    <mergeCell ref="S77:S79"/>
    <mergeCell ref="S80:S82"/>
    <mergeCell ref="S83:S85"/>
    <mergeCell ref="S90:S92"/>
    <mergeCell ref="S98:S100"/>
    <mergeCell ref="S101:S103"/>
    <mergeCell ref="S107:S114"/>
    <mergeCell ref="S115:S120"/>
    <mergeCell ref="S123:S129"/>
    <mergeCell ref="G197:R197"/>
    <mergeCell ref="G198:R198"/>
    <mergeCell ref="G199:R199"/>
    <mergeCell ref="G200:R200"/>
    <mergeCell ref="G201:R201"/>
    <mergeCell ref="G202:R202"/>
    <mergeCell ref="A5:A6"/>
    <mergeCell ref="A131:A135"/>
    <mergeCell ref="B5:B6"/>
    <mergeCell ref="C5:C6"/>
    <mergeCell ref="D5:D6"/>
    <mergeCell ref="D12:D19"/>
    <mergeCell ref="D21:D24"/>
    <mergeCell ref="D27:D34"/>
    <mergeCell ref="D37:D42"/>
    <mergeCell ref="D44:D51"/>
    <mergeCell ref="D53:D58"/>
    <mergeCell ref="D61:D63"/>
    <mergeCell ref="D66:D68"/>
    <mergeCell ref="D70:D73"/>
    <mergeCell ref="D81:D82"/>
    <mergeCell ref="D84:D85"/>
    <mergeCell ref="D108:D114"/>
    <mergeCell ref="D116:D121"/>
    <mergeCell ref="G189:R189"/>
    <mergeCell ref="G190:R190"/>
    <mergeCell ref="G191:R191"/>
    <mergeCell ref="G192:R192"/>
    <mergeCell ref="G193:R193"/>
    <mergeCell ref="B194:C194"/>
    <mergeCell ref="G194:R194"/>
    <mergeCell ref="G195:R195"/>
    <mergeCell ref="G196:R196"/>
    <mergeCell ref="G180:R180"/>
    <mergeCell ref="G181:R181"/>
    <mergeCell ref="G182:R182"/>
    <mergeCell ref="G183:R183"/>
    <mergeCell ref="G184:R184"/>
    <mergeCell ref="G185:R185"/>
    <mergeCell ref="G186:R186"/>
    <mergeCell ref="G187:R187"/>
    <mergeCell ref="G188:R188"/>
    <mergeCell ref="B155:F155"/>
    <mergeCell ref="G155:R155"/>
    <mergeCell ref="G158:R158"/>
    <mergeCell ref="B162:R162"/>
    <mergeCell ref="B176:R176"/>
    <mergeCell ref="B177:R177"/>
    <mergeCell ref="C178:F178"/>
    <mergeCell ref="G178:R178"/>
    <mergeCell ref="G179:R179"/>
    <mergeCell ref="D164:D167"/>
    <mergeCell ref="D168:D171"/>
    <mergeCell ref="D172:D175"/>
    <mergeCell ref="H116:I116"/>
    <mergeCell ref="H117:I117"/>
    <mergeCell ref="H118:I118"/>
    <mergeCell ref="H119:I119"/>
    <mergeCell ref="H120:I120"/>
    <mergeCell ref="G76:R76"/>
    <mergeCell ref="B77:R77"/>
    <mergeCell ref="B80:R80"/>
    <mergeCell ref="B83:R83"/>
    <mergeCell ref="B86:R86"/>
    <mergeCell ref="B90:R90"/>
    <mergeCell ref="B93:R93"/>
    <mergeCell ref="B94:R94"/>
    <mergeCell ref="B104:R104"/>
    <mergeCell ref="G87:R88"/>
    <mergeCell ref="G84:R85"/>
    <mergeCell ref="G91:R92"/>
    <mergeCell ref="G81:R82"/>
    <mergeCell ref="G78:R79"/>
    <mergeCell ref="A25:S25"/>
    <mergeCell ref="B26:R26"/>
    <mergeCell ref="B35:S35"/>
    <mergeCell ref="B43:S43"/>
    <mergeCell ref="B52:R52"/>
    <mergeCell ref="B59:R59"/>
    <mergeCell ref="B64:R64"/>
    <mergeCell ref="B69:R69"/>
    <mergeCell ref="B75:R75"/>
    <mergeCell ref="S37:S42"/>
    <mergeCell ref="S53:S58"/>
    <mergeCell ref="S60:S63"/>
    <mergeCell ref="S65:S68"/>
    <mergeCell ref="G70:R73"/>
    <mergeCell ref="G44:R51"/>
    <mergeCell ref="G53:R58"/>
    <mergeCell ref="G66:R68"/>
    <mergeCell ref="G61:R63"/>
    <mergeCell ref="G27:R34"/>
    <mergeCell ref="G37:R42"/>
    <mergeCell ref="A1:S1"/>
    <mergeCell ref="A2:S2"/>
    <mergeCell ref="B3:S3"/>
    <mergeCell ref="R4:S4"/>
    <mergeCell ref="E5:R5"/>
    <mergeCell ref="A8:R8"/>
    <mergeCell ref="B10:R10"/>
    <mergeCell ref="B11:F11"/>
    <mergeCell ref="B20:F20"/>
    <mergeCell ref="S5:S6"/>
    <mergeCell ref="S11:S19"/>
    <mergeCell ref="S20:S23"/>
    <mergeCell ref="G20:R24"/>
    <mergeCell ref="G11:R19"/>
  </mergeCells>
  <printOptions horizontalCentered="1"/>
  <pageMargins left="0.7" right="0.7" top="0.75" bottom="0.75" header="0.3" footer="0.3"/>
  <pageSetup paperSize="9" scale="58" orientation="landscape" r:id="rId1"/>
  <headerFooter>
    <oddFooter>&amp;CPage &amp;P&amp;R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2"/>
  <sheetViews>
    <sheetView view="pageBreakPreview" topLeftCell="A82" zoomScale="115" zoomScaleNormal="100" workbookViewId="0">
      <selection activeCell="E88" sqref="E88"/>
    </sheetView>
  </sheetViews>
  <sheetFormatPr defaultColWidth="9.140625" defaultRowHeight="17.25"/>
  <cols>
    <col min="1" max="1" width="6.28515625" style="114" customWidth="1"/>
    <col min="2" max="2" width="34.140625" style="115" customWidth="1"/>
    <col min="3" max="3" width="8.28515625" style="114" customWidth="1"/>
    <col min="4" max="4" width="17" style="114" customWidth="1"/>
    <col min="5" max="5" width="16" style="114" customWidth="1"/>
    <col min="6" max="6" width="10.42578125" style="114" customWidth="1"/>
    <col min="7" max="7" width="13.7109375" style="114" customWidth="1"/>
    <col min="8" max="8" width="8.85546875" style="114" customWidth="1"/>
    <col min="9" max="9" width="9.7109375" style="114" customWidth="1"/>
    <col min="10" max="10" width="10.42578125" style="114" customWidth="1"/>
    <col min="11" max="11" width="8.140625" style="114" customWidth="1"/>
    <col min="12" max="12" width="7.85546875" style="114" customWidth="1"/>
    <col min="13" max="13" width="10.5703125" style="114" customWidth="1"/>
    <col min="14" max="14" width="14.85546875" style="114" customWidth="1"/>
    <col min="15" max="15" width="7.140625" style="114" customWidth="1"/>
    <col min="16" max="16" width="9.140625" style="114" customWidth="1"/>
    <col min="17" max="17" width="12" style="114" customWidth="1"/>
    <col min="18" max="18" width="8.5703125" style="114" customWidth="1"/>
    <col min="19" max="19" width="12.7109375"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1534</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16"/>
      <c r="B3" s="2231" t="s">
        <v>1535</v>
      </c>
      <c r="C3" s="2231"/>
      <c r="D3" s="2231"/>
      <c r="E3" s="2231"/>
      <c r="F3" s="2231"/>
      <c r="G3" s="2231"/>
      <c r="H3" s="2231"/>
      <c r="I3" s="2231"/>
      <c r="J3" s="2231"/>
      <c r="K3" s="2231"/>
      <c r="L3" s="2231"/>
      <c r="M3" s="2231"/>
      <c r="N3" s="2231"/>
      <c r="O3" s="2231"/>
      <c r="P3" s="2231"/>
      <c r="Q3" s="2231"/>
      <c r="R3" s="2231"/>
      <c r="S3" s="2231"/>
    </row>
    <row r="4" spans="1:19" ht="20.100000000000001" customHeight="1">
      <c r="A4" s="116"/>
      <c r="B4" s="118"/>
      <c r="C4" s="117"/>
      <c r="D4" s="117"/>
      <c r="E4" s="117"/>
      <c r="F4" s="117"/>
      <c r="G4" s="117"/>
      <c r="H4" s="117"/>
      <c r="I4" s="117"/>
      <c r="J4" s="117"/>
      <c r="K4" s="117"/>
      <c r="L4" s="117"/>
      <c r="M4" s="117"/>
      <c r="N4" s="117"/>
      <c r="O4" s="117"/>
      <c r="P4" s="117"/>
      <c r="Q4" s="117"/>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20" t="s">
        <v>1158</v>
      </c>
      <c r="F6" s="120" t="s">
        <v>1159</v>
      </c>
      <c r="G6" s="120" t="s">
        <v>1160</v>
      </c>
      <c r="H6" s="121" t="s">
        <v>1161</v>
      </c>
      <c r="I6" s="120" t="s">
        <v>1162</v>
      </c>
      <c r="J6" s="141" t="s">
        <v>1163</v>
      </c>
      <c r="K6" s="120" t="s">
        <v>1164</v>
      </c>
      <c r="L6" s="141" t="s">
        <v>1165</v>
      </c>
      <c r="M6" s="141" t="s">
        <v>1166</v>
      </c>
      <c r="N6" s="141" t="s">
        <v>1167</v>
      </c>
      <c r="O6" s="141" t="s">
        <v>1168</v>
      </c>
      <c r="P6" s="141" t="s">
        <v>1169</v>
      </c>
      <c r="Q6" s="141" t="s">
        <v>1170</v>
      </c>
      <c r="R6" s="121" t="s">
        <v>1171</v>
      </c>
      <c r="S6" s="2241"/>
    </row>
    <row r="7" spans="1:19" s="112" customFormat="1">
      <c r="A7" s="119"/>
      <c r="B7" s="122" t="s">
        <v>1336</v>
      </c>
      <c r="C7" s="119" t="s">
        <v>1337</v>
      </c>
      <c r="D7" s="119" t="s">
        <v>1338</v>
      </c>
      <c r="E7" s="119" t="s">
        <v>1339</v>
      </c>
      <c r="F7" s="119" t="s">
        <v>1340</v>
      </c>
      <c r="G7" s="119">
        <v>1</v>
      </c>
      <c r="H7" s="119">
        <v>2</v>
      </c>
      <c r="I7" s="119">
        <v>3</v>
      </c>
      <c r="J7" s="119">
        <v>4</v>
      </c>
      <c r="K7" s="119">
        <v>5</v>
      </c>
      <c r="L7" s="119">
        <v>6</v>
      </c>
      <c r="M7" s="119">
        <v>7</v>
      </c>
      <c r="N7" s="119">
        <v>8</v>
      </c>
      <c r="O7" s="119">
        <v>9</v>
      </c>
      <c r="P7" s="119">
        <v>10</v>
      </c>
      <c r="Q7" s="119">
        <v>11</v>
      </c>
      <c r="R7" s="119">
        <v>12</v>
      </c>
      <c r="S7" s="119"/>
    </row>
    <row r="8" spans="1:19" ht="30" customHeight="1">
      <c r="A8" s="1892" t="s">
        <v>1172</v>
      </c>
      <c r="B8" s="1892"/>
      <c r="C8" s="1892"/>
      <c r="D8" s="1892"/>
      <c r="E8" s="1892"/>
      <c r="F8" s="1892"/>
      <c r="G8" s="1892"/>
      <c r="H8" s="1892"/>
      <c r="I8" s="1892"/>
      <c r="J8" s="1892"/>
      <c r="K8" s="1892"/>
      <c r="L8" s="1892"/>
      <c r="M8" s="1892"/>
      <c r="N8" s="1892"/>
      <c r="O8" s="1892"/>
      <c r="P8" s="1892"/>
      <c r="Q8" s="1892"/>
      <c r="R8" s="1892"/>
      <c r="S8" s="131"/>
    </row>
    <row r="9" spans="1:19" ht="30" customHeight="1">
      <c r="A9" s="123"/>
      <c r="B9" s="122" t="s">
        <v>1173</v>
      </c>
      <c r="C9" s="124"/>
      <c r="D9" s="124"/>
      <c r="E9" s="124"/>
      <c r="F9" s="124"/>
      <c r="G9" s="124"/>
      <c r="H9" s="124"/>
      <c r="I9" s="124"/>
      <c r="J9" s="124"/>
      <c r="K9" s="124"/>
      <c r="L9" s="124"/>
      <c r="M9" s="124"/>
      <c r="N9" s="124"/>
      <c r="O9" s="124"/>
      <c r="P9" s="124"/>
      <c r="Q9" s="124"/>
      <c r="R9" s="124"/>
      <c r="S9" s="131"/>
    </row>
    <row r="10" spans="1:19" ht="50.1" customHeight="1">
      <c r="A10" s="119">
        <v>1</v>
      </c>
      <c r="B10" s="1892" t="s">
        <v>1516</v>
      </c>
      <c r="C10" s="2331"/>
      <c r="D10" s="2331"/>
      <c r="E10" s="2331"/>
      <c r="F10" s="2331"/>
      <c r="G10" s="2331"/>
      <c r="H10" s="2331"/>
      <c r="I10" s="2331"/>
      <c r="J10" s="2331"/>
      <c r="K10" s="2331"/>
      <c r="L10" s="2331"/>
      <c r="M10" s="2331"/>
      <c r="N10" s="2331"/>
      <c r="O10" s="2331"/>
      <c r="P10" s="2331"/>
      <c r="Q10" s="2331"/>
      <c r="R10" s="2331"/>
      <c r="S10" s="142"/>
    </row>
    <row r="11" spans="1:19" ht="30" customHeight="1">
      <c r="A11" s="119"/>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19"/>
      <c r="B12" s="125" t="s">
        <v>1395</v>
      </c>
      <c r="C12" s="126" t="s">
        <v>152</v>
      </c>
      <c r="D12" s="2257" t="s">
        <v>1178</v>
      </c>
      <c r="E12" s="128">
        <f>2625/1.1</f>
        <v>2386.363636363636</v>
      </c>
      <c r="F12" s="122"/>
      <c r="G12" s="2332"/>
      <c r="H12" s="2332"/>
      <c r="I12" s="2332"/>
      <c r="J12" s="2332"/>
      <c r="K12" s="2332"/>
      <c r="L12" s="2332"/>
      <c r="M12" s="2332"/>
      <c r="N12" s="2332"/>
      <c r="O12" s="2332"/>
      <c r="P12" s="2332"/>
      <c r="Q12" s="2332"/>
      <c r="R12" s="2332"/>
      <c r="S12" s="2257"/>
    </row>
    <row r="13" spans="1:19" ht="30" customHeight="1">
      <c r="A13" s="119"/>
      <c r="B13" s="125" t="s">
        <v>1396</v>
      </c>
      <c r="C13" s="126" t="s">
        <v>152</v>
      </c>
      <c r="D13" s="2257"/>
      <c r="E13" s="128">
        <f>3775/1.1</f>
        <v>3431.8181818181815</v>
      </c>
      <c r="F13" s="122"/>
      <c r="G13" s="2332"/>
      <c r="H13" s="2332"/>
      <c r="I13" s="2332"/>
      <c r="J13" s="2332"/>
      <c r="K13" s="2332"/>
      <c r="L13" s="2332"/>
      <c r="M13" s="2332"/>
      <c r="N13" s="2332"/>
      <c r="O13" s="2332"/>
      <c r="P13" s="2332"/>
      <c r="Q13" s="2332"/>
      <c r="R13" s="2332"/>
      <c r="S13" s="2257"/>
    </row>
    <row r="14" spans="1:19" ht="38.25" customHeight="1">
      <c r="A14" s="126"/>
      <c r="B14" s="125" t="s">
        <v>1397</v>
      </c>
      <c r="C14" s="126"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26"/>
      <c r="B15" s="125" t="s">
        <v>1398</v>
      </c>
      <c r="C15" s="126" t="s">
        <v>152</v>
      </c>
      <c r="D15" s="2257"/>
      <c r="E15" s="130">
        <v>1530</v>
      </c>
      <c r="F15" s="129"/>
      <c r="G15" s="2332"/>
      <c r="H15" s="2332"/>
      <c r="I15" s="2332"/>
      <c r="J15" s="2332"/>
      <c r="K15" s="2332"/>
      <c r="L15" s="2332"/>
      <c r="M15" s="2332"/>
      <c r="N15" s="2332"/>
      <c r="O15" s="2332"/>
      <c r="P15" s="2332"/>
      <c r="Q15" s="2332"/>
      <c r="R15" s="2332"/>
      <c r="S15" s="2257"/>
    </row>
    <row r="16" spans="1:19" ht="30" customHeight="1">
      <c r="A16" s="126"/>
      <c r="B16" s="125" t="s">
        <v>1399</v>
      </c>
      <c r="C16" s="126"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26"/>
      <c r="B17" s="125" t="s">
        <v>1400</v>
      </c>
      <c r="C17" s="126"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26"/>
      <c r="B18" s="125" t="s">
        <v>1401</v>
      </c>
      <c r="C18" s="126"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26"/>
      <c r="B19" s="125" t="s">
        <v>1402</v>
      </c>
      <c r="C19" s="126" t="s">
        <v>152</v>
      </c>
      <c r="D19" s="2257"/>
      <c r="E19" s="130">
        <v>1018</v>
      </c>
      <c r="F19" s="129"/>
      <c r="G19" s="2332"/>
      <c r="H19" s="2332"/>
      <c r="I19" s="2332"/>
      <c r="J19" s="2332"/>
      <c r="K19" s="2332"/>
      <c r="L19" s="2332"/>
      <c r="M19" s="2332"/>
      <c r="N19" s="2332"/>
      <c r="O19" s="2332"/>
      <c r="P19" s="2332"/>
      <c r="Q19" s="2332"/>
      <c r="R19" s="2332"/>
      <c r="S19" s="2257"/>
    </row>
    <row r="20" spans="1:19" ht="29.25" customHeight="1">
      <c r="A20" s="126"/>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26"/>
      <c r="B21" s="125" t="s">
        <v>1344</v>
      </c>
      <c r="C21" s="126"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26"/>
      <c r="B22" s="125" t="s">
        <v>1345</v>
      </c>
      <c r="C22" s="126" t="s">
        <v>152</v>
      </c>
      <c r="D22" s="2257"/>
      <c r="E22" s="128">
        <v>1435</v>
      </c>
      <c r="F22" s="129"/>
      <c r="G22" s="2332"/>
      <c r="H22" s="2332"/>
      <c r="I22" s="2332"/>
      <c r="J22" s="2332"/>
      <c r="K22" s="2332"/>
      <c r="L22" s="2332"/>
      <c r="M22" s="2332"/>
      <c r="N22" s="2332"/>
      <c r="O22" s="2332"/>
      <c r="P22" s="2332"/>
      <c r="Q22" s="2332"/>
      <c r="R22" s="2332"/>
      <c r="S22" s="2257"/>
    </row>
    <row r="23" spans="1:19" ht="33.75" customHeight="1">
      <c r="A23" s="126"/>
      <c r="B23" s="125" t="s">
        <v>1346</v>
      </c>
      <c r="C23" s="126" t="s">
        <v>152</v>
      </c>
      <c r="D23" s="2257"/>
      <c r="E23" s="128"/>
      <c r="F23" s="129"/>
      <c r="G23" s="2332"/>
      <c r="H23" s="2332"/>
      <c r="I23" s="2332"/>
      <c r="J23" s="2332"/>
      <c r="K23" s="2332"/>
      <c r="L23" s="2332"/>
      <c r="M23" s="2332"/>
      <c r="N23" s="2332"/>
      <c r="O23" s="2332"/>
      <c r="P23" s="2332"/>
      <c r="Q23" s="2332"/>
      <c r="R23" s="2332"/>
      <c r="S23" s="2257"/>
    </row>
    <row r="24" spans="1:19" ht="33.75" customHeight="1">
      <c r="A24" s="126"/>
      <c r="B24" s="125" t="s">
        <v>1347</v>
      </c>
      <c r="C24" s="126" t="s">
        <v>152</v>
      </c>
      <c r="D24" s="2257"/>
      <c r="E24" s="128">
        <v>1028</v>
      </c>
      <c r="F24" s="129"/>
      <c r="G24" s="2332"/>
      <c r="H24" s="2332"/>
      <c r="I24" s="2332"/>
      <c r="J24" s="2332"/>
      <c r="K24" s="2332"/>
      <c r="L24" s="2332"/>
      <c r="M24" s="2332"/>
      <c r="N24" s="2332"/>
      <c r="O24" s="2332"/>
      <c r="P24" s="2332"/>
      <c r="Q24" s="2332"/>
      <c r="R24" s="2332"/>
      <c r="S24" s="127"/>
    </row>
    <row r="25" spans="1:19" ht="30" customHeight="1">
      <c r="A25" s="1892" t="s">
        <v>1182</v>
      </c>
      <c r="B25" s="2333"/>
      <c r="C25" s="2333"/>
      <c r="D25" s="2333"/>
      <c r="E25" s="2333"/>
      <c r="F25" s="2333"/>
      <c r="G25" s="2333"/>
      <c r="H25" s="2333"/>
      <c r="I25" s="2333"/>
      <c r="J25" s="2333"/>
      <c r="K25" s="2333"/>
      <c r="L25" s="2333"/>
      <c r="M25" s="2333"/>
      <c r="N25" s="2333"/>
      <c r="O25" s="2333"/>
      <c r="P25" s="2333"/>
      <c r="Q25" s="2333"/>
      <c r="R25" s="2333"/>
      <c r="S25" s="2333"/>
    </row>
    <row r="26" spans="1:19" ht="50.1" customHeight="1">
      <c r="A26" s="119">
        <v>1</v>
      </c>
      <c r="B26" s="1892" t="s">
        <v>1444</v>
      </c>
      <c r="C26" s="2331"/>
      <c r="D26" s="2331"/>
      <c r="E26" s="2331"/>
      <c r="F26" s="2331"/>
      <c r="G26" s="2331"/>
      <c r="H26" s="2331"/>
      <c r="I26" s="2331"/>
      <c r="J26" s="2331"/>
      <c r="K26" s="2331"/>
      <c r="L26" s="2331"/>
      <c r="M26" s="2331"/>
      <c r="N26" s="2331"/>
      <c r="O26" s="2331"/>
      <c r="P26" s="2331"/>
      <c r="Q26" s="2331"/>
      <c r="R26" s="2331"/>
      <c r="S26" s="131"/>
    </row>
    <row r="27" spans="1:19" ht="48.75" customHeight="1">
      <c r="A27" s="132"/>
      <c r="B27" s="133" t="s">
        <v>1189</v>
      </c>
      <c r="C27" s="126" t="s">
        <v>1486</v>
      </c>
      <c r="D27" s="2257"/>
      <c r="E27" s="134">
        <v>204545</v>
      </c>
      <c r="F27" s="134"/>
      <c r="G27" s="2334" t="s">
        <v>1404</v>
      </c>
      <c r="H27" s="2334"/>
      <c r="I27" s="2334"/>
      <c r="J27" s="2334"/>
      <c r="K27" s="2334"/>
      <c r="L27" s="2334"/>
      <c r="M27" s="2334"/>
      <c r="N27" s="2334"/>
      <c r="O27" s="2334"/>
      <c r="P27" s="2334"/>
      <c r="Q27" s="2334"/>
      <c r="R27" s="2334"/>
      <c r="S27" s="143"/>
    </row>
    <row r="28" spans="1:19" ht="45.75" customHeight="1">
      <c r="A28" s="132"/>
      <c r="B28" s="133" t="s">
        <v>1188</v>
      </c>
      <c r="C28" s="126" t="s">
        <v>1486</v>
      </c>
      <c r="D28" s="2257"/>
      <c r="E28" s="134">
        <v>248182</v>
      </c>
      <c r="F28" s="134"/>
      <c r="G28" s="2334"/>
      <c r="H28" s="2334"/>
      <c r="I28" s="2334"/>
      <c r="J28" s="2334"/>
      <c r="K28" s="2334"/>
      <c r="L28" s="2334"/>
      <c r="M28" s="2334"/>
      <c r="N28" s="2334"/>
      <c r="O28" s="2334"/>
      <c r="P28" s="2334"/>
      <c r="Q28" s="2334"/>
      <c r="R28" s="2334"/>
      <c r="S28" s="143"/>
    </row>
    <row r="29" spans="1:19" ht="45.75" customHeight="1">
      <c r="A29" s="132"/>
      <c r="B29" s="133" t="s">
        <v>1445</v>
      </c>
      <c r="C29" s="126" t="s">
        <v>1486</v>
      </c>
      <c r="D29" s="2257"/>
      <c r="E29" s="134">
        <v>222727</v>
      </c>
      <c r="F29" s="134"/>
      <c r="G29" s="2334"/>
      <c r="H29" s="2334"/>
      <c r="I29" s="2334"/>
      <c r="J29" s="2334"/>
      <c r="K29" s="2334"/>
      <c r="L29" s="2334"/>
      <c r="M29" s="2334"/>
      <c r="N29" s="2334"/>
      <c r="O29" s="2334"/>
      <c r="P29" s="2334"/>
      <c r="Q29" s="2334"/>
      <c r="R29" s="2334"/>
      <c r="S29" s="143"/>
    </row>
    <row r="30" spans="1:19" ht="45.75" customHeight="1">
      <c r="A30" s="132"/>
      <c r="B30" s="133" t="s">
        <v>1407</v>
      </c>
      <c r="C30" s="126" t="s">
        <v>1486</v>
      </c>
      <c r="D30" s="2257"/>
      <c r="E30" s="134">
        <v>204545</v>
      </c>
      <c r="F30" s="134"/>
      <c r="G30" s="2334"/>
      <c r="H30" s="2334"/>
      <c r="I30" s="2334"/>
      <c r="J30" s="2334"/>
      <c r="K30" s="2334"/>
      <c r="L30" s="2334"/>
      <c r="M30" s="2334"/>
      <c r="N30" s="2334"/>
      <c r="O30" s="2334"/>
      <c r="P30" s="2334"/>
      <c r="Q30" s="2334"/>
      <c r="R30" s="2334"/>
      <c r="S30" s="143"/>
    </row>
    <row r="31" spans="1:19" ht="45.75" customHeight="1">
      <c r="A31" s="132"/>
      <c r="B31" s="133" t="s">
        <v>1487</v>
      </c>
      <c r="C31" s="126" t="s">
        <v>1486</v>
      </c>
      <c r="D31" s="2257"/>
      <c r="E31" s="134">
        <v>222727</v>
      </c>
      <c r="F31" s="134"/>
      <c r="G31" s="2334"/>
      <c r="H31" s="2334"/>
      <c r="I31" s="2334"/>
      <c r="J31" s="2334"/>
      <c r="K31" s="2334"/>
      <c r="L31" s="2334"/>
      <c r="M31" s="2334"/>
      <c r="N31" s="2334"/>
      <c r="O31" s="2334"/>
      <c r="P31" s="2334"/>
      <c r="Q31" s="2334"/>
      <c r="R31" s="2334"/>
      <c r="S31" s="143"/>
    </row>
    <row r="32" spans="1:19" ht="45.75" customHeight="1">
      <c r="A32" s="132"/>
      <c r="B32" s="133" t="s">
        <v>1488</v>
      </c>
      <c r="C32" s="126" t="s">
        <v>1486</v>
      </c>
      <c r="D32" s="2257"/>
      <c r="E32" s="134">
        <v>222727</v>
      </c>
      <c r="F32" s="134"/>
      <c r="G32" s="2334"/>
      <c r="H32" s="2334"/>
      <c r="I32" s="2334"/>
      <c r="J32" s="2334"/>
      <c r="K32" s="2334"/>
      <c r="L32" s="2334"/>
      <c r="M32" s="2334"/>
      <c r="N32" s="2334"/>
      <c r="O32" s="2334"/>
      <c r="P32" s="2334"/>
      <c r="Q32" s="2334"/>
      <c r="R32" s="2334"/>
      <c r="S32" s="143"/>
    </row>
    <row r="33" spans="1:19" ht="45.75" customHeight="1">
      <c r="A33" s="132"/>
      <c r="B33" s="133" t="s">
        <v>1489</v>
      </c>
      <c r="C33" s="126" t="s">
        <v>1486</v>
      </c>
      <c r="D33" s="2257"/>
      <c r="E33" s="134">
        <v>222727</v>
      </c>
      <c r="F33" s="134"/>
      <c r="G33" s="2334"/>
      <c r="H33" s="2334"/>
      <c r="I33" s="2334"/>
      <c r="J33" s="2334"/>
      <c r="K33" s="2334"/>
      <c r="L33" s="2334"/>
      <c r="M33" s="2334"/>
      <c r="N33" s="2334"/>
      <c r="O33" s="2334"/>
      <c r="P33" s="2334"/>
      <c r="Q33" s="2334"/>
      <c r="R33" s="2334"/>
      <c r="S33" s="143"/>
    </row>
    <row r="34" spans="1:19" ht="47.25" customHeight="1">
      <c r="A34" s="132"/>
      <c r="B34" s="133" t="s">
        <v>588</v>
      </c>
      <c r="C34" s="126" t="s">
        <v>1486</v>
      </c>
      <c r="D34" s="2257"/>
      <c r="E34" s="134">
        <v>180000</v>
      </c>
      <c r="F34" s="134"/>
      <c r="G34" s="2334"/>
      <c r="H34" s="2334"/>
      <c r="I34" s="2334"/>
      <c r="J34" s="2334"/>
      <c r="K34" s="2334"/>
      <c r="L34" s="2334"/>
      <c r="M34" s="2334"/>
      <c r="N34" s="2334"/>
      <c r="O34" s="2334"/>
      <c r="P34" s="2334"/>
      <c r="Q34" s="2334"/>
      <c r="R34" s="2334"/>
      <c r="S34" s="143"/>
    </row>
    <row r="35" spans="1:19" ht="50.1" customHeight="1">
      <c r="A35" s="138">
        <v>2</v>
      </c>
      <c r="B35" s="1892" t="s">
        <v>1517</v>
      </c>
      <c r="C35" s="1892"/>
      <c r="D35" s="1892"/>
      <c r="E35" s="1892"/>
      <c r="F35" s="1892"/>
      <c r="G35" s="1892"/>
      <c r="H35" s="1892"/>
      <c r="I35" s="1892"/>
      <c r="J35" s="1892"/>
      <c r="K35" s="1892"/>
      <c r="L35" s="1892"/>
      <c r="M35" s="1892"/>
      <c r="N35" s="1892"/>
      <c r="O35" s="1892"/>
      <c r="P35" s="1892"/>
      <c r="Q35" s="1892"/>
      <c r="R35" s="1892"/>
      <c r="S35" s="1892"/>
    </row>
    <row r="36" spans="1:19" ht="24.95" customHeight="1">
      <c r="A36" s="126"/>
      <c r="B36" s="139" t="s">
        <v>1200</v>
      </c>
      <c r="C36" s="126"/>
      <c r="D36" s="126"/>
      <c r="E36" s="134"/>
      <c r="F36" s="134"/>
      <c r="G36" s="125"/>
      <c r="H36" s="125"/>
      <c r="I36" s="125"/>
      <c r="J36" s="125"/>
      <c r="K36" s="125"/>
      <c r="L36" s="125"/>
      <c r="M36" s="125"/>
      <c r="N36" s="125"/>
      <c r="O36" s="125"/>
      <c r="P36" s="125"/>
      <c r="Q36" s="125"/>
      <c r="R36" s="125"/>
      <c r="S36" s="125"/>
    </row>
    <row r="37" spans="1:19" ht="24.95" customHeight="1">
      <c r="A37" s="126"/>
      <c r="B37" s="133" t="s">
        <v>603</v>
      </c>
      <c r="C37" s="126" t="s">
        <v>1486</v>
      </c>
      <c r="D37" s="2257" t="s">
        <v>1178</v>
      </c>
      <c r="E37" s="134">
        <v>300000</v>
      </c>
      <c r="F37" s="134"/>
      <c r="G37" s="2257" t="s">
        <v>1201</v>
      </c>
      <c r="H37" s="2257"/>
      <c r="I37" s="2257"/>
      <c r="J37" s="2257"/>
      <c r="K37" s="2257"/>
      <c r="L37" s="2257"/>
      <c r="M37" s="2257"/>
      <c r="N37" s="2257"/>
      <c r="O37" s="2257"/>
      <c r="P37" s="2257"/>
      <c r="Q37" s="2257"/>
      <c r="R37" s="2257"/>
      <c r="S37" s="2257"/>
    </row>
    <row r="38" spans="1:19" ht="24.95" customHeight="1">
      <c r="A38" s="126"/>
      <c r="B38" s="133" t="s">
        <v>624</v>
      </c>
      <c r="C38" s="126" t="s">
        <v>1486</v>
      </c>
      <c r="D38" s="2257"/>
      <c r="E38" s="134">
        <v>390000</v>
      </c>
      <c r="F38" s="134"/>
      <c r="G38" s="2257"/>
      <c r="H38" s="2257"/>
      <c r="I38" s="2257"/>
      <c r="J38" s="2257"/>
      <c r="K38" s="2257"/>
      <c r="L38" s="2257"/>
      <c r="M38" s="2257"/>
      <c r="N38" s="2257"/>
      <c r="O38" s="2257"/>
      <c r="P38" s="2257"/>
      <c r="Q38" s="2257"/>
      <c r="R38" s="2257"/>
      <c r="S38" s="2257"/>
    </row>
    <row r="39" spans="1:19" ht="24.95" customHeight="1">
      <c r="A39" s="126"/>
      <c r="B39" s="133" t="s">
        <v>626</v>
      </c>
      <c r="C39" s="126" t="s">
        <v>1486</v>
      </c>
      <c r="D39" s="2257"/>
      <c r="E39" s="134">
        <v>370000</v>
      </c>
      <c r="F39" s="134"/>
      <c r="G39" s="2257"/>
      <c r="H39" s="2257"/>
      <c r="I39" s="2257"/>
      <c r="J39" s="2257"/>
      <c r="K39" s="2257"/>
      <c r="L39" s="2257"/>
      <c r="M39" s="2257"/>
      <c r="N39" s="2257"/>
      <c r="O39" s="2257"/>
      <c r="P39" s="2257"/>
      <c r="Q39" s="2257"/>
      <c r="R39" s="2257"/>
      <c r="S39" s="2257"/>
    </row>
    <row r="40" spans="1:19" ht="24.95" customHeight="1">
      <c r="A40" s="126"/>
      <c r="B40" s="133" t="s">
        <v>1198</v>
      </c>
      <c r="C40" s="126" t="s">
        <v>1486</v>
      </c>
      <c r="D40" s="2257"/>
      <c r="E40" s="134">
        <v>360000</v>
      </c>
      <c r="F40" s="134"/>
      <c r="G40" s="2257"/>
      <c r="H40" s="2257"/>
      <c r="I40" s="2257"/>
      <c r="J40" s="2257"/>
      <c r="K40" s="2257"/>
      <c r="L40" s="2257"/>
      <c r="M40" s="2257"/>
      <c r="N40" s="2257"/>
      <c r="O40" s="2257"/>
      <c r="P40" s="2257"/>
      <c r="Q40" s="2257"/>
      <c r="R40" s="2257"/>
      <c r="S40" s="2257"/>
    </row>
    <row r="41" spans="1:19" ht="24.95" customHeight="1">
      <c r="A41" s="126"/>
      <c r="B41" s="133" t="s">
        <v>627</v>
      </c>
      <c r="C41" s="126" t="s">
        <v>1486</v>
      </c>
      <c r="D41" s="2257"/>
      <c r="E41" s="134">
        <v>330000</v>
      </c>
      <c r="F41" s="134"/>
      <c r="G41" s="2257"/>
      <c r="H41" s="2257"/>
      <c r="I41" s="2257"/>
      <c r="J41" s="2257"/>
      <c r="K41" s="2257"/>
      <c r="L41" s="2257"/>
      <c r="M41" s="2257"/>
      <c r="N41" s="2257"/>
      <c r="O41" s="2257"/>
      <c r="P41" s="2257"/>
      <c r="Q41" s="2257"/>
      <c r="R41" s="2257"/>
      <c r="S41" s="2257"/>
    </row>
    <row r="42" spans="1:19" ht="24.95" customHeight="1">
      <c r="A42" s="126"/>
      <c r="B42" s="133" t="s">
        <v>1199</v>
      </c>
      <c r="C42" s="126" t="s">
        <v>1486</v>
      </c>
      <c r="D42" s="2257"/>
      <c r="E42" s="134">
        <f>E41</f>
        <v>330000</v>
      </c>
      <c r="F42" s="134"/>
      <c r="G42" s="2257"/>
      <c r="H42" s="2257"/>
      <c r="I42" s="2257"/>
      <c r="J42" s="2257"/>
      <c r="K42" s="2257"/>
      <c r="L42" s="2257"/>
      <c r="M42" s="2257"/>
      <c r="N42" s="2257"/>
      <c r="O42" s="2257"/>
      <c r="P42" s="2257"/>
      <c r="Q42" s="2257"/>
      <c r="R42" s="2257"/>
      <c r="S42" s="2257"/>
    </row>
    <row r="43" spans="1:19" ht="50.1" customHeight="1">
      <c r="A43" s="138">
        <v>3</v>
      </c>
      <c r="B43" s="1892" t="s">
        <v>1536</v>
      </c>
      <c r="C43" s="1892"/>
      <c r="D43" s="1892"/>
      <c r="E43" s="1892"/>
      <c r="F43" s="1892"/>
      <c r="G43" s="1892"/>
      <c r="H43" s="1892"/>
      <c r="I43" s="1892"/>
      <c r="J43" s="1892"/>
      <c r="K43" s="1892"/>
      <c r="L43" s="1892"/>
      <c r="M43" s="1892"/>
      <c r="N43" s="1892"/>
      <c r="O43" s="1892"/>
      <c r="P43" s="1892"/>
      <c r="Q43" s="1892"/>
      <c r="R43" s="1892"/>
      <c r="S43" s="1892"/>
    </row>
    <row r="44" spans="1:19" ht="24.95" customHeight="1">
      <c r="A44" s="126"/>
      <c r="B44" s="133" t="s">
        <v>575</v>
      </c>
      <c r="C44" s="126" t="s">
        <v>1486</v>
      </c>
      <c r="D44" s="2257" t="s">
        <v>1178</v>
      </c>
      <c r="E44" s="140">
        <v>254545.45</v>
      </c>
      <c r="F44" s="134"/>
      <c r="G44" s="2257" t="s">
        <v>1384</v>
      </c>
      <c r="H44" s="2257"/>
      <c r="I44" s="2257"/>
      <c r="J44" s="2257"/>
      <c r="K44" s="2257"/>
      <c r="L44" s="2257"/>
      <c r="M44" s="2257"/>
      <c r="N44" s="2257"/>
      <c r="O44" s="2257"/>
      <c r="P44" s="2257"/>
      <c r="Q44" s="2257"/>
      <c r="R44" s="2257"/>
      <c r="S44" s="127"/>
    </row>
    <row r="45" spans="1:19" ht="24.95" customHeight="1">
      <c r="A45" s="126"/>
      <c r="B45" s="133" t="s">
        <v>621</v>
      </c>
      <c r="C45" s="126" t="s">
        <v>1486</v>
      </c>
      <c r="D45" s="2257"/>
      <c r="E45" s="140">
        <v>363636.36</v>
      </c>
      <c r="F45" s="134"/>
      <c r="G45" s="2257"/>
      <c r="H45" s="2257"/>
      <c r="I45" s="2257"/>
      <c r="J45" s="2257"/>
      <c r="K45" s="2257"/>
      <c r="L45" s="2257"/>
      <c r="M45" s="2257"/>
      <c r="N45" s="2257"/>
      <c r="O45" s="2257"/>
      <c r="P45" s="2257"/>
      <c r="Q45" s="2257"/>
      <c r="R45" s="2257"/>
      <c r="S45" s="127"/>
    </row>
    <row r="46" spans="1:19" ht="24.95" customHeight="1">
      <c r="A46" s="126"/>
      <c r="B46" s="133" t="s">
        <v>1385</v>
      </c>
      <c r="C46" s="126" t="s">
        <v>1486</v>
      </c>
      <c r="D46" s="2257"/>
      <c r="E46" s="140">
        <v>309090.90999999997</v>
      </c>
      <c r="F46" s="134"/>
      <c r="G46" s="2257"/>
      <c r="H46" s="2257"/>
      <c r="I46" s="2257"/>
      <c r="J46" s="2257"/>
      <c r="K46" s="2257"/>
      <c r="L46" s="2257"/>
      <c r="M46" s="2257"/>
      <c r="N46" s="2257"/>
      <c r="O46" s="2257"/>
      <c r="P46" s="2257"/>
      <c r="Q46" s="2257"/>
      <c r="R46" s="2257"/>
      <c r="S46" s="127"/>
    </row>
    <row r="47" spans="1:19" ht="24.95" customHeight="1">
      <c r="A47" s="126"/>
      <c r="B47" s="133" t="s">
        <v>1386</v>
      </c>
      <c r="C47" s="126" t="s">
        <v>1486</v>
      </c>
      <c r="D47" s="2257"/>
      <c r="E47" s="140">
        <v>281818.18</v>
      </c>
      <c r="F47" s="134"/>
      <c r="G47" s="2257"/>
      <c r="H47" s="2257"/>
      <c r="I47" s="2257"/>
      <c r="J47" s="2257"/>
      <c r="K47" s="2257"/>
      <c r="L47" s="2257"/>
      <c r="M47" s="2257"/>
      <c r="N47" s="2257"/>
      <c r="O47" s="2257"/>
      <c r="P47" s="2257"/>
      <c r="Q47" s="2257"/>
      <c r="R47" s="2257"/>
      <c r="S47" s="127"/>
    </row>
    <row r="48" spans="1:19" ht="24.95" customHeight="1">
      <c r="A48" s="126"/>
      <c r="B48" s="133" t="s">
        <v>626</v>
      </c>
      <c r="C48" s="126" t="s">
        <v>1486</v>
      </c>
      <c r="D48" s="2257"/>
      <c r="E48" s="140">
        <v>309090.90999999997</v>
      </c>
      <c r="F48" s="134"/>
      <c r="G48" s="2257"/>
      <c r="H48" s="2257"/>
      <c r="I48" s="2257"/>
      <c r="J48" s="2257"/>
      <c r="K48" s="2257"/>
      <c r="L48" s="2257"/>
      <c r="M48" s="2257"/>
      <c r="N48" s="2257"/>
      <c r="O48" s="2257"/>
      <c r="P48" s="2257"/>
      <c r="Q48" s="2257"/>
      <c r="R48" s="2257"/>
      <c r="S48" s="127"/>
    </row>
    <row r="49" spans="1:19" ht="24.95" customHeight="1">
      <c r="A49" s="126"/>
      <c r="B49" s="133" t="s">
        <v>624</v>
      </c>
      <c r="C49" s="126" t="s">
        <v>1486</v>
      </c>
      <c r="D49" s="2257"/>
      <c r="E49" s="140">
        <v>336363.64</v>
      </c>
      <c r="F49" s="134"/>
      <c r="G49" s="2257"/>
      <c r="H49" s="2257"/>
      <c r="I49" s="2257"/>
      <c r="J49" s="2257"/>
      <c r="K49" s="2257"/>
      <c r="L49" s="2257"/>
      <c r="M49" s="2257"/>
      <c r="N49" s="2257"/>
      <c r="O49" s="2257"/>
      <c r="P49" s="2257"/>
      <c r="Q49" s="2257"/>
      <c r="R49" s="2257"/>
      <c r="S49" s="127"/>
    </row>
    <row r="50" spans="1:19" ht="24.95" customHeight="1">
      <c r="A50" s="126"/>
      <c r="B50" s="133" t="s">
        <v>627</v>
      </c>
      <c r="C50" s="126" t="s">
        <v>1486</v>
      </c>
      <c r="D50" s="2257"/>
      <c r="E50" s="140">
        <v>290909.09000000003</v>
      </c>
      <c r="F50" s="134"/>
      <c r="G50" s="2257"/>
      <c r="H50" s="2257"/>
      <c r="I50" s="2257"/>
      <c r="J50" s="2257"/>
      <c r="K50" s="2257"/>
      <c r="L50" s="2257"/>
      <c r="M50" s="2257"/>
      <c r="N50" s="2257"/>
      <c r="O50" s="2257"/>
      <c r="P50" s="2257"/>
      <c r="Q50" s="2257"/>
      <c r="R50" s="2257"/>
      <c r="S50" s="127"/>
    </row>
    <row r="51" spans="1:19" ht="24.95" customHeight="1">
      <c r="A51" s="126"/>
      <c r="B51" s="133" t="s">
        <v>1199</v>
      </c>
      <c r="C51" s="126" t="s">
        <v>1486</v>
      </c>
      <c r="D51" s="2257"/>
      <c r="E51" s="140">
        <f>E50</f>
        <v>290909.09000000003</v>
      </c>
      <c r="F51" s="134"/>
      <c r="G51" s="2257"/>
      <c r="H51" s="2257"/>
      <c r="I51" s="2257"/>
      <c r="J51" s="2257"/>
      <c r="K51" s="2257"/>
      <c r="L51" s="2257"/>
      <c r="M51" s="2257"/>
      <c r="N51" s="2257"/>
      <c r="O51" s="2257"/>
      <c r="P51" s="2257"/>
      <c r="Q51" s="2257"/>
      <c r="R51" s="2257"/>
      <c r="S51" s="127"/>
    </row>
    <row r="52" spans="1:19" ht="50.1" customHeight="1">
      <c r="A52" s="138">
        <v>4</v>
      </c>
      <c r="B52" s="1892" t="s">
        <v>1537</v>
      </c>
      <c r="C52" s="1892"/>
      <c r="D52" s="1892"/>
      <c r="E52" s="1892"/>
      <c r="F52" s="1892"/>
      <c r="G52" s="1892"/>
      <c r="H52" s="1892"/>
      <c r="I52" s="1892"/>
      <c r="J52" s="1892"/>
      <c r="K52" s="1892"/>
      <c r="L52" s="1892"/>
      <c r="M52" s="1892"/>
      <c r="N52" s="1892"/>
      <c r="O52" s="1892"/>
      <c r="P52" s="1892"/>
      <c r="Q52" s="1892"/>
      <c r="R52" s="1892"/>
      <c r="S52" s="125"/>
    </row>
    <row r="53" spans="1:19" ht="30" customHeight="1">
      <c r="A53" s="126"/>
      <c r="B53" s="133" t="s">
        <v>1355</v>
      </c>
      <c r="C53" s="126" t="s">
        <v>1486</v>
      </c>
      <c r="D53" s="2257" t="s">
        <v>1178</v>
      </c>
      <c r="E53" s="134">
        <v>234000</v>
      </c>
      <c r="F53" s="134"/>
      <c r="G53" s="2257" t="s">
        <v>1356</v>
      </c>
      <c r="H53" s="2257"/>
      <c r="I53" s="2257"/>
      <c r="J53" s="2257"/>
      <c r="K53" s="2257"/>
      <c r="L53" s="2257"/>
      <c r="M53" s="2257"/>
      <c r="N53" s="2257"/>
      <c r="O53" s="2257"/>
      <c r="P53" s="2257"/>
      <c r="Q53" s="2257"/>
      <c r="R53" s="2257"/>
      <c r="S53" s="2257"/>
    </row>
    <row r="54" spans="1:19" ht="24.95" customHeight="1">
      <c r="A54" s="126"/>
      <c r="B54" s="133" t="s">
        <v>1411</v>
      </c>
      <c r="C54" s="126" t="s">
        <v>1486</v>
      </c>
      <c r="D54" s="2257"/>
      <c r="E54" s="134">
        <v>315000</v>
      </c>
      <c r="F54" s="134"/>
      <c r="G54" s="2257"/>
      <c r="H54" s="2257"/>
      <c r="I54" s="2257"/>
      <c r="J54" s="2257"/>
      <c r="K54" s="2257"/>
      <c r="L54" s="2257"/>
      <c r="M54" s="2257"/>
      <c r="N54" s="2257"/>
      <c r="O54" s="2257"/>
      <c r="P54" s="2257"/>
      <c r="Q54" s="2257"/>
      <c r="R54" s="2257"/>
      <c r="S54" s="2257"/>
    </row>
    <row r="55" spans="1:19" ht="24.95" customHeight="1">
      <c r="A55" s="126"/>
      <c r="B55" s="133" t="s">
        <v>1358</v>
      </c>
      <c r="C55" s="126" t="s">
        <v>1486</v>
      </c>
      <c r="D55" s="2257"/>
      <c r="E55" s="134">
        <v>234000</v>
      </c>
      <c r="F55" s="134"/>
      <c r="G55" s="2257"/>
      <c r="H55" s="2257"/>
      <c r="I55" s="2257"/>
      <c r="J55" s="2257"/>
      <c r="K55" s="2257"/>
      <c r="L55" s="2257"/>
      <c r="M55" s="2257"/>
      <c r="N55" s="2257"/>
      <c r="O55" s="2257"/>
      <c r="P55" s="2257"/>
      <c r="Q55" s="2257"/>
      <c r="R55" s="2257"/>
      <c r="S55" s="2257"/>
    </row>
    <row r="56" spans="1:19" ht="24.95" customHeight="1">
      <c r="A56" s="126"/>
      <c r="B56" s="133" t="s">
        <v>1359</v>
      </c>
      <c r="C56" s="126" t="s">
        <v>1486</v>
      </c>
      <c r="D56" s="2257"/>
      <c r="E56" s="134">
        <v>234000</v>
      </c>
      <c r="F56" s="134"/>
      <c r="G56" s="2257"/>
      <c r="H56" s="2257"/>
      <c r="I56" s="2257"/>
      <c r="J56" s="2257"/>
      <c r="K56" s="2257"/>
      <c r="L56" s="2257"/>
      <c r="M56" s="2257"/>
      <c r="N56" s="2257"/>
      <c r="O56" s="2257"/>
      <c r="P56" s="2257"/>
      <c r="Q56" s="2257"/>
      <c r="R56" s="2257"/>
      <c r="S56" s="2257"/>
    </row>
    <row r="57" spans="1:19" ht="24.95" customHeight="1">
      <c r="A57" s="126"/>
      <c r="B57" s="133" t="s">
        <v>1360</v>
      </c>
      <c r="C57" s="126" t="s">
        <v>1486</v>
      </c>
      <c r="D57" s="2257"/>
      <c r="E57" s="134">
        <v>315000</v>
      </c>
      <c r="F57" s="134"/>
      <c r="G57" s="2257"/>
      <c r="H57" s="2257"/>
      <c r="I57" s="2257"/>
      <c r="J57" s="2257"/>
      <c r="K57" s="2257"/>
      <c r="L57" s="2257"/>
      <c r="M57" s="2257"/>
      <c r="N57" s="2257"/>
      <c r="O57" s="2257"/>
      <c r="P57" s="2257"/>
      <c r="Q57" s="2257"/>
      <c r="R57" s="2257"/>
      <c r="S57" s="2257"/>
    </row>
    <row r="58" spans="1:19" ht="24.95" customHeight="1">
      <c r="A58" s="126"/>
      <c r="B58" s="133" t="s">
        <v>1207</v>
      </c>
      <c r="C58" s="126" t="s">
        <v>1486</v>
      </c>
      <c r="D58" s="2257"/>
      <c r="E58" s="134">
        <v>315000</v>
      </c>
      <c r="F58" s="134"/>
      <c r="G58" s="2257"/>
      <c r="H58" s="2257"/>
      <c r="I58" s="2257"/>
      <c r="J58" s="2257"/>
      <c r="K58" s="2257"/>
      <c r="L58" s="2257"/>
      <c r="M58" s="2257"/>
      <c r="N58" s="2257"/>
      <c r="O58" s="2257"/>
      <c r="P58" s="2257"/>
      <c r="Q58" s="2257"/>
      <c r="R58" s="2257"/>
      <c r="S58" s="2257"/>
    </row>
    <row r="59" spans="1:19" ht="50.1" customHeight="1">
      <c r="A59" s="119">
        <v>5</v>
      </c>
      <c r="B59" s="1892" t="s">
        <v>1520</v>
      </c>
      <c r="C59" s="1892"/>
      <c r="D59" s="1892"/>
      <c r="E59" s="1892"/>
      <c r="F59" s="1892"/>
      <c r="G59" s="1892"/>
      <c r="H59" s="1892"/>
      <c r="I59" s="1892"/>
      <c r="J59" s="1892"/>
      <c r="K59" s="1892"/>
      <c r="L59" s="1892"/>
      <c r="M59" s="1892"/>
      <c r="N59" s="1892"/>
      <c r="O59" s="1892"/>
      <c r="P59" s="1892"/>
      <c r="Q59" s="1892"/>
      <c r="R59" s="1892"/>
      <c r="S59" s="127"/>
    </row>
    <row r="60" spans="1:19" ht="20.100000000000001" customHeight="1">
      <c r="A60" s="126"/>
      <c r="B60" s="133" t="s">
        <v>1209</v>
      </c>
      <c r="C60" s="126"/>
      <c r="D60" s="126"/>
      <c r="E60" s="134"/>
      <c r="F60" s="134"/>
      <c r="G60" s="127"/>
      <c r="H60" s="127"/>
      <c r="I60" s="127"/>
      <c r="J60" s="127"/>
      <c r="K60" s="127"/>
      <c r="L60" s="127"/>
      <c r="M60" s="127"/>
      <c r="N60" s="127"/>
      <c r="O60" s="127"/>
      <c r="P60" s="127"/>
      <c r="Q60" s="127"/>
      <c r="R60" s="127"/>
      <c r="S60" s="2257"/>
    </row>
    <row r="61" spans="1:19" ht="30" customHeight="1">
      <c r="A61" s="126"/>
      <c r="B61" s="133" t="s">
        <v>1210</v>
      </c>
      <c r="C61" s="126" t="s">
        <v>1486</v>
      </c>
      <c r="D61" s="2257" t="s">
        <v>1178</v>
      </c>
      <c r="E61" s="134">
        <v>350000</v>
      </c>
      <c r="F61" s="134"/>
      <c r="G61" s="2257" t="s">
        <v>1211</v>
      </c>
      <c r="H61" s="2257"/>
      <c r="I61" s="2257"/>
      <c r="J61" s="2257"/>
      <c r="K61" s="2257"/>
      <c r="L61" s="2257"/>
      <c r="M61" s="2257"/>
      <c r="N61" s="2257"/>
      <c r="O61" s="2257"/>
      <c r="P61" s="2257"/>
      <c r="Q61" s="2257"/>
      <c r="R61" s="2257"/>
      <c r="S61" s="2257"/>
    </row>
    <row r="62" spans="1:19" ht="24.95" customHeight="1">
      <c r="A62" s="126"/>
      <c r="B62" s="133" t="s">
        <v>1212</v>
      </c>
      <c r="C62" s="126" t="s">
        <v>1486</v>
      </c>
      <c r="D62" s="2257"/>
      <c r="E62" s="134">
        <v>350000</v>
      </c>
      <c r="F62" s="134"/>
      <c r="G62" s="2257"/>
      <c r="H62" s="2257"/>
      <c r="I62" s="2257"/>
      <c r="J62" s="2257"/>
      <c r="K62" s="2257"/>
      <c r="L62" s="2257"/>
      <c r="M62" s="2257"/>
      <c r="N62" s="2257"/>
      <c r="O62" s="2257"/>
      <c r="P62" s="2257"/>
      <c r="Q62" s="2257"/>
      <c r="R62" s="2257"/>
      <c r="S62" s="2257"/>
    </row>
    <row r="63" spans="1:19" ht="24.95" customHeight="1">
      <c r="A63" s="126"/>
      <c r="B63" s="133" t="s">
        <v>1213</v>
      </c>
      <c r="C63" s="126" t="s">
        <v>1486</v>
      </c>
      <c r="D63" s="2257"/>
      <c r="E63" s="134">
        <v>350000</v>
      </c>
      <c r="F63" s="134"/>
      <c r="G63" s="2257"/>
      <c r="H63" s="2257"/>
      <c r="I63" s="2257"/>
      <c r="J63" s="2257"/>
      <c r="K63" s="2257"/>
      <c r="L63" s="2257"/>
      <c r="M63" s="2257"/>
      <c r="N63" s="2257"/>
      <c r="O63" s="2257"/>
      <c r="P63" s="2257"/>
      <c r="Q63" s="2257"/>
      <c r="R63" s="2257"/>
      <c r="S63" s="2257"/>
    </row>
    <row r="64" spans="1:19" ht="50.1" customHeight="1">
      <c r="A64" s="119">
        <v>6</v>
      </c>
      <c r="B64" s="1892" t="s">
        <v>1521</v>
      </c>
      <c r="C64" s="1892"/>
      <c r="D64" s="1892"/>
      <c r="E64" s="1892"/>
      <c r="F64" s="1892"/>
      <c r="G64" s="1892"/>
      <c r="H64" s="1892"/>
      <c r="I64" s="1892"/>
      <c r="J64" s="1892"/>
      <c r="K64" s="1892"/>
      <c r="L64" s="1892"/>
      <c r="M64" s="1892"/>
      <c r="N64" s="1892"/>
      <c r="O64" s="1892"/>
      <c r="P64" s="1892"/>
      <c r="Q64" s="1892"/>
      <c r="R64" s="1892"/>
      <c r="S64" s="127"/>
    </row>
    <row r="65" spans="1:19" ht="24.95" customHeight="1">
      <c r="A65" s="126"/>
      <c r="B65" s="133" t="s">
        <v>1209</v>
      </c>
      <c r="C65" s="126"/>
      <c r="D65" s="126"/>
      <c r="E65" s="134"/>
      <c r="F65" s="134"/>
      <c r="G65" s="127"/>
      <c r="H65" s="127"/>
      <c r="I65" s="127"/>
      <c r="J65" s="127"/>
      <c r="K65" s="127"/>
      <c r="L65" s="127"/>
      <c r="M65" s="127"/>
      <c r="N65" s="127"/>
      <c r="O65" s="127"/>
      <c r="P65" s="127"/>
      <c r="Q65" s="127"/>
      <c r="R65" s="127"/>
      <c r="S65" s="2257"/>
    </row>
    <row r="66" spans="1:19" ht="45" customHeight="1">
      <c r="A66" s="126"/>
      <c r="B66" s="133" t="s">
        <v>1210</v>
      </c>
      <c r="C66" s="126" t="s">
        <v>1486</v>
      </c>
      <c r="D66" s="2257" t="s">
        <v>1178</v>
      </c>
      <c r="E66" s="134">
        <v>350000</v>
      </c>
      <c r="F66" s="134"/>
      <c r="G66" s="2257" t="s">
        <v>1215</v>
      </c>
      <c r="H66" s="2257"/>
      <c r="I66" s="2257"/>
      <c r="J66" s="2257"/>
      <c r="K66" s="2257"/>
      <c r="L66" s="2257"/>
      <c r="M66" s="2257"/>
      <c r="N66" s="2257"/>
      <c r="O66" s="2257"/>
      <c r="P66" s="2257"/>
      <c r="Q66" s="2257"/>
      <c r="R66" s="2257"/>
      <c r="S66" s="2257"/>
    </row>
    <row r="67" spans="1:19" ht="24.95" customHeight="1">
      <c r="A67" s="126"/>
      <c r="B67" s="133" t="s">
        <v>1212</v>
      </c>
      <c r="C67" s="126" t="s">
        <v>1486</v>
      </c>
      <c r="D67" s="2257"/>
      <c r="E67" s="134">
        <v>350000</v>
      </c>
      <c r="F67" s="134"/>
      <c r="G67" s="2257"/>
      <c r="H67" s="2257"/>
      <c r="I67" s="2257"/>
      <c r="J67" s="2257"/>
      <c r="K67" s="2257"/>
      <c r="L67" s="2257"/>
      <c r="M67" s="2257"/>
      <c r="N67" s="2257"/>
      <c r="O67" s="2257"/>
      <c r="P67" s="2257"/>
      <c r="Q67" s="2257"/>
      <c r="R67" s="2257"/>
      <c r="S67" s="2257"/>
    </row>
    <row r="68" spans="1:19" ht="24.95" customHeight="1">
      <c r="A68" s="126"/>
      <c r="B68" s="133" t="s">
        <v>1213</v>
      </c>
      <c r="C68" s="126" t="s">
        <v>1486</v>
      </c>
      <c r="D68" s="2257"/>
      <c r="E68" s="134">
        <v>350000</v>
      </c>
      <c r="F68" s="134"/>
      <c r="G68" s="2257"/>
      <c r="H68" s="2257"/>
      <c r="I68" s="2257"/>
      <c r="J68" s="2257"/>
      <c r="K68" s="2257"/>
      <c r="L68" s="2257"/>
      <c r="M68" s="2257"/>
      <c r="N68" s="2257"/>
      <c r="O68" s="2257"/>
      <c r="P68" s="2257"/>
      <c r="Q68" s="2257"/>
      <c r="R68" s="2257"/>
      <c r="S68" s="2257"/>
    </row>
    <row r="69" spans="1:19" ht="90.75" customHeight="1">
      <c r="A69" s="119">
        <v>7</v>
      </c>
      <c r="B69" s="1892" t="s">
        <v>1538</v>
      </c>
      <c r="C69" s="1892"/>
      <c r="D69" s="1892"/>
      <c r="E69" s="1892"/>
      <c r="F69" s="1892"/>
      <c r="G69" s="1892"/>
      <c r="H69" s="1892"/>
      <c r="I69" s="1892"/>
      <c r="J69" s="1892"/>
      <c r="K69" s="1892"/>
      <c r="L69" s="1892"/>
      <c r="M69" s="1892"/>
      <c r="N69" s="1892"/>
      <c r="O69" s="1892"/>
      <c r="P69" s="1892"/>
      <c r="Q69" s="1892"/>
      <c r="R69" s="1892"/>
      <c r="S69" s="127"/>
    </row>
    <row r="70" spans="1:19" ht="24.95" customHeight="1">
      <c r="A70" s="126"/>
      <c r="B70" s="133" t="s">
        <v>1492</v>
      </c>
      <c r="C70" s="126" t="s">
        <v>1486</v>
      </c>
      <c r="D70" s="2257" t="s">
        <v>1178</v>
      </c>
      <c r="E70" s="134">
        <v>380000</v>
      </c>
      <c r="F70" s="134"/>
      <c r="G70" s="2257" t="s">
        <v>1494</v>
      </c>
      <c r="H70" s="2257"/>
      <c r="I70" s="2257"/>
      <c r="J70" s="2257"/>
      <c r="K70" s="2257"/>
      <c r="L70" s="2257"/>
      <c r="M70" s="2257"/>
      <c r="N70" s="2257"/>
      <c r="O70" s="2257"/>
      <c r="P70" s="2257"/>
      <c r="Q70" s="2257"/>
      <c r="R70" s="2257"/>
      <c r="S70" s="127"/>
    </row>
    <row r="71" spans="1:19" ht="24.95" customHeight="1">
      <c r="A71" s="126"/>
      <c r="B71" s="133" t="s">
        <v>1495</v>
      </c>
      <c r="C71" s="126" t="s">
        <v>1486</v>
      </c>
      <c r="D71" s="2257"/>
      <c r="E71" s="134">
        <v>250000</v>
      </c>
      <c r="F71" s="134"/>
      <c r="G71" s="2257"/>
      <c r="H71" s="2257"/>
      <c r="I71" s="2257"/>
      <c r="J71" s="2257"/>
      <c r="K71" s="2257"/>
      <c r="L71" s="2257"/>
      <c r="M71" s="2257"/>
      <c r="N71" s="2257"/>
      <c r="O71" s="2257"/>
      <c r="P71" s="2257"/>
      <c r="Q71" s="2257"/>
      <c r="R71" s="2257"/>
      <c r="S71" s="127"/>
    </row>
    <row r="72" spans="1:19" ht="24.95" customHeight="1">
      <c r="A72" s="126"/>
      <c r="B72" s="133" t="s">
        <v>1496</v>
      </c>
      <c r="C72" s="126" t="s">
        <v>1486</v>
      </c>
      <c r="D72" s="2257"/>
      <c r="E72" s="134">
        <v>270000</v>
      </c>
      <c r="F72" s="134"/>
      <c r="G72" s="2257"/>
      <c r="H72" s="2257"/>
      <c r="I72" s="2257"/>
      <c r="J72" s="2257"/>
      <c r="K72" s="2257"/>
      <c r="L72" s="2257"/>
      <c r="M72" s="2257"/>
      <c r="N72" s="2257"/>
      <c r="O72" s="2257"/>
      <c r="P72" s="2257"/>
      <c r="Q72" s="2257"/>
      <c r="R72" s="2257"/>
      <c r="S72" s="127"/>
    </row>
    <row r="73" spans="1:19" ht="24.95" customHeight="1">
      <c r="A73" s="126"/>
      <c r="B73" s="133" t="s">
        <v>1497</v>
      </c>
      <c r="C73" s="126" t="s">
        <v>1486</v>
      </c>
      <c r="D73" s="2257"/>
      <c r="E73" s="134">
        <v>200000</v>
      </c>
      <c r="F73" s="134"/>
      <c r="G73" s="2257"/>
      <c r="H73" s="2257"/>
      <c r="I73" s="2257"/>
      <c r="J73" s="2257"/>
      <c r="K73" s="2257"/>
      <c r="L73" s="2257"/>
      <c r="M73" s="2257"/>
      <c r="N73" s="2257"/>
      <c r="O73" s="2257"/>
      <c r="P73" s="2257"/>
      <c r="Q73" s="2257"/>
      <c r="R73" s="2257"/>
      <c r="S73" s="127"/>
    </row>
    <row r="74" spans="1:19" ht="30" customHeight="1">
      <c r="A74" s="124" t="s">
        <v>1216</v>
      </c>
      <c r="B74" s="122" t="s">
        <v>1217</v>
      </c>
      <c r="C74" s="131"/>
      <c r="D74" s="131"/>
      <c r="E74" s="131"/>
      <c r="F74" s="131"/>
      <c r="G74" s="131"/>
      <c r="H74" s="131"/>
      <c r="I74" s="131"/>
      <c r="J74" s="131"/>
      <c r="K74" s="131"/>
      <c r="L74" s="131"/>
      <c r="M74" s="131"/>
      <c r="N74" s="131"/>
      <c r="O74" s="131"/>
      <c r="P74" s="131"/>
      <c r="Q74" s="131"/>
      <c r="R74" s="131"/>
      <c r="S74" s="131"/>
    </row>
    <row r="75" spans="1:19" ht="39.950000000000003" customHeight="1">
      <c r="A75" s="119">
        <v>1</v>
      </c>
      <c r="B75" s="1892" t="s">
        <v>1517</v>
      </c>
      <c r="C75" s="1892"/>
      <c r="D75" s="1892"/>
      <c r="E75" s="1892"/>
      <c r="F75" s="1892"/>
      <c r="G75" s="1892"/>
      <c r="H75" s="1892"/>
      <c r="I75" s="1892"/>
      <c r="J75" s="1892"/>
      <c r="K75" s="1892"/>
      <c r="L75" s="1892"/>
      <c r="M75" s="1892"/>
      <c r="N75" s="1892"/>
      <c r="O75" s="1892"/>
      <c r="P75" s="1892"/>
      <c r="Q75" s="1892"/>
      <c r="R75" s="1892"/>
      <c r="S75" s="124"/>
    </row>
    <row r="76" spans="1:19" ht="30" customHeight="1">
      <c r="A76" s="122"/>
      <c r="B76" s="125" t="s">
        <v>1219</v>
      </c>
      <c r="C76" s="126" t="s">
        <v>1486</v>
      </c>
      <c r="D76" s="127" t="s">
        <v>1178</v>
      </c>
      <c r="E76" s="134">
        <v>530000</v>
      </c>
      <c r="F76" s="123"/>
      <c r="G76" s="2257" t="s">
        <v>1201</v>
      </c>
      <c r="H76" s="2257"/>
      <c r="I76" s="2257"/>
      <c r="J76" s="2257"/>
      <c r="K76" s="2257"/>
      <c r="L76" s="2257"/>
      <c r="M76" s="2257"/>
      <c r="N76" s="2257"/>
      <c r="O76" s="2257"/>
      <c r="P76" s="2257"/>
      <c r="Q76" s="2257"/>
      <c r="R76" s="2257"/>
      <c r="S76" s="123"/>
    </row>
    <row r="77" spans="1:19" ht="50.1" customHeight="1">
      <c r="A77" s="119">
        <v>2</v>
      </c>
      <c r="B77" s="1892" t="s">
        <v>1523</v>
      </c>
      <c r="C77" s="1892"/>
      <c r="D77" s="1892"/>
      <c r="E77" s="1892"/>
      <c r="F77" s="1892"/>
      <c r="G77" s="1892"/>
      <c r="H77" s="1892"/>
      <c r="I77" s="1892"/>
      <c r="J77" s="1892"/>
      <c r="K77" s="1892"/>
      <c r="L77" s="1892"/>
      <c r="M77" s="1892"/>
      <c r="N77" s="1892"/>
      <c r="O77" s="1892"/>
      <c r="P77" s="1892"/>
      <c r="Q77" s="1892"/>
      <c r="R77" s="1892"/>
      <c r="S77" s="2257"/>
    </row>
    <row r="78" spans="1:19" ht="30" customHeight="1">
      <c r="A78" s="122"/>
      <c r="B78" s="125" t="s">
        <v>211</v>
      </c>
      <c r="C78" s="126" t="s">
        <v>1486</v>
      </c>
      <c r="D78" s="142" t="s">
        <v>1178</v>
      </c>
      <c r="E78" s="134">
        <v>300000</v>
      </c>
      <c r="F78" s="123"/>
      <c r="G78" s="2257" t="s">
        <v>1222</v>
      </c>
      <c r="H78" s="2257"/>
      <c r="I78" s="2257"/>
      <c r="J78" s="2257"/>
      <c r="K78" s="2257"/>
      <c r="L78" s="2257"/>
      <c r="M78" s="2257"/>
      <c r="N78" s="2257"/>
      <c r="O78" s="2257"/>
      <c r="P78" s="2257"/>
      <c r="Q78" s="2257"/>
      <c r="R78" s="2257"/>
      <c r="S78" s="2257"/>
    </row>
    <row r="79" spans="1:19" ht="34.5" customHeight="1">
      <c r="A79" s="122"/>
      <c r="B79" s="125" t="s">
        <v>213</v>
      </c>
      <c r="C79" s="126" t="s">
        <v>1486</v>
      </c>
      <c r="D79" s="142"/>
      <c r="E79" s="134">
        <v>300000</v>
      </c>
      <c r="F79" s="123"/>
      <c r="G79" s="2257"/>
      <c r="H79" s="2257"/>
      <c r="I79" s="2257"/>
      <c r="J79" s="2257"/>
      <c r="K79" s="2257"/>
      <c r="L79" s="2257"/>
      <c r="M79" s="2257"/>
      <c r="N79" s="2257"/>
      <c r="O79" s="2257"/>
      <c r="P79" s="2257"/>
      <c r="Q79" s="2257"/>
      <c r="R79" s="2257"/>
      <c r="S79" s="2257"/>
    </row>
    <row r="80" spans="1:19" ht="50.1" customHeight="1">
      <c r="A80" s="119">
        <v>3</v>
      </c>
      <c r="B80" s="1892" t="s">
        <v>1520</v>
      </c>
      <c r="C80" s="1892"/>
      <c r="D80" s="1892"/>
      <c r="E80" s="1892"/>
      <c r="F80" s="1892"/>
      <c r="G80" s="1892"/>
      <c r="H80" s="1892"/>
      <c r="I80" s="1892"/>
      <c r="J80" s="1892"/>
      <c r="K80" s="1892"/>
      <c r="L80" s="1892"/>
      <c r="M80" s="1892"/>
      <c r="N80" s="1892"/>
      <c r="O80" s="1892"/>
      <c r="P80" s="1892"/>
      <c r="Q80" s="1892"/>
      <c r="R80" s="1892"/>
      <c r="S80" s="2257"/>
    </row>
    <row r="81" spans="1:19" ht="30" customHeight="1">
      <c r="A81" s="122"/>
      <c r="B81" s="125" t="s">
        <v>211</v>
      </c>
      <c r="C81" s="126" t="s">
        <v>1486</v>
      </c>
      <c r="D81" s="2257" t="s">
        <v>1178</v>
      </c>
      <c r="E81" s="134">
        <v>300000</v>
      </c>
      <c r="F81" s="123"/>
      <c r="G81" s="2257" t="s">
        <v>1211</v>
      </c>
      <c r="H81" s="2257"/>
      <c r="I81" s="2257"/>
      <c r="J81" s="2257"/>
      <c r="K81" s="2257"/>
      <c r="L81" s="2257"/>
      <c r="M81" s="2257"/>
      <c r="N81" s="2257"/>
      <c r="O81" s="2257"/>
      <c r="P81" s="2257"/>
      <c r="Q81" s="2257"/>
      <c r="R81" s="2257"/>
      <c r="S81" s="2257"/>
    </row>
    <row r="82" spans="1:19" ht="35.25" customHeight="1">
      <c r="A82" s="122"/>
      <c r="B82" s="125" t="s">
        <v>213</v>
      </c>
      <c r="C82" s="126" t="s">
        <v>1486</v>
      </c>
      <c r="D82" s="2257"/>
      <c r="E82" s="134">
        <v>300000</v>
      </c>
      <c r="F82" s="123"/>
      <c r="G82" s="2257"/>
      <c r="H82" s="2257"/>
      <c r="I82" s="2257"/>
      <c r="J82" s="2257"/>
      <c r="K82" s="2257"/>
      <c r="L82" s="2257"/>
      <c r="M82" s="2257"/>
      <c r="N82" s="2257"/>
      <c r="O82" s="2257"/>
      <c r="P82" s="2257"/>
      <c r="Q82" s="2257"/>
      <c r="R82" s="2257"/>
      <c r="S82" s="2257"/>
    </row>
    <row r="83" spans="1:19" ht="50.1" customHeight="1">
      <c r="A83" s="119">
        <v>4</v>
      </c>
      <c r="B83" s="1892" t="s">
        <v>1521</v>
      </c>
      <c r="C83" s="1892"/>
      <c r="D83" s="1892"/>
      <c r="E83" s="1892"/>
      <c r="F83" s="1892"/>
      <c r="G83" s="1892"/>
      <c r="H83" s="1892"/>
      <c r="I83" s="1892"/>
      <c r="J83" s="1892"/>
      <c r="K83" s="1892"/>
      <c r="L83" s="1892"/>
      <c r="M83" s="1892"/>
      <c r="N83" s="1892"/>
      <c r="O83" s="1892"/>
      <c r="P83" s="1892"/>
      <c r="Q83" s="1892"/>
      <c r="R83" s="1892"/>
      <c r="S83" s="2257"/>
    </row>
    <row r="84" spans="1:19" ht="30" customHeight="1">
      <c r="A84" s="122"/>
      <c r="B84" s="125" t="s">
        <v>211</v>
      </c>
      <c r="C84" s="126" t="s">
        <v>1486</v>
      </c>
      <c r="D84" s="2257" t="s">
        <v>1178</v>
      </c>
      <c r="E84" s="134">
        <v>300000</v>
      </c>
      <c r="F84" s="123"/>
      <c r="G84" s="2257" t="s">
        <v>1224</v>
      </c>
      <c r="H84" s="2257"/>
      <c r="I84" s="2257"/>
      <c r="J84" s="2257"/>
      <c r="K84" s="2257"/>
      <c r="L84" s="2257"/>
      <c r="M84" s="2257"/>
      <c r="N84" s="2257"/>
      <c r="O84" s="2257"/>
      <c r="P84" s="2257"/>
      <c r="Q84" s="2257"/>
      <c r="R84" s="2257"/>
      <c r="S84" s="2257"/>
    </row>
    <row r="85" spans="1:19" ht="40.5" customHeight="1">
      <c r="A85" s="122"/>
      <c r="B85" s="125" t="s">
        <v>213</v>
      </c>
      <c r="C85" s="126" t="s">
        <v>1486</v>
      </c>
      <c r="D85" s="2257"/>
      <c r="E85" s="134">
        <v>300000</v>
      </c>
      <c r="F85" s="123"/>
      <c r="G85" s="2257"/>
      <c r="H85" s="2257"/>
      <c r="I85" s="2257"/>
      <c r="J85" s="2257"/>
      <c r="K85" s="2257"/>
      <c r="L85" s="2257"/>
      <c r="M85" s="2257"/>
      <c r="N85" s="2257"/>
      <c r="O85" s="2257"/>
      <c r="P85" s="2257"/>
      <c r="Q85" s="2257"/>
      <c r="R85" s="2257"/>
      <c r="S85" s="2257"/>
    </row>
    <row r="86" spans="1:19" s="113" customFormat="1" ht="50.1" customHeight="1">
      <c r="A86" s="119">
        <v>5</v>
      </c>
      <c r="B86" s="1892" t="s">
        <v>1539</v>
      </c>
      <c r="C86" s="1892"/>
      <c r="D86" s="1892"/>
      <c r="E86" s="1892"/>
      <c r="F86" s="1892"/>
      <c r="G86" s="1892"/>
      <c r="H86" s="1892"/>
      <c r="I86" s="1892"/>
      <c r="J86" s="1892"/>
      <c r="K86" s="1892"/>
      <c r="L86" s="1892"/>
      <c r="M86" s="1892"/>
      <c r="N86" s="1892"/>
      <c r="O86" s="1892"/>
      <c r="P86" s="1892"/>
      <c r="Q86" s="1892"/>
      <c r="R86" s="1892"/>
      <c r="S86" s="127"/>
    </row>
    <row r="87" spans="1:19" ht="40.5" customHeight="1">
      <c r="A87" s="122"/>
      <c r="B87" s="125" t="s">
        <v>213</v>
      </c>
      <c r="C87" s="126" t="s">
        <v>249</v>
      </c>
      <c r="D87" s="127"/>
      <c r="E87" s="134">
        <v>240000</v>
      </c>
      <c r="F87" s="123"/>
      <c r="G87" s="2257" t="s">
        <v>1540</v>
      </c>
      <c r="H87" s="2257"/>
      <c r="I87" s="2257"/>
      <c r="J87" s="2257"/>
      <c r="K87" s="2257"/>
      <c r="L87" s="2257"/>
      <c r="M87" s="2257"/>
      <c r="N87" s="2257"/>
      <c r="O87" s="2257"/>
      <c r="P87" s="2257"/>
      <c r="Q87" s="2257"/>
      <c r="R87" s="2257"/>
      <c r="S87" s="127"/>
    </row>
    <row r="88" spans="1:19" ht="40.5" customHeight="1">
      <c r="A88" s="122"/>
      <c r="B88" s="125" t="s">
        <v>1526</v>
      </c>
      <c r="C88" s="126" t="s">
        <v>249</v>
      </c>
      <c r="D88" s="127"/>
      <c r="E88" s="134">
        <v>280000</v>
      </c>
      <c r="F88" s="123"/>
      <c r="G88" s="2257"/>
      <c r="H88" s="2257"/>
      <c r="I88" s="2257"/>
      <c r="J88" s="2257"/>
      <c r="K88" s="2257"/>
      <c r="L88" s="2257"/>
      <c r="M88" s="2257"/>
      <c r="N88" s="2257"/>
      <c r="O88" s="2257"/>
      <c r="P88" s="2257"/>
      <c r="Q88" s="2257"/>
      <c r="R88" s="2257"/>
      <c r="S88" s="127"/>
    </row>
    <row r="89" spans="1:19" ht="30" customHeight="1">
      <c r="A89" s="122" t="s">
        <v>1225</v>
      </c>
      <c r="B89" s="122" t="s">
        <v>1364</v>
      </c>
      <c r="C89" s="126"/>
      <c r="D89" s="127"/>
      <c r="E89" s="134"/>
      <c r="F89" s="123"/>
      <c r="G89" s="127"/>
      <c r="H89" s="127"/>
      <c r="I89" s="127"/>
      <c r="J89" s="127"/>
      <c r="K89" s="127"/>
      <c r="L89" s="127"/>
      <c r="M89" s="127"/>
      <c r="N89" s="127"/>
      <c r="O89" s="127"/>
      <c r="P89" s="127"/>
      <c r="Q89" s="152"/>
      <c r="R89" s="153"/>
      <c r="S89" s="153"/>
    </row>
    <row r="90" spans="1:19" ht="50.1" customHeight="1">
      <c r="A90" s="122"/>
      <c r="B90" s="1892" t="s">
        <v>1527</v>
      </c>
      <c r="C90" s="1892"/>
      <c r="D90" s="1892"/>
      <c r="E90" s="1892"/>
      <c r="F90" s="1892"/>
      <c r="G90" s="1892"/>
      <c r="H90" s="1892"/>
      <c r="I90" s="1892"/>
      <c r="J90" s="1892"/>
      <c r="K90" s="1892"/>
      <c r="L90" s="1892"/>
      <c r="M90" s="1892"/>
      <c r="N90" s="1892"/>
      <c r="O90" s="1892"/>
      <c r="P90" s="1892"/>
      <c r="Q90" s="1892"/>
      <c r="R90" s="1892"/>
      <c r="S90" s="2257"/>
    </row>
    <row r="91" spans="1:19" ht="49.5" customHeight="1">
      <c r="A91" s="122"/>
      <c r="B91" s="125" t="s">
        <v>1228</v>
      </c>
      <c r="C91" s="126" t="s">
        <v>1486</v>
      </c>
      <c r="D91" s="127"/>
      <c r="E91" s="134">
        <v>35000</v>
      </c>
      <c r="F91" s="123"/>
      <c r="G91" s="2257"/>
      <c r="H91" s="2257"/>
      <c r="I91" s="2257"/>
      <c r="J91" s="2257"/>
      <c r="K91" s="2257"/>
      <c r="L91" s="2257"/>
      <c r="M91" s="2257"/>
      <c r="N91" s="2257"/>
      <c r="O91" s="2257"/>
      <c r="P91" s="2257"/>
      <c r="Q91" s="2257"/>
      <c r="R91" s="2257"/>
      <c r="S91" s="2257"/>
    </row>
    <row r="92" spans="1:19" ht="54.75" customHeight="1">
      <c r="A92" s="122"/>
      <c r="B92" s="125" t="s">
        <v>1230</v>
      </c>
      <c r="C92" s="126" t="s">
        <v>1486</v>
      </c>
      <c r="D92" s="127"/>
      <c r="E92" s="134">
        <v>49000</v>
      </c>
      <c r="F92" s="123"/>
      <c r="G92" s="2257"/>
      <c r="H92" s="2257"/>
      <c r="I92" s="2257"/>
      <c r="J92" s="2257"/>
      <c r="K92" s="2257"/>
      <c r="L92" s="2257"/>
      <c r="M92" s="2257"/>
      <c r="N92" s="2257"/>
      <c r="O92" s="2257"/>
      <c r="P92" s="2257"/>
      <c r="Q92" s="2257"/>
      <c r="R92" s="2257"/>
      <c r="S92" s="2257"/>
    </row>
    <row r="93" spans="1:19" ht="30.75" customHeight="1">
      <c r="A93" s="119" t="s">
        <v>1231</v>
      </c>
      <c r="B93" s="1892" t="s">
        <v>1232</v>
      </c>
      <c r="C93" s="1892"/>
      <c r="D93" s="1892"/>
      <c r="E93" s="1892"/>
      <c r="F93" s="1892"/>
      <c r="G93" s="1892"/>
      <c r="H93" s="1892"/>
      <c r="I93" s="1892"/>
      <c r="J93" s="1892"/>
      <c r="K93" s="1892"/>
      <c r="L93" s="1892"/>
      <c r="M93" s="1892"/>
      <c r="N93" s="1892"/>
      <c r="O93" s="1892"/>
      <c r="P93" s="1892"/>
      <c r="Q93" s="1892"/>
      <c r="R93" s="1892"/>
      <c r="S93" s="131"/>
    </row>
    <row r="94" spans="1:19" ht="50.1" customHeight="1">
      <c r="A94" s="119">
        <v>1</v>
      </c>
      <c r="B94" s="1892" t="s">
        <v>1528</v>
      </c>
      <c r="C94" s="1892"/>
      <c r="D94" s="1892"/>
      <c r="E94" s="1892"/>
      <c r="F94" s="1892"/>
      <c r="G94" s="1892"/>
      <c r="H94" s="1892"/>
      <c r="I94" s="1892"/>
      <c r="J94" s="1892"/>
      <c r="K94" s="1892"/>
      <c r="L94" s="1892"/>
      <c r="M94" s="1892"/>
      <c r="N94" s="1892"/>
      <c r="O94" s="1892"/>
      <c r="P94" s="1892"/>
      <c r="Q94" s="1892"/>
      <c r="R94" s="1892"/>
      <c r="S94" s="154"/>
    </row>
    <row r="95" spans="1:19" ht="30" customHeight="1">
      <c r="A95" s="119"/>
      <c r="B95" s="122" t="s">
        <v>1238</v>
      </c>
      <c r="C95" s="147"/>
      <c r="D95" s="147"/>
      <c r="E95" s="147"/>
      <c r="F95" s="147"/>
      <c r="G95" s="2317" t="s">
        <v>1367</v>
      </c>
      <c r="H95" s="2317"/>
      <c r="I95" s="2317"/>
      <c r="J95" s="2317"/>
      <c r="K95" s="2317"/>
      <c r="L95" s="2317"/>
      <c r="M95" s="2317"/>
      <c r="N95" s="2317"/>
      <c r="O95" s="2317"/>
      <c r="P95" s="2317"/>
      <c r="Q95" s="2317"/>
      <c r="R95" s="2317"/>
      <c r="S95" s="142"/>
    </row>
    <row r="96" spans="1:19" ht="30" customHeight="1">
      <c r="A96" s="119"/>
      <c r="B96" s="125" t="s">
        <v>1240</v>
      </c>
      <c r="C96" s="126" t="s">
        <v>724</v>
      </c>
      <c r="D96" s="126"/>
      <c r="E96" s="148">
        <v>1380000</v>
      </c>
      <c r="F96" s="129"/>
      <c r="G96" s="2317"/>
      <c r="H96" s="2317"/>
      <c r="I96" s="2317"/>
      <c r="J96" s="2317"/>
      <c r="K96" s="2317"/>
      <c r="L96" s="2317"/>
      <c r="M96" s="2317"/>
      <c r="N96" s="2317"/>
      <c r="O96" s="2317"/>
      <c r="P96" s="2317"/>
      <c r="Q96" s="2317"/>
      <c r="R96" s="2317"/>
      <c r="S96" s="142"/>
    </row>
    <row r="97" spans="1:19" ht="30" customHeight="1">
      <c r="A97" s="119"/>
      <c r="B97" s="125" t="s">
        <v>1241</v>
      </c>
      <c r="C97" s="126" t="s">
        <v>724</v>
      </c>
      <c r="D97" s="126"/>
      <c r="E97" s="148">
        <v>1430000</v>
      </c>
      <c r="F97" s="129"/>
      <c r="G97" s="2317"/>
      <c r="H97" s="2317"/>
      <c r="I97" s="2317"/>
      <c r="J97" s="2317"/>
      <c r="K97" s="2317"/>
      <c r="L97" s="2317"/>
      <c r="M97" s="2317"/>
      <c r="N97" s="2317"/>
      <c r="O97" s="2317"/>
      <c r="P97" s="2317"/>
      <c r="Q97" s="2317"/>
      <c r="R97" s="2317"/>
      <c r="S97" s="142"/>
    </row>
    <row r="98" spans="1:19" ht="30" customHeight="1">
      <c r="A98" s="119"/>
      <c r="B98" s="122" t="s">
        <v>1242</v>
      </c>
      <c r="C98" s="147"/>
      <c r="D98" s="147"/>
      <c r="E98" s="147"/>
      <c r="F98" s="147"/>
      <c r="G98" s="2317" t="s">
        <v>1367</v>
      </c>
      <c r="H98" s="2317"/>
      <c r="I98" s="2317"/>
      <c r="J98" s="2317"/>
      <c r="K98" s="2317"/>
      <c r="L98" s="2317"/>
      <c r="M98" s="2317"/>
      <c r="N98" s="2317"/>
      <c r="O98" s="2317"/>
      <c r="P98" s="2317"/>
      <c r="Q98" s="2317"/>
      <c r="R98" s="2317"/>
      <c r="S98" s="2257"/>
    </row>
    <row r="99" spans="1:19" ht="30" customHeight="1">
      <c r="A99" s="119"/>
      <c r="B99" s="125" t="s">
        <v>1240</v>
      </c>
      <c r="C99" s="126" t="s">
        <v>724</v>
      </c>
      <c r="D99" s="126"/>
      <c r="E99" s="129">
        <v>1430000</v>
      </c>
      <c r="F99" s="147"/>
      <c r="G99" s="2317"/>
      <c r="H99" s="2317"/>
      <c r="I99" s="2317"/>
      <c r="J99" s="2317"/>
      <c r="K99" s="2317"/>
      <c r="L99" s="2317"/>
      <c r="M99" s="2317"/>
      <c r="N99" s="2317"/>
      <c r="O99" s="2317"/>
      <c r="P99" s="2317"/>
      <c r="Q99" s="2317"/>
      <c r="R99" s="2317"/>
      <c r="S99" s="2257"/>
    </row>
    <row r="100" spans="1:19" ht="30" customHeight="1">
      <c r="A100" s="119"/>
      <c r="B100" s="125" t="s">
        <v>1241</v>
      </c>
      <c r="C100" s="126" t="s">
        <v>724</v>
      </c>
      <c r="D100" s="126"/>
      <c r="E100" s="129">
        <v>1480000</v>
      </c>
      <c r="F100" s="147"/>
      <c r="G100" s="2317"/>
      <c r="H100" s="2317"/>
      <c r="I100" s="2317"/>
      <c r="J100" s="2317"/>
      <c r="K100" s="2317"/>
      <c r="L100" s="2317"/>
      <c r="M100" s="2317"/>
      <c r="N100" s="2317"/>
      <c r="O100" s="2317"/>
      <c r="P100" s="2317"/>
      <c r="Q100" s="2317"/>
      <c r="R100" s="2317"/>
      <c r="S100" s="2257"/>
    </row>
    <row r="101" spans="1:19" ht="30" customHeight="1">
      <c r="A101" s="119"/>
      <c r="B101" s="122" t="s">
        <v>1243</v>
      </c>
      <c r="C101" s="147"/>
      <c r="D101" s="147"/>
      <c r="E101" s="147"/>
      <c r="F101" s="147"/>
      <c r="G101" s="2317" t="s">
        <v>1367</v>
      </c>
      <c r="H101" s="2317"/>
      <c r="I101" s="2317"/>
      <c r="J101" s="2317"/>
      <c r="K101" s="2317"/>
      <c r="L101" s="2317"/>
      <c r="M101" s="2317"/>
      <c r="N101" s="2317"/>
      <c r="O101" s="2317"/>
      <c r="P101" s="2317"/>
      <c r="Q101" s="2317"/>
      <c r="R101" s="2317"/>
      <c r="S101" s="2257"/>
    </row>
    <row r="102" spans="1:19" ht="30" customHeight="1">
      <c r="A102" s="127"/>
      <c r="B102" s="125" t="s">
        <v>1240</v>
      </c>
      <c r="C102" s="126" t="s">
        <v>724</v>
      </c>
      <c r="D102" s="126"/>
      <c r="E102" s="129">
        <v>1480000</v>
      </c>
      <c r="F102" s="129"/>
      <c r="G102" s="2317"/>
      <c r="H102" s="2317"/>
      <c r="I102" s="2317"/>
      <c r="J102" s="2317"/>
      <c r="K102" s="2317"/>
      <c r="L102" s="2317"/>
      <c r="M102" s="2317"/>
      <c r="N102" s="2317"/>
      <c r="O102" s="2317"/>
      <c r="P102" s="2317"/>
      <c r="Q102" s="2317"/>
      <c r="R102" s="2317"/>
      <c r="S102" s="2257"/>
    </row>
    <row r="103" spans="1:19" ht="30" customHeight="1">
      <c r="A103" s="127"/>
      <c r="B103" s="125" t="s">
        <v>1241</v>
      </c>
      <c r="C103" s="126" t="s">
        <v>724</v>
      </c>
      <c r="D103" s="126"/>
      <c r="E103" s="129">
        <v>1530000</v>
      </c>
      <c r="F103" s="129"/>
      <c r="G103" s="2317"/>
      <c r="H103" s="2317"/>
      <c r="I103" s="2317"/>
      <c r="J103" s="2317"/>
      <c r="K103" s="2317"/>
      <c r="L103" s="2317"/>
      <c r="M103" s="2317"/>
      <c r="N103" s="2317"/>
      <c r="O103" s="2317"/>
      <c r="P103" s="2317"/>
      <c r="Q103" s="2317"/>
      <c r="R103" s="2317"/>
      <c r="S103" s="2257"/>
    </row>
    <row r="104" spans="1:19" ht="30" customHeight="1">
      <c r="A104" s="119" t="s">
        <v>1247</v>
      </c>
      <c r="B104" s="1892" t="s">
        <v>1248</v>
      </c>
      <c r="C104" s="1892"/>
      <c r="D104" s="1892"/>
      <c r="E104" s="1892"/>
      <c r="F104" s="1892"/>
      <c r="G104" s="1892"/>
      <c r="H104" s="1892"/>
      <c r="I104" s="1892"/>
      <c r="J104" s="1892"/>
      <c r="K104" s="1892"/>
      <c r="L104" s="1892"/>
      <c r="M104" s="1892"/>
      <c r="N104" s="1892"/>
      <c r="O104" s="1892"/>
      <c r="P104" s="1892"/>
      <c r="Q104" s="1892"/>
      <c r="R104" s="1892"/>
      <c r="S104" s="162"/>
    </row>
    <row r="105" spans="1:19" ht="50.1" customHeight="1">
      <c r="A105" s="119">
        <v>1</v>
      </c>
      <c r="B105" s="1892" t="s">
        <v>1529</v>
      </c>
      <c r="C105" s="2331"/>
      <c r="D105" s="2331"/>
      <c r="E105" s="2331"/>
      <c r="F105" s="2331"/>
      <c r="G105" s="2331"/>
      <c r="H105" s="2331"/>
      <c r="I105" s="2331"/>
      <c r="J105" s="2331"/>
      <c r="K105" s="2331"/>
      <c r="L105" s="2331"/>
      <c r="M105" s="2331"/>
      <c r="N105" s="2331"/>
      <c r="O105" s="2331"/>
      <c r="P105" s="2331"/>
      <c r="Q105" s="2331"/>
      <c r="R105" s="2331"/>
      <c r="S105" s="163"/>
    </row>
    <row r="106" spans="1:19" ht="30" customHeight="1">
      <c r="A106" s="119"/>
      <c r="B106" s="1892" t="s">
        <v>1421</v>
      </c>
      <c r="C106" s="1892"/>
      <c r="D106" s="1892"/>
      <c r="E106" s="1892"/>
      <c r="F106" s="125"/>
      <c r="G106" s="125"/>
      <c r="H106" s="125"/>
      <c r="I106" s="125"/>
      <c r="J106" s="125"/>
      <c r="K106" s="125"/>
      <c r="L106" s="125"/>
      <c r="M106" s="125"/>
      <c r="N106" s="125"/>
      <c r="O106" s="125"/>
      <c r="P106" s="125"/>
      <c r="Q106" s="125"/>
      <c r="R106" s="125"/>
      <c r="S106" s="163"/>
    </row>
    <row r="107" spans="1:19" ht="51" customHeight="1">
      <c r="A107" s="123"/>
      <c r="B107" s="1892" t="s">
        <v>1453</v>
      </c>
      <c r="C107" s="1892"/>
      <c r="D107" s="1892"/>
      <c r="E107" s="124"/>
      <c r="F107" s="124"/>
      <c r="G107" s="119" t="s">
        <v>1251</v>
      </c>
      <c r="H107" s="2327" t="s">
        <v>1454</v>
      </c>
      <c r="I107" s="2327"/>
      <c r="J107" s="2327"/>
      <c r="K107" s="2327"/>
      <c r="L107" s="2327"/>
      <c r="M107" s="2327"/>
      <c r="N107" s="2327"/>
      <c r="O107" s="2327"/>
      <c r="P107" s="2327"/>
      <c r="Q107" s="2327"/>
      <c r="R107" s="2327"/>
      <c r="S107" s="2303"/>
    </row>
    <row r="108" spans="1:19" ht="33.75">
      <c r="A108" s="127"/>
      <c r="B108" s="125" t="s">
        <v>1498</v>
      </c>
      <c r="C108" s="126" t="s">
        <v>1499</v>
      </c>
      <c r="D108" s="2257" t="s">
        <v>1423</v>
      </c>
      <c r="E108" s="155"/>
      <c r="F108" s="155"/>
      <c r="G108" s="156">
        <f>1560000/1.1</f>
        <v>1418181.8181818181</v>
      </c>
      <c r="H108" s="2327"/>
      <c r="I108" s="2327"/>
      <c r="J108" s="2327"/>
      <c r="K108" s="2327"/>
      <c r="L108" s="2327"/>
      <c r="M108" s="2327"/>
      <c r="N108" s="2327"/>
      <c r="O108" s="2327"/>
      <c r="P108" s="2327"/>
      <c r="Q108" s="2327"/>
      <c r="R108" s="2327"/>
      <c r="S108" s="2303"/>
    </row>
    <row r="109" spans="1:19" ht="33.75">
      <c r="A109" s="127"/>
      <c r="B109" s="125" t="s">
        <v>1500</v>
      </c>
      <c r="C109" s="126" t="s">
        <v>1499</v>
      </c>
      <c r="D109" s="2257"/>
      <c r="E109" s="155"/>
      <c r="F109" s="155"/>
      <c r="G109" s="156">
        <f>1610000/1.1</f>
        <v>1463636.3636363635</v>
      </c>
      <c r="H109" s="2327"/>
      <c r="I109" s="2327"/>
      <c r="J109" s="2327"/>
      <c r="K109" s="2327"/>
      <c r="L109" s="2327"/>
      <c r="M109" s="2327"/>
      <c r="N109" s="2327"/>
      <c r="O109" s="2327"/>
      <c r="P109" s="2327"/>
      <c r="Q109" s="2327"/>
      <c r="R109" s="2327"/>
      <c r="S109" s="2303"/>
    </row>
    <row r="110" spans="1:19" ht="33.75">
      <c r="A110" s="127"/>
      <c r="B110" s="125" t="s">
        <v>1501</v>
      </c>
      <c r="C110" s="126" t="s">
        <v>1499</v>
      </c>
      <c r="D110" s="2257"/>
      <c r="E110" s="155"/>
      <c r="F110" s="155"/>
      <c r="G110" s="156">
        <f>1660000/1.1</f>
        <v>1509090.9090909089</v>
      </c>
      <c r="H110" s="2327"/>
      <c r="I110" s="2327"/>
      <c r="J110" s="2327"/>
      <c r="K110" s="2327"/>
      <c r="L110" s="2327"/>
      <c r="M110" s="2327"/>
      <c r="N110" s="2327"/>
      <c r="O110" s="2327"/>
      <c r="P110" s="2327"/>
      <c r="Q110" s="2327"/>
      <c r="R110" s="2327"/>
      <c r="S110" s="2303"/>
    </row>
    <row r="111" spans="1:19" ht="33.75">
      <c r="A111" s="127"/>
      <c r="B111" s="125" t="s">
        <v>1502</v>
      </c>
      <c r="C111" s="126" t="s">
        <v>1499</v>
      </c>
      <c r="D111" s="2257"/>
      <c r="E111" s="155"/>
      <c r="F111" s="155"/>
      <c r="G111" s="156">
        <f>1710000/1.1</f>
        <v>1554545.4545454544</v>
      </c>
      <c r="H111" s="2327"/>
      <c r="I111" s="2327"/>
      <c r="J111" s="2327"/>
      <c r="K111" s="2327"/>
      <c r="L111" s="2327"/>
      <c r="M111" s="2327"/>
      <c r="N111" s="2327"/>
      <c r="O111" s="2327"/>
      <c r="P111" s="2327"/>
      <c r="Q111" s="2327"/>
      <c r="R111" s="2327"/>
      <c r="S111" s="2303"/>
    </row>
    <row r="112" spans="1:19" ht="33.75">
      <c r="A112" s="127"/>
      <c r="B112" s="125" t="s">
        <v>1503</v>
      </c>
      <c r="C112" s="126" t="s">
        <v>1499</v>
      </c>
      <c r="D112" s="2257"/>
      <c r="E112" s="155"/>
      <c r="F112" s="155"/>
      <c r="G112" s="156">
        <f>1770000/1.1</f>
        <v>1609090.9090909089</v>
      </c>
      <c r="H112" s="2327"/>
      <c r="I112" s="2327"/>
      <c r="J112" s="2327"/>
      <c r="K112" s="2327"/>
      <c r="L112" s="2327"/>
      <c r="M112" s="2327"/>
      <c r="N112" s="2327"/>
      <c r="O112" s="2327"/>
      <c r="P112" s="2327"/>
      <c r="Q112" s="2327"/>
      <c r="R112" s="2327"/>
      <c r="S112" s="2303"/>
    </row>
    <row r="113" spans="1:19" ht="33.75">
      <c r="A113" s="127"/>
      <c r="B113" s="125" t="s">
        <v>1504</v>
      </c>
      <c r="C113" s="126" t="s">
        <v>1499</v>
      </c>
      <c r="D113" s="2257"/>
      <c r="E113" s="155"/>
      <c r="F113" s="155"/>
      <c r="G113" s="156">
        <f>1845000/1.1</f>
        <v>1677272.7272727271</v>
      </c>
      <c r="H113" s="2327"/>
      <c r="I113" s="2327"/>
      <c r="J113" s="2327"/>
      <c r="K113" s="2327"/>
      <c r="L113" s="2327"/>
      <c r="M113" s="2327"/>
      <c r="N113" s="2327"/>
      <c r="O113" s="2327"/>
      <c r="P113" s="2327"/>
      <c r="Q113" s="2327"/>
      <c r="R113" s="2327"/>
      <c r="S113" s="2303"/>
    </row>
    <row r="114" spans="1:19" ht="33.75">
      <c r="A114" s="127"/>
      <c r="B114" s="125" t="s">
        <v>1505</v>
      </c>
      <c r="C114" s="126" t="s">
        <v>1499</v>
      </c>
      <c r="D114" s="2257"/>
      <c r="E114" s="155"/>
      <c r="F114" s="155"/>
      <c r="G114" s="156">
        <f>1990000/1.1</f>
        <v>1809090.9090909089</v>
      </c>
      <c r="H114" s="2327"/>
      <c r="I114" s="2327"/>
      <c r="J114" s="2327"/>
      <c r="K114" s="2327"/>
      <c r="L114" s="2327"/>
      <c r="M114" s="2327"/>
      <c r="N114" s="2327"/>
      <c r="O114" s="2327"/>
      <c r="P114" s="2327"/>
      <c r="Q114" s="2327"/>
      <c r="R114" s="2327"/>
      <c r="S114" s="2303"/>
    </row>
    <row r="115" spans="1:19" ht="37.5" customHeight="1">
      <c r="A115" s="127"/>
      <c r="B115" s="122" t="s">
        <v>1455</v>
      </c>
      <c r="C115" s="124"/>
      <c r="D115" s="124"/>
      <c r="E115" s="2241" t="s">
        <v>1456</v>
      </c>
      <c r="F115" s="2241"/>
      <c r="G115" s="2241"/>
      <c r="H115" s="2241"/>
      <c r="I115" s="2241"/>
      <c r="J115" s="2241"/>
      <c r="K115" s="2241"/>
      <c r="L115" s="2241"/>
      <c r="M115" s="2241"/>
      <c r="N115" s="2241"/>
      <c r="O115" s="2241"/>
      <c r="P115" s="2241"/>
      <c r="Q115" s="2241"/>
      <c r="R115" s="2241"/>
      <c r="S115" s="2257"/>
    </row>
    <row r="116" spans="1:19" ht="36.75" customHeight="1">
      <c r="A116" s="127"/>
      <c r="B116" s="125" t="s">
        <v>1498</v>
      </c>
      <c r="C116" s="126" t="s">
        <v>1499</v>
      </c>
      <c r="D116" s="2257" t="s">
        <v>1423</v>
      </c>
      <c r="E116" s="155"/>
      <c r="F116" s="155"/>
      <c r="G116" s="158"/>
      <c r="H116" s="2327"/>
      <c r="I116" s="2327"/>
      <c r="J116" s="157"/>
      <c r="K116" s="157"/>
      <c r="L116" s="157"/>
      <c r="M116" s="157"/>
      <c r="N116" s="157">
        <f>1325000/1.1</f>
        <v>1204545.4545454544</v>
      </c>
      <c r="O116" s="157"/>
      <c r="P116" s="157"/>
      <c r="Q116" s="157"/>
      <c r="R116" s="157"/>
      <c r="S116" s="2257"/>
    </row>
    <row r="117" spans="1:19" ht="36.75" customHeight="1">
      <c r="A117" s="127"/>
      <c r="B117" s="125" t="s">
        <v>1500</v>
      </c>
      <c r="C117" s="126" t="s">
        <v>1499</v>
      </c>
      <c r="D117" s="2257"/>
      <c r="E117" s="155"/>
      <c r="F117" s="155"/>
      <c r="G117" s="148"/>
      <c r="H117" s="2327"/>
      <c r="I117" s="2327"/>
      <c r="J117" s="152"/>
      <c r="K117" s="152"/>
      <c r="L117" s="152"/>
      <c r="M117" s="152"/>
      <c r="N117" s="157">
        <f>1375000/1.1</f>
        <v>1250000</v>
      </c>
      <c r="O117" s="152"/>
      <c r="P117" s="152"/>
      <c r="Q117" s="152"/>
      <c r="R117" s="152"/>
      <c r="S117" s="2257"/>
    </row>
    <row r="118" spans="1:19" ht="36.75" customHeight="1">
      <c r="A118" s="127"/>
      <c r="B118" s="125" t="s">
        <v>1501</v>
      </c>
      <c r="C118" s="126" t="s">
        <v>1499</v>
      </c>
      <c r="D118" s="2257"/>
      <c r="E118" s="155"/>
      <c r="F118" s="155"/>
      <c r="G118" s="148"/>
      <c r="H118" s="2327"/>
      <c r="I118" s="2327"/>
      <c r="J118" s="152"/>
      <c r="K118" s="152"/>
      <c r="L118" s="152"/>
      <c r="M118" s="152"/>
      <c r="N118" s="157">
        <f>1425000/1.1</f>
        <v>1295454.5454545454</v>
      </c>
      <c r="O118" s="152"/>
      <c r="P118" s="152"/>
      <c r="Q118" s="152"/>
      <c r="R118" s="152"/>
      <c r="S118" s="2257"/>
    </row>
    <row r="119" spans="1:19" ht="36.75" customHeight="1">
      <c r="A119" s="127"/>
      <c r="B119" s="125" t="s">
        <v>1502</v>
      </c>
      <c r="C119" s="126" t="s">
        <v>1499</v>
      </c>
      <c r="D119" s="2257"/>
      <c r="E119" s="155"/>
      <c r="F119" s="155"/>
      <c r="G119" s="148"/>
      <c r="H119" s="2327"/>
      <c r="I119" s="2327"/>
      <c r="J119" s="152"/>
      <c r="K119" s="152"/>
      <c r="L119" s="152"/>
      <c r="M119" s="152"/>
      <c r="N119" s="157">
        <f>1475000/1.1</f>
        <v>1340909.0909090908</v>
      </c>
      <c r="O119" s="152"/>
      <c r="P119" s="152"/>
      <c r="Q119" s="152"/>
      <c r="R119" s="152"/>
      <c r="S119" s="2257"/>
    </row>
    <row r="120" spans="1:19" ht="36.75" customHeight="1">
      <c r="A120" s="127"/>
      <c r="B120" s="125" t="s">
        <v>1503</v>
      </c>
      <c r="C120" s="126" t="s">
        <v>1499</v>
      </c>
      <c r="D120" s="2257"/>
      <c r="E120" s="155"/>
      <c r="F120" s="155"/>
      <c r="G120" s="148"/>
      <c r="H120" s="2327"/>
      <c r="I120" s="2327"/>
      <c r="J120" s="157"/>
      <c r="K120" s="157"/>
      <c r="L120" s="157"/>
      <c r="M120" s="157"/>
      <c r="N120" s="157">
        <f>1550000/1.1</f>
        <v>1409090.9090909089</v>
      </c>
      <c r="O120" s="157"/>
      <c r="P120" s="157"/>
      <c r="Q120" s="157"/>
      <c r="R120" s="157"/>
      <c r="S120" s="2257"/>
    </row>
    <row r="121" spans="1:19" ht="36.75" customHeight="1">
      <c r="A121" s="127"/>
      <c r="B121" s="125" t="s">
        <v>1530</v>
      </c>
      <c r="C121" s="126" t="s">
        <v>548</v>
      </c>
      <c r="D121" s="2257"/>
      <c r="E121" s="155"/>
      <c r="F121" s="155"/>
      <c r="G121" s="148"/>
      <c r="H121" s="152"/>
      <c r="I121" s="152"/>
      <c r="J121" s="157"/>
      <c r="K121" s="157"/>
      <c r="L121" s="157"/>
      <c r="M121" s="157"/>
      <c r="N121" s="157">
        <f>1675000/1.1</f>
        <v>1522727.2727272727</v>
      </c>
      <c r="O121" s="157"/>
      <c r="P121" s="157"/>
      <c r="Q121" s="157"/>
      <c r="R121" s="157"/>
      <c r="S121" s="127"/>
    </row>
    <row r="122" spans="1:19" ht="39.950000000000003" customHeight="1">
      <c r="A122" s="127"/>
      <c r="B122" s="122" t="s">
        <v>1458</v>
      </c>
      <c r="C122" s="124"/>
      <c r="D122" s="124"/>
      <c r="E122" s="2241" t="s">
        <v>1459</v>
      </c>
      <c r="F122" s="2241"/>
      <c r="G122" s="2241"/>
      <c r="H122" s="2241"/>
      <c r="I122" s="2241"/>
      <c r="J122" s="2241"/>
      <c r="K122" s="2241"/>
      <c r="L122" s="2241"/>
      <c r="M122" s="2241"/>
      <c r="N122" s="2241"/>
      <c r="O122" s="2241"/>
      <c r="P122" s="2241"/>
      <c r="Q122" s="2241"/>
      <c r="R122" s="2241"/>
      <c r="S122" s="119"/>
    </row>
    <row r="123" spans="1:19" ht="38.25" customHeight="1">
      <c r="A123" s="127"/>
      <c r="B123" s="125" t="s">
        <v>1498</v>
      </c>
      <c r="C123" s="126" t="s">
        <v>1499</v>
      </c>
      <c r="D123" s="2257" t="s">
        <v>1423</v>
      </c>
      <c r="E123" s="155"/>
      <c r="F123" s="155"/>
      <c r="G123" s="148"/>
      <c r="H123" s="157"/>
      <c r="I123" s="157"/>
      <c r="J123" s="157"/>
      <c r="K123" s="157"/>
      <c r="L123" s="157"/>
      <c r="M123" s="157"/>
      <c r="N123" s="157">
        <f>1375000/1.1</f>
        <v>1250000</v>
      </c>
      <c r="O123" s="157"/>
      <c r="P123" s="157"/>
      <c r="Q123" s="157"/>
      <c r="R123" s="157"/>
      <c r="S123" s="2335" t="s">
        <v>1460</v>
      </c>
    </row>
    <row r="124" spans="1:19" ht="38.25" customHeight="1">
      <c r="A124" s="127"/>
      <c r="B124" s="125" t="s">
        <v>1500</v>
      </c>
      <c r="C124" s="126" t="s">
        <v>1499</v>
      </c>
      <c r="D124" s="2257"/>
      <c r="E124" s="155"/>
      <c r="F124" s="155"/>
      <c r="G124" s="148"/>
      <c r="H124" s="157"/>
      <c r="I124" s="157"/>
      <c r="J124" s="157"/>
      <c r="K124" s="157"/>
      <c r="L124" s="157"/>
      <c r="M124" s="157"/>
      <c r="N124" s="157">
        <f>1425000/1.1</f>
        <v>1295454.5454545454</v>
      </c>
      <c r="O124" s="157"/>
      <c r="P124" s="157"/>
      <c r="Q124" s="157"/>
      <c r="R124" s="157"/>
      <c r="S124" s="2257"/>
    </row>
    <row r="125" spans="1:19" ht="38.25" customHeight="1">
      <c r="A125" s="127"/>
      <c r="B125" s="125" t="s">
        <v>1501</v>
      </c>
      <c r="C125" s="126" t="s">
        <v>1499</v>
      </c>
      <c r="D125" s="2257"/>
      <c r="E125" s="155"/>
      <c r="F125" s="155"/>
      <c r="G125" s="148"/>
      <c r="H125" s="157"/>
      <c r="I125" s="157"/>
      <c r="J125" s="157"/>
      <c r="K125" s="157"/>
      <c r="L125" s="157"/>
      <c r="M125" s="157"/>
      <c r="N125" s="157">
        <f>1475000/1.1</f>
        <v>1340909.0909090908</v>
      </c>
      <c r="O125" s="157"/>
      <c r="P125" s="157"/>
      <c r="Q125" s="157"/>
      <c r="R125" s="157"/>
      <c r="S125" s="2257"/>
    </row>
    <row r="126" spans="1:19" ht="38.25" customHeight="1">
      <c r="A126" s="127"/>
      <c r="B126" s="125" t="s">
        <v>1502</v>
      </c>
      <c r="C126" s="126" t="s">
        <v>1499</v>
      </c>
      <c r="D126" s="2257"/>
      <c r="E126" s="155"/>
      <c r="F126" s="155"/>
      <c r="G126" s="148"/>
      <c r="H126" s="157"/>
      <c r="I126" s="157"/>
      <c r="J126" s="157"/>
      <c r="K126" s="157"/>
      <c r="L126" s="157"/>
      <c r="M126" s="157"/>
      <c r="N126" s="157">
        <f>1530000/1.1</f>
        <v>1390909.0909090908</v>
      </c>
      <c r="O126" s="157"/>
      <c r="P126" s="157"/>
      <c r="Q126" s="157"/>
      <c r="R126" s="157"/>
      <c r="S126" s="2257"/>
    </row>
    <row r="127" spans="1:19" ht="38.25" customHeight="1">
      <c r="A127" s="127"/>
      <c r="B127" s="125" t="s">
        <v>1503</v>
      </c>
      <c r="C127" s="126" t="s">
        <v>1499</v>
      </c>
      <c r="D127" s="2257"/>
      <c r="E127" s="155"/>
      <c r="F127" s="155"/>
      <c r="G127" s="148"/>
      <c r="H127" s="157"/>
      <c r="I127" s="157"/>
      <c r="J127" s="157"/>
      <c r="K127" s="157"/>
      <c r="L127" s="157"/>
      <c r="M127" s="157"/>
      <c r="N127" s="157">
        <f>1600000/1.1</f>
        <v>1454545.4545454544</v>
      </c>
      <c r="O127" s="157"/>
      <c r="P127" s="157"/>
      <c r="Q127" s="157"/>
      <c r="R127" s="157"/>
      <c r="S127" s="2257"/>
    </row>
    <row r="128" spans="1:19" ht="38.25" customHeight="1">
      <c r="A128" s="127"/>
      <c r="B128" s="125" t="s">
        <v>1530</v>
      </c>
      <c r="C128" s="126" t="s">
        <v>548</v>
      </c>
      <c r="D128" s="2257"/>
      <c r="E128" s="155"/>
      <c r="F128" s="155"/>
      <c r="G128" s="148"/>
      <c r="H128" s="157"/>
      <c r="I128" s="157"/>
      <c r="J128" s="157"/>
      <c r="K128" s="157"/>
      <c r="L128" s="157"/>
      <c r="M128" s="157"/>
      <c r="N128" s="157">
        <f>1700000/1.1</f>
        <v>1545454.5454545454</v>
      </c>
      <c r="O128" s="157"/>
      <c r="P128" s="157"/>
      <c r="Q128" s="157"/>
      <c r="R128" s="157"/>
      <c r="S128" s="2257"/>
    </row>
    <row r="129" spans="1:19" ht="38.25" customHeight="1">
      <c r="A129" s="127"/>
      <c r="B129" s="125" t="s">
        <v>1531</v>
      </c>
      <c r="C129" s="126" t="s">
        <v>548</v>
      </c>
      <c r="D129" s="2257"/>
      <c r="E129" s="155"/>
      <c r="F129" s="155"/>
      <c r="G129" s="148"/>
      <c r="H129" s="157"/>
      <c r="I129" s="157"/>
      <c r="J129" s="157"/>
      <c r="K129" s="157"/>
      <c r="L129" s="157"/>
      <c r="M129" s="157"/>
      <c r="N129" s="157">
        <f>1990000/1.1</f>
        <v>1809090.9090909089</v>
      </c>
      <c r="O129" s="157"/>
      <c r="P129" s="157"/>
      <c r="Q129" s="157"/>
      <c r="R129" s="157"/>
      <c r="S129" s="2257"/>
    </row>
    <row r="130" spans="1:19" ht="30" customHeight="1">
      <c r="A130" s="119" t="s">
        <v>1266</v>
      </c>
      <c r="B130" s="2337" t="s">
        <v>1267</v>
      </c>
      <c r="C130" s="2337"/>
      <c r="D130" s="2337"/>
      <c r="E130" s="2337"/>
      <c r="F130" s="2337"/>
      <c r="G130" s="2337"/>
      <c r="H130" s="2337"/>
      <c r="I130" s="2337"/>
      <c r="J130" s="2337"/>
      <c r="K130" s="2337"/>
      <c r="L130" s="2337"/>
      <c r="M130" s="2337"/>
      <c r="N130" s="2337"/>
      <c r="O130" s="2337"/>
      <c r="P130" s="2337"/>
      <c r="Q130" s="2337"/>
      <c r="R130" s="2337"/>
      <c r="S130" s="154"/>
    </row>
    <row r="131" spans="1:19" ht="45" hidden="1" customHeight="1">
      <c r="A131" s="2241">
        <v>1</v>
      </c>
      <c r="B131" s="1892" t="s">
        <v>1426</v>
      </c>
      <c r="C131" s="1892"/>
      <c r="D131" s="1892"/>
      <c r="E131" s="1892"/>
      <c r="F131" s="1892"/>
      <c r="G131" s="1892"/>
      <c r="H131" s="1892"/>
      <c r="I131" s="1892"/>
      <c r="J131" s="1892"/>
      <c r="K131" s="1892"/>
      <c r="L131" s="1892"/>
      <c r="M131" s="1892"/>
      <c r="N131" s="1892"/>
      <c r="O131" s="1892"/>
      <c r="P131" s="1892"/>
      <c r="Q131" s="1892"/>
      <c r="R131" s="1892"/>
      <c r="S131" s="2257"/>
    </row>
    <row r="132" spans="1:19" ht="30" hidden="1" customHeight="1">
      <c r="A132" s="2241"/>
      <c r="B132" s="2338" t="s">
        <v>1427</v>
      </c>
      <c r="C132" s="2331"/>
      <c r="D132" s="2331"/>
      <c r="E132" s="2331"/>
      <c r="F132" s="2331"/>
      <c r="G132" s="2331"/>
      <c r="H132" s="2331"/>
      <c r="I132" s="2331"/>
      <c r="J132" s="2331"/>
      <c r="K132" s="2331"/>
      <c r="L132" s="2331"/>
      <c r="M132" s="2331"/>
      <c r="N132" s="2331"/>
      <c r="O132" s="2331"/>
      <c r="P132" s="2331"/>
      <c r="Q132" s="2331"/>
      <c r="R132" s="2331"/>
      <c r="S132" s="2257"/>
    </row>
    <row r="133" spans="1:19" ht="22.5" hidden="1" customHeight="1">
      <c r="A133" s="2241"/>
      <c r="B133" s="2339" t="s">
        <v>1374</v>
      </c>
      <c r="C133" s="2331"/>
      <c r="D133" s="2331"/>
      <c r="E133" s="2331"/>
      <c r="F133" s="2331"/>
      <c r="G133" s="2331"/>
      <c r="H133" s="2331"/>
      <c r="I133" s="2331"/>
      <c r="J133" s="2331"/>
      <c r="K133" s="2331"/>
      <c r="L133" s="2331"/>
      <c r="M133" s="2331"/>
      <c r="N133" s="2331"/>
      <c r="O133" s="2331"/>
      <c r="P133" s="125"/>
      <c r="Q133" s="125"/>
      <c r="R133" s="125"/>
      <c r="S133" s="2257"/>
    </row>
    <row r="134" spans="1:19" ht="18" hidden="1" customHeight="1">
      <c r="A134" s="2241"/>
      <c r="B134" s="2339" t="s">
        <v>1428</v>
      </c>
      <c r="C134" s="2331"/>
      <c r="D134" s="2331"/>
      <c r="E134" s="2331"/>
      <c r="F134" s="2331"/>
      <c r="G134" s="2331"/>
      <c r="H134" s="2331"/>
      <c r="I134" s="2331"/>
      <c r="J134" s="2331"/>
      <c r="K134" s="2331"/>
      <c r="L134" s="2331"/>
      <c r="M134" s="2331"/>
      <c r="N134" s="2331"/>
      <c r="O134" s="2331"/>
      <c r="P134" s="2331"/>
      <c r="Q134" s="2331"/>
      <c r="R134" s="2331"/>
      <c r="S134" s="2257"/>
    </row>
    <row r="135" spans="1:19" ht="18" hidden="1" customHeight="1">
      <c r="A135" s="2241"/>
      <c r="B135" s="2339" t="s">
        <v>1429</v>
      </c>
      <c r="C135" s="2331"/>
      <c r="D135" s="2331"/>
      <c r="E135" s="2331"/>
      <c r="F135" s="2331"/>
      <c r="G135" s="2331"/>
      <c r="H135" s="2331"/>
      <c r="I135" s="2331"/>
      <c r="J135" s="2331"/>
      <c r="K135" s="2331"/>
      <c r="L135" s="2331"/>
      <c r="M135" s="2331"/>
      <c r="N135" s="2331"/>
      <c r="O135" s="2331"/>
      <c r="P135" s="2331"/>
      <c r="Q135" s="2331"/>
      <c r="R135" s="2331"/>
      <c r="S135" s="2257"/>
    </row>
    <row r="136" spans="1:19" ht="30" hidden="1" customHeight="1">
      <c r="A136" s="119"/>
      <c r="B136" s="2340" t="s">
        <v>1430</v>
      </c>
      <c r="C136" s="1892"/>
      <c r="D136" s="1892"/>
      <c r="E136" s="1892"/>
      <c r="F136" s="1892"/>
      <c r="G136" s="2327"/>
      <c r="H136" s="2327"/>
      <c r="I136" s="2327"/>
      <c r="J136" s="2327"/>
      <c r="K136" s="2327"/>
      <c r="L136" s="2327"/>
      <c r="M136" s="2327"/>
      <c r="N136" s="2327"/>
      <c r="O136" s="2327"/>
      <c r="P136" s="2327"/>
      <c r="Q136" s="2327"/>
      <c r="R136" s="2327"/>
      <c r="S136" s="157"/>
    </row>
    <row r="137" spans="1:19" ht="30" hidden="1" customHeight="1">
      <c r="A137" s="127"/>
      <c r="B137" s="125" t="s">
        <v>1272</v>
      </c>
      <c r="C137" s="126" t="s">
        <v>1273</v>
      </c>
      <c r="D137" s="126"/>
      <c r="E137" s="152">
        <v>485000</v>
      </c>
      <c r="F137" s="152"/>
      <c r="G137" s="155"/>
      <c r="H137" s="155"/>
      <c r="I137" s="155"/>
      <c r="J137" s="157"/>
      <c r="K137" s="157"/>
      <c r="L137" s="157"/>
      <c r="M137" s="157"/>
      <c r="N137" s="152"/>
      <c r="O137" s="157"/>
      <c r="P137" s="157"/>
      <c r="Q137" s="157"/>
      <c r="R137" s="157"/>
      <c r="S137" s="2257"/>
    </row>
    <row r="138" spans="1:19" ht="30" hidden="1" customHeight="1">
      <c r="A138" s="127"/>
      <c r="B138" s="125" t="s">
        <v>1274</v>
      </c>
      <c r="C138" s="126" t="s">
        <v>1273</v>
      </c>
      <c r="D138" s="126"/>
      <c r="E138" s="152">
        <v>550000</v>
      </c>
      <c r="F138" s="152"/>
      <c r="G138" s="155"/>
      <c r="H138" s="155"/>
      <c r="I138" s="155"/>
      <c r="J138" s="157"/>
      <c r="K138" s="157"/>
      <c r="L138" s="157"/>
      <c r="M138" s="157"/>
      <c r="N138" s="152"/>
      <c r="O138" s="157"/>
      <c r="P138" s="157"/>
      <c r="Q138" s="157"/>
      <c r="R138" s="157"/>
      <c r="S138" s="2257"/>
    </row>
    <row r="139" spans="1:19" ht="30" hidden="1" customHeight="1">
      <c r="A139" s="127"/>
      <c r="B139" s="125" t="s">
        <v>1375</v>
      </c>
      <c r="C139" s="126" t="s">
        <v>1273</v>
      </c>
      <c r="D139" s="126"/>
      <c r="E139" s="152">
        <v>615000</v>
      </c>
      <c r="F139" s="152"/>
      <c r="G139" s="155"/>
      <c r="H139" s="155"/>
      <c r="I139" s="155"/>
      <c r="J139" s="157"/>
      <c r="K139" s="157"/>
      <c r="L139" s="157"/>
      <c r="M139" s="157"/>
      <c r="N139" s="152"/>
      <c r="O139" s="157"/>
      <c r="P139" s="157"/>
      <c r="Q139" s="157"/>
      <c r="R139" s="157"/>
      <c r="S139" s="2257"/>
    </row>
    <row r="140" spans="1:19" ht="30" hidden="1" customHeight="1">
      <c r="A140" s="127"/>
      <c r="B140" s="125" t="s">
        <v>1276</v>
      </c>
      <c r="C140" s="126" t="s">
        <v>1273</v>
      </c>
      <c r="D140" s="126"/>
      <c r="E140" s="152">
        <v>735000</v>
      </c>
      <c r="F140" s="152"/>
      <c r="G140" s="155"/>
      <c r="H140" s="155"/>
      <c r="I140" s="155"/>
      <c r="J140" s="157"/>
      <c r="K140" s="157"/>
      <c r="L140" s="157"/>
      <c r="M140" s="157"/>
      <c r="N140" s="152"/>
      <c r="O140" s="157"/>
      <c r="P140" s="157"/>
      <c r="Q140" s="157"/>
      <c r="R140" s="157"/>
      <c r="S140" s="2257"/>
    </row>
    <row r="141" spans="1:19" ht="30" hidden="1" customHeight="1">
      <c r="A141" s="127"/>
      <c r="B141" s="125" t="s">
        <v>1277</v>
      </c>
      <c r="C141" s="126" t="s">
        <v>1273</v>
      </c>
      <c r="D141" s="126"/>
      <c r="E141" s="152">
        <v>800000</v>
      </c>
      <c r="F141" s="152"/>
      <c r="G141" s="2257" t="s">
        <v>1431</v>
      </c>
      <c r="H141" s="2257"/>
      <c r="I141" s="2257"/>
      <c r="J141" s="2257"/>
      <c r="K141" s="2257"/>
      <c r="L141" s="2257"/>
      <c r="M141" s="2257"/>
      <c r="N141" s="2257"/>
      <c r="O141" s="2257"/>
      <c r="P141" s="2257"/>
      <c r="Q141" s="2257"/>
      <c r="R141" s="2257"/>
      <c r="S141" s="2257"/>
    </row>
    <row r="142" spans="1:19" ht="30" hidden="1" customHeight="1">
      <c r="A142" s="127"/>
      <c r="B142" s="125" t="s">
        <v>1278</v>
      </c>
      <c r="C142" s="126" t="s">
        <v>1273</v>
      </c>
      <c r="D142" s="126"/>
      <c r="E142" s="152">
        <v>875000</v>
      </c>
      <c r="F142" s="152"/>
      <c r="G142" s="2257"/>
      <c r="H142" s="2257"/>
      <c r="I142" s="2257"/>
      <c r="J142" s="2257"/>
      <c r="K142" s="2257"/>
      <c r="L142" s="2257"/>
      <c r="M142" s="2257"/>
      <c r="N142" s="2257"/>
      <c r="O142" s="2257"/>
      <c r="P142" s="2257"/>
      <c r="Q142" s="2257"/>
      <c r="R142" s="2257"/>
      <c r="S142" s="2257"/>
    </row>
    <row r="143" spans="1:19" ht="30" hidden="1" customHeight="1">
      <c r="A143" s="127"/>
      <c r="B143" s="125" t="s">
        <v>1279</v>
      </c>
      <c r="C143" s="126" t="s">
        <v>1273</v>
      </c>
      <c r="D143" s="126"/>
      <c r="E143" s="152">
        <v>1090000</v>
      </c>
      <c r="F143" s="152"/>
      <c r="G143" s="2257"/>
      <c r="H143" s="2257"/>
      <c r="I143" s="2257"/>
      <c r="J143" s="2257"/>
      <c r="K143" s="2257"/>
      <c r="L143" s="2257"/>
      <c r="M143" s="2257"/>
      <c r="N143" s="2257"/>
      <c r="O143" s="2257"/>
      <c r="P143" s="2257"/>
      <c r="Q143" s="2257"/>
      <c r="R143" s="2257"/>
      <c r="S143" s="2257"/>
    </row>
    <row r="144" spans="1:19" ht="30" hidden="1" customHeight="1">
      <c r="A144" s="127"/>
      <c r="B144" s="125" t="s">
        <v>1280</v>
      </c>
      <c r="C144" s="126" t="s">
        <v>1273</v>
      </c>
      <c r="D144" s="126"/>
      <c r="E144" s="152">
        <v>1210000</v>
      </c>
      <c r="F144" s="152"/>
      <c r="G144" s="2257"/>
      <c r="H144" s="2257"/>
      <c r="I144" s="2257"/>
      <c r="J144" s="2257"/>
      <c r="K144" s="2257"/>
      <c r="L144" s="2257"/>
      <c r="M144" s="2257"/>
      <c r="N144" s="2257"/>
      <c r="O144" s="2257"/>
      <c r="P144" s="2257"/>
      <c r="Q144" s="2257"/>
      <c r="R144" s="2257"/>
      <c r="S144" s="2257"/>
    </row>
    <row r="145" spans="1:19" ht="30" hidden="1" customHeight="1">
      <c r="A145" s="127"/>
      <c r="B145" s="125" t="s">
        <v>1281</v>
      </c>
      <c r="C145" s="126" t="s">
        <v>1273</v>
      </c>
      <c r="D145" s="126"/>
      <c r="E145" s="152">
        <v>1320000</v>
      </c>
      <c r="F145" s="152"/>
      <c r="G145" s="155"/>
      <c r="H145" s="155"/>
      <c r="I145" s="155"/>
      <c r="J145" s="157"/>
      <c r="K145" s="157"/>
      <c r="L145" s="157"/>
      <c r="M145" s="157"/>
      <c r="N145" s="152"/>
      <c r="O145" s="157"/>
      <c r="P145" s="157"/>
      <c r="Q145" s="157"/>
      <c r="R145" s="157"/>
      <c r="S145" s="2257"/>
    </row>
    <row r="146" spans="1:19" ht="30" hidden="1" customHeight="1">
      <c r="A146" s="127"/>
      <c r="B146" s="125" t="s">
        <v>1282</v>
      </c>
      <c r="C146" s="126" t="s">
        <v>1273</v>
      </c>
      <c r="D146" s="126"/>
      <c r="E146" s="152">
        <v>1650000</v>
      </c>
      <c r="F146" s="152"/>
      <c r="G146" s="155"/>
      <c r="H146" s="155"/>
      <c r="I146" s="155"/>
      <c r="J146" s="157"/>
      <c r="K146" s="157"/>
      <c r="L146" s="157"/>
      <c r="M146" s="157"/>
      <c r="N146" s="152"/>
      <c r="O146" s="157"/>
      <c r="P146" s="157"/>
      <c r="Q146" s="157"/>
      <c r="R146" s="157"/>
      <c r="S146" s="2257"/>
    </row>
    <row r="147" spans="1:19" ht="30" hidden="1" customHeight="1">
      <c r="A147" s="127"/>
      <c r="B147" s="125" t="s">
        <v>1283</v>
      </c>
      <c r="C147" s="126" t="s">
        <v>1273</v>
      </c>
      <c r="D147" s="126"/>
      <c r="E147" s="152">
        <v>1785000</v>
      </c>
      <c r="F147" s="152"/>
      <c r="G147" s="155"/>
      <c r="H147" s="155"/>
      <c r="I147" s="155"/>
      <c r="J147" s="157"/>
      <c r="K147" s="157"/>
      <c r="L147" s="157"/>
      <c r="M147" s="157"/>
      <c r="N147" s="152"/>
      <c r="O147" s="157"/>
      <c r="P147" s="157"/>
      <c r="Q147" s="157"/>
      <c r="R147" s="157"/>
      <c r="S147" s="2257"/>
    </row>
    <row r="148" spans="1:19" ht="30" hidden="1" customHeight="1">
      <c r="A148" s="127"/>
      <c r="B148" s="125" t="s">
        <v>1284</v>
      </c>
      <c r="C148" s="126" t="s">
        <v>1273</v>
      </c>
      <c r="D148" s="126"/>
      <c r="E148" s="152">
        <v>1930000</v>
      </c>
      <c r="F148" s="152"/>
      <c r="G148" s="155"/>
      <c r="H148" s="155"/>
      <c r="I148" s="155"/>
      <c r="J148" s="157"/>
      <c r="K148" s="157"/>
      <c r="L148" s="157"/>
      <c r="M148" s="157"/>
      <c r="N148" s="152"/>
      <c r="O148" s="157"/>
      <c r="P148" s="157"/>
      <c r="Q148" s="157"/>
      <c r="R148" s="157"/>
      <c r="S148" s="2257"/>
    </row>
    <row r="149" spans="1:19" ht="30" hidden="1" customHeight="1">
      <c r="A149" s="127"/>
      <c r="B149" s="125" t="s">
        <v>1285</v>
      </c>
      <c r="C149" s="126" t="s">
        <v>1273</v>
      </c>
      <c r="D149" s="126"/>
      <c r="E149" s="152">
        <v>2750000</v>
      </c>
      <c r="F149" s="152"/>
      <c r="G149" s="155"/>
      <c r="H149" s="155"/>
      <c r="I149" s="155"/>
      <c r="J149" s="157"/>
      <c r="K149" s="157"/>
      <c r="L149" s="157"/>
      <c r="M149" s="157"/>
      <c r="N149" s="152"/>
      <c r="O149" s="157"/>
      <c r="P149" s="157"/>
      <c r="Q149" s="157"/>
      <c r="R149" s="157"/>
      <c r="S149" s="2257"/>
    </row>
    <row r="150" spans="1:19" ht="30" hidden="1" customHeight="1">
      <c r="A150" s="127"/>
      <c r="B150" s="125" t="s">
        <v>1286</v>
      </c>
      <c r="C150" s="126" t="s">
        <v>1273</v>
      </c>
      <c r="D150" s="126"/>
      <c r="E150" s="152">
        <v>3050000</v>
      </c>
      <c r="F150" s="152"/>
      <c r="G150" s="155"/>
      <c r="H150" s="155"/>
      <c r="I150" s="155"/>
      <c r="J150" s="157"/>
      <c r="K150" s="157"/>
      <c r="L150" s="157"/>
      <c r="M150" s="157"/>
      <c r="N150" s="152"/>
      <c r="O150" s="157"/>
      <c r="P150" s="157"/>
      <c r="Q150" s="157"/>
      <c r="R150" s="157"/>
      <c r="S150" s="2257"/>
    </row>
    <row r="151" spans="1:19" ht="30" hidden="1" customHeight="1">
      <c r="A151" s="127"/>
      <c r="B151" s="125" t="s">
        <v>1287</v>
      </c>
      <c r="C151" s="126" t="s">
        <v>1273</v>
      </c>
      <c r="D151" s="126"/>
      <c r="E151" s="152">
        <v>3300000</v>
      </c>
      <c r="F151" s="152"/>
      <c r="G151" s="155"/>
      <c r="H151" s="155"/>
      <c r="I151" s="155"/>
      <c r="J151" s="157"/>
      <c r="K151" s="157"/>
      <c r="L151" s="157"/>
      <c r="M151" s="157"/>
      <c r="N151" s="152"/>
      <c r="O151" s="157"/>
      <c r="P151" s="157"/>
      <c r="Q151" s="157"/>
      <c r="R151" s="157"/>
      <c r="S151" s="2257"/>
    </row>
    <row r="152" spans="1:19" ht="30" hidden="1" customHeight="1">
      <c r="A152" s="127"/>
      <c r="B152" s="125" t="s">
        <v>1288</v>
      </c>
      <c r="C152" s="126" t="s">
        <v>1273</v>
      </c>
      <c r="D152" s="126"/>
      <c r="E152" s="152">
        <v>3950000</v>
      </c>
      <c r="F152" s="152"/>
      <c r="G152" s="155"/>
      <c r="H152" s="155"/>
      <c r="I152" s="155"/>
      <c r="J152" s="157"/>
      <c r="K152" s="157"/>
      <c r="L152" s="157"/>
      <c r="M152" s="157"/>
      <c r="N152" s="152"/>
      <c r="O152" s="157"/>
      <c r="P152" s="157"/>
      <c r="Q152" s="157"/>
      <c r="R152" s="157"/>
      <c r="S152" s="2257"/>
    </row>
    <row r="153" spans="1:19" ht="30" hidden="1" customHeight="1">
      <c r="A153" s="127"/>
      <c r="B153" s="125" t="s">
        <v>1289</v>
      </c>
      <c r="C153" s="126" t="s">
        <v>1273</v>
      </c>
      <c r="D153" s="126"/>
      <c r="E153" s="152">
        <v>4350000</v>
      </c>
      <c r="F153" s="152"/>
      <c r="G153" s="155"/>
      <c r="H153" s="155"/>
      <c r="I153" s="155"/>
      <c r="J153" s="157"/>
      <c r="K153" s="157"/>
      <c r="L153" s="157"/>
      <c r="M153" s="157"/>
      <c r="N153" s="152"/>
      <c r="O153" s="157"/>
      <c r="P153" s="157"/>
      <c r="Q153" s="157"/>
      <c r="R153" s="157"/>
      <c r="S153" s="2257"/>
    </row>
    <row r="154" spans="1:19" ht="30" hidden="1" customHeight="1">
      <c r="A154" s="127"/>
      <c r="B154" s="125" t="s">
        <v>1290</v>
      </c>
      <c r="C154" s="126" t="s">
        <v>1273</v>
      </c>
      <c r="D154" s="126"/>
      <c r="E154" s="152">
        <v>4750000</v>
      </c>
      <c r="F154" s="152"/>
      <c r="G154" s="155"/>
      <c r="H154" s="155"/>
      <c r="I154" s="155"/>
      <c r="J154" s="157"/>
      <c r="K154" s="157"/>
      <c r="L154" s="157"/>
      <c r="M154" s="157"/>
      <c r="N154" s="152"/>
      <c r="O154" s="157"/>
      <c r="P154" s="157"/>
      <c r="Q154" s="157"/>
      <c r="R154" s="157"/>
      <c r="S154" s="2257"/>
    </row>
    <row r="155" spans="1:19" ht="30" hidden="1" customHeight="1">
      <c r="A155" s="127"/>
      <c r="B155" s="1892" t="s">
        <v>1432</v>
      </c>
      <c r="C155" s="1892"/>
      <c r="D155" s="1892"/>
      <c r="E155" s="1892"/>
      <c r="F155" s="1892"/>
      <c r="G155" s="2327"/>
      <c r="H155" s="2327"/>
      <c r="I155" s="2327"/>
      <c r="J155" s="2327"/>
      <c r="K155" s="2327"/>
      <c r="L155" s="2327"/>
      <c r="M155" s="2327"/>
      <c r="N155" s="2327"/>
      <c r="O155" s="2327"/>
      <c r="P155" s="2327"/>
      <c r="Q155" s="2327"/>
      <c r="R155" s="2327"/>
      <c r="S155" s="2257"/>
    </row>
    <row r="156" spans="1:19" ht="30" hidden="1" customHeight="1">
      <c r="A156" s="127"/>
      <c r="B156" s="125" t="s">
        <v>1433</v>
      </c>
      <c r="C156" s="126" t="s">
        <v>1273</v>
      </c>
      <c r="D156" s="126"/>
      <c r="E156" s="152">
        <v>860000</v>
      </c>
      <c r="F156" s="152"/>
      <c r="G156" s="166"/>
      <c r="H156" s="166"/>
      <c r="I156" s="166"/>
      <c r="J156" s="152"/>
      <c r="K156" s="152"/>
      <c r="L156" s="152"/>
      <c r="M156" s="152"/>
      <c r="N156" s="152"/>
      <c r="O156" s="157"/>
      <c r="P156" s="157"/>
      <c r="Q156" s="157"/>
      <c r="R156" s="157"/>
      <c r="S156" s="2257"/>
    </row>
    <row r="157" spans="1:19" ht="30" hidden="1" customHeight="1">
      <c r="A157" s="127"/>
      <c r="B157" s="125" t="s">
        <v>1434</v>
      </c>
      <c r="C157" s="126" t="s">
        <v>1273</v>
      </c>
      <c r="D157" s="126"/>
      <c r="E157" s="152">
        <v>960000</v>
      </c>
      <c r="F157" s="152"/>
      <c r="G157" s="166"/>
      <c r="H157" s="166"/>
      <c r="I157" s="166"/>
      <c r="J157" s="152"/>
      <c r="K157" s="152"/>
      <c r="L157" s="152"/>
      <c r="M157" s="152"/>
      <c r="N157" s="152"/>
      <c r="O157" s="157"/>
      <c r="P157" s="157"/>
      <c r="Q157" s="157"/>
      <c r="R157" s="157"/>
      <c r="S157" s="2257"/>
    </row>
    <row r="158" spans="1:19" ht="30" hidden="1" customHeight="1">
      <c r="A158" s="127"/>
      <c r="B158" s="125" t="s">
        <v>1435</v>
      </c>
      <c r="C158" s="126" t="s">
        <v>1273</v>
      </c>
      <c r="D158" s="126"/>
      <c r="E158" s="152">
        <v>1290000</v>
      </c>
      <c r="F158" s="152"/>
      <c r="G158" s="2327" t="s">
        <v>1436</v>
      </c>
      <c r="H158" s="2327"/>
      <c r="I158" s="2327"/>
      <c r="J158" s="2327"/>
      <c r="K158" s="2327"/>
      <c r="L158" s="2327"/>
      <c r="M158" s="2327"/>
      <c r="N158" s="2327"/>
      <c r="O158" s="2327"/>
      <c r="P158" s="2327"/>
      <c r="Q158" s="2327"/>
      <c r="R158" s="2327"/>
      <c r="S158" s="2257"/>
    </row>
    <row r="159" spans="1:19" ht="30" hidden="1" customHeight="1">
      <c r="A159" s="127"/>
      <c r="B159" s="125" t="s">
        <v>1437</v>
      </c>
      <c r="C159" s="126" t="s">
        <v>1273</v>
      </c>
      <c r="D159" s="126"/>
      <c r="E159" s="152">
        <v>1420000</v>
      </c>
      <c r="F159" s="152"/>
      <c r="G159" s="166"/>
      <c r="H159" s="166"/>
      <c r="I159" s="166"/>
      <c r="J159" s="152"/>
      <c r="K159" s="152"/>
      <c r="L159" s="152"/>
      <c r="M159" s="152"/>
      <c r="N159" s="152"/>
      <c r="O159" s="157"/>
      <c r="P159" s="157"/>
      <c r="Q159" s="157"/>
      <c r="R159" s="157"/>
      <c r="S159" s="2257"/>
    </row>
    <row r="160" spans="1:19" ht="30" hidden="1" customHeight="1">
      <c r="A160" s="127"/>
      <c r="B160" s="125" t="s">
        <v>1438</v>
      </c>
      <c r="C160" s="126" t="s">
        <v>1273</v>
      </c>
      <c r="D160" s="126"/>
      <c r="E160" s="152">
        <v>1870000</v>
      </c>
      <c r="F160" s="152"/>
      <c r="G160" s="166"/>
      <c r="H160" s="166"/>
      <c r="I160" s="166"/>
      <c r="J160" s="152"/>
      <c r="K160" s="152"/>
      <c r="L160" s="152"/>
      <c r="M160" s="152"/>
      <c r="N160" s="152"/>
      <c r="O160" s="157"/>
      <c r="P160" s="157"/>
      <c r="Q160" s="157"/>
      <c r="R160" s="157"/>
      <c r="S160" s="2257"/>
    </row>
    <row r="161" spans="1:19" ht="30" hidden="1" customHeight="1">
      <c r="A161" s="127"/>
      <c r="B161" s="125" t="s">
        <v>1439</v>
      </c>
      <c r="C161" s="126" t="s">
        <v>1273</v>
      </c>
      <c r="D161" s="126"/>
      <c r="E161" s="152">
        <v>1980000</v>
      </c>
      <c r="F161" s="152"/>
      <c r="G161" s="166"/>
      <c r="H161" s="166"/>
      <c r="I161" s="166"/>
      <c r="J161" s="152"/>
      <c r="K161" s="152"/>
      <c r="L161" s="152"/>
      <c r="M161" s="152"/>
      <c r="N161" s="152"/>
      <c r="O161" s="157"/>
      <c r="P161" s="157"/>
      <c r="Q161" s="157"/>
      <c r="R161" s="157"/>
      <c r="S161" s="2257"/>
    </row>
    <row r="162" spans="1:19" ht="45" customHeight="1">
      <c r="A162" s="119">
        <v>1</v>
      </c>
      <c r="B162" s="1892" t="s">
        <v>1532</v>
      </c>
      <c r="C162" s="1892"/>
      <c r="D162" s="1892"/>
      <c r="E162" s="1892"/>
      <c r="F162" s="1892"/>
      <c r="G162" s="1892"/>
      <c r="H162" s="1892"/>
      <c r="I162" s="1892"/>
      <c r="J162" s="1892"/>
      <c r="K162" s="1892"/>
      <c r="L162" s="1892"/>
      <c r="M162" s="1892"/>
      <c r="N162" s="1892"/>
      <c r="O162" s="1892"/>
      <c r="P162" s="1892"/>
      <c r="Q162" s="1892"/>
      <c r="R162" s="1892"/>
      <c r="S162" s="124"/>
    </row>
    <row r="163" spans="1:19">
      <c r="A163" s="127"/>
      <c r="B163" s="161" t="s">
        <v>1291</v>
      </c>
      <c r="C163" s="126"/>
      <c r="D163" s="126"/>
      <c r="E163" s="131"/>
      <c r="F163" s="167"/>
      <c r="G163" s="2241" t="s">
        <v>1292</v>
      </c>
      <c r="H163" s="2241"/>
      <c r="I163" s="2241"/>
      <c r="J163" s="2241"/>
      <c r="K163" s="2241"/>
      <c r="L163" s="2241"/>
      <c r="M163" s="2241"/>
      <c r="N163" s="2241"/>
      <c r="O163" s="2241"/>
      <c r="P163" s="2241"/>
      <c r="Q163" s="2241"/>
      <c r="R163" s="2241"/>
      <c r="S163" s="2336"/>
    </row>
    <row r="164" spans="1:19" ht="33">
      <c r="A164" s="127"/>
      <c r="B164" s="125" t="s">
        <v>1293</v>
      </c>
      <c r="C164" s="126" t="s">
        <v>1273</v>
      </c>
      <c r="D164" s="2257" t="s">
        <v>1294</v>
      </c>
      <c r="E164" s="156">
        <v>1440000</v>
      </c>
      <c r="F164" s="168"/>
      <c r="G164" s="2241"/>
      <c r="H164" s="2241"/>
      <c r="I164" s="2241"/>
      <c r="J164" s="2241"/>
      <c r="K164" s="2241"/>
      <c r="L164" s="2241"/>
      <c r="M164" s="2241"/>
      <c r="N164" s="2241"/>
      <c r="O164" s="2241"/>
      <c r="P164" s="2241"/>
      <c r="Q164" s="2241"/>
      <c r="R164" s="2241"/>
      <c r="S164" s="2336"/>
    </row>
    <row r="165" spans="1:19" ht="33">
      <c r="A165" s="127"/>
      <c r="B165" s="125" t="s">
        <v>1295</v>
      </c>
      <c r="C165" s="126" t="s">
        <v>1273</v>
      </c>
      <c r="D165" s="2257"/>
      <c r="E165" s="156">
        <v>1580000</v>
      </c>
      <c r="F165" s="168"/>
      <c r="G165" s="2241"/>
      <c r="H165" s="2241"/>
      <c r="I165" s="2241"/>
      <c r="J165" s="2241"/>
      <c r="K165" s="2241"/>
      <c r="L165" s="2241"/>
      <c r="M165" s="2241"/>
      <c r="N165" s="2241"/>
      <c r="O165" s="2241"/>
      <c r="P165" s="2241"/>
      <c r="Q165" s="2241"/>
      <c r="R165" s="2241"/>
      <c r="S165" s="2336"/>
    </row>
    <row r="166" spans="1:19" ht="33">
      <c r="A166" s="127"/>
      <c r="B166" s="125" t="s">
        <v>1296</v>
      </c>
      <c r="C166" s="126" t="s">
        <v>1273</v>
      </c>
      <c r="D166" s="2257"/>
      <c r="E166" s="156">
        <v>1690000</v>
      </c>
      <c r="F166" s="168"/>
      <c r="G166" s="2241"/>
      <c r="H166" s="2241"/>
      <c r="I166" s="2241"/>
      <c r="J166" s="2241"/>
      <c r="K166" s="2241"/>
      <c r="L166" s="2241"/>
      <c r="M166" s="2241"/>
      <c r="N166" s="2241"/>
      <c r="O166" s="2241"/>
      <c r="P166" s="2241"/>
      <c r="Q166" s="2241"/>
      <c r="R166" s="2241"/>
      <c r="S166" s="2336"/>
    </row>
    <row r="167" spans="1:19" ht="33">
      <c r="A167" s="127"/>
      <c r="B167" s="125" t="s">
        <v>1297</v>
      </c>
      <c r="C167" s="126" t="s">
        <v>1273</v>
      </c>
      <c r="D167" s="2257"/>
      <c r="E167" s="156">
        <v>2030000</v>
      </c>
      <c r="F167" s="168"/>
      <c r="G167" s="2241"/>
      <c r="H167" s="2241"/>
      <c r="I167" s="2241"/>
      <c r="J167" s="2241"/>
      <c r="K167" s="2241"/>
      <c r="L167" s="2241"/>
      <c r="M167" s="2241"/>
      <c r="N167" s="2241"/>
      <c r="O167" s="2241"/>
      <c r="P167" s="2241"/>
      <c r="Q167" s="2241"/>
      <c r="R167" s="2241"/>
      <c r="S167" s="2336"/>
    </row>
    <row r="168" spans="1:19" ht="33">
      <c r="A168" s="127"/>
      <c r="B168" s="125" t="s">
        <v>1298</v>
      </c>
      <c r="C168" s="126" t="s">
        <v>1273</v>
      </c>
      <c r="D168" s="2257" t="s">
        <v>1294</v>
      </c>
      <c r="E168" s="156">
        <v>2170000</v>
      </c>
      <c r="F168" s="168"/>
      <c r="G168" s="2241"/>
      <c r="H168" s="2241"/>
      <c r="I168" s="2241"/>
      <c r="J168" s="2241"/>
      <c r="K168" s="2241"/>
      <c r="L168" s="2241"/>
      <c r="M168" s="2241"/>
      <c r="N168" s="2241"/>
      <c r="O168" s="2241"/>
      <c r="P168" s="2241"/>
      <c r="Q168" s="2241"/>
      <c r="R168" s="2241"/>
      <c r="S168" s="2336"/>
    </row>
    <row r="169" spans="1:19" ht="33">
      <c r="A169" s="127"/>
      <c r="B169" s="125" t="s">
        <v>1299</v>
      </c>
      <c r="C169" s="126" t="s">
        <v>1273</v>
      </c>
      <c r="D169" s="2257"/>
      <c r="E169" s="156">
        <v>2280000</v>
      </c>
      <c r="F169" s="168"/>
      <c r="G169" s="2241"/>
      <c r="H169" s="2241"/>
      <c r="I169" s="2241"/>
      <c r="J169" s="2241"/>
      <c r="K169" s="2241"/>
      <c r="L169" s="2241"/>
      <c r="M169" s="2241"/>
      <c r="N169" s="2241"/>
      <c r="O169" s="2241"/>
      <c r="P169" s="2241"/>
      <c r="Q169" s="2241"/>
      <c r="R169" s="2241"/>
      <c r="S169" s="2336"/>
    </row>
    <row r="170" spans="1:19" ht="33">
      <c r="A170" s="127"/>
      <c r="B170" s="125" t="s">
        <v>1300</v>
      </c>
      <c r="C170" s="126" t="s">
        <v>1273</v>
      </c>
      <c r="D170" s="2257"/>
      <c r="E170" s="156">
        <v>2910000</v>
      </c>
      <c r="F170" s="168"/>
      <c r="G170" s="2241"/>
      <c r="H170" s="2241"/>
      <c r="I170" s="2241"/>
      <c r="J170" s="2241"/>
      <c r="K170" s="2241"/>
      <c r="L170" s="2241"/>
      <c r="M170" s="2241"/>
      <c r="N170" s="2241"/>
      <c r="O170" s="2241"/>
      <c r="P170" s="2241"/>
      <c r="Q170" s="2241"/>
      <c r="R170" s="2241"/>
      <c r="S170" s="2336"/>
    </row>
    <row r="171" spans="1:19" ht="33">
      <c r="A171" s="127"/>
      <c r="B171" s="125" t="s">
        <v>1301</v>
      </c>
      <c r="C171" s="126" t="s">
        <v>1273</v>
      </c>
      <c r="D171" s="2257"/>
      <c r="E171" s="156">
        <v>3190000</v>
      </c>
      <c r="F171" s="168"/>
      <c r="G171" s="2241"/>
      <c r="H171" s="2241"/>
      <c r="I171" s="2241"/>
      <c r="J171" s="2241"/>
      <c r="K171" s="2241"/>
      <c r="L171" s="2241"/>
      <c r="M171" s="2241"/>
      <c r="N171" s="2241"/>
      <c r="O171" s="2241"/>
      <c r="P171" s="2241"/>
      <c r="Q171" s="2241"/>
      <c r="R171" s="2241"/>
      <c r="S171" s="2336"/>
    </row>
    <row r="172" spans="1:19" ht="33">
      <c r="A172" s="127"/>
      <c r="B172" s="125" t="s">
        <v>1302</v>
      </c>
      <c r="C172" s="126" t="s">
        <v>1273</v>
      </c>
      <c r="D172" s="2257" t="s">
        <v>1294</v>
      </c>
      <c r="E172" s="156">
        <v>3400000</v>
      </c>
      <c r="F172" s="168"/>
      <c r="G172" s="2241"/>
      <c r="H172" s="2241"/>
      <c r="I172" s="2241"/>
      <c r="J172" s="2241"/>
      <c r="K172" s="2241"/>
      <c r="L172" s="2241"/>
      <c r="M172" s="2241"/>
      <c r="N172" s="2241"/>
      <c r="O172" s="2241"/>
      <c r="P172" s="2241"/>
      <c r="Q172" s="2241"/>
      <c r="R172" s="2241"/>
      <c r="S172" s="2336"/>
    </row>
    <row r="173" spans="1:19" ht="33">
      <c r="A173" s="127"/>
      <c r="B173" s="125" t="s">
        <v>1303</v>
      </c>
      <c r="C173" s="126" t="s">
        <v>1273</v>
      </c>
      <c r="D173" s="2257"/>
      <c r="E173" s="156">
        <v>3980000</v>
      </c>
      <c r="F173" s="168"/>
      <c r="G173" s="2241"/>
      <c r="H173" s="2241"/>
      <c r="I173" s="2241"/>
      <c r="J173" s="2241"/>
      <c r="K173" s="2241"/>
      <c r="L173" s="2241"/>
      <c r="M173" s="2241"/>
      <c r="N173" s="2241"/>
      <c r="O173" s="2241"/>
      <c r="P173" s="2241"/>
      <c r="Q173" s="2241"/>
      <c r="R173" s="2241"/>
      <c r="S173" s="2336"/>
    </row>
    <row r="174" spans="1:19" ht="33">
      <c r="A174" s="127"/>
      <c r="B174" s="125" t="s">
        <v>1304</v>
      </c>
      <c r="C174" s="126" t="s">
        <v>1273</v>
      </c>
      <c r="D174" s="2257"/>
      <c r="E174" s="156">
        <v>4500000</v>
      </c>
      <c r="F174" s="168"/>
      <c r="G174" s="2241"/>
      <c r="H174" s="2241"/>
      <c r="I174" s="2241"/>
      <c r="J174" s="2241"/>
      <c r="K174" s="2241"/>
      <c r="L174" s="2241"/>
      <c r="M174" s="2241"/>
      <c r="N174" s="2241"/>
      <c r="O174" s="2241"/>
      <c r="P174" s="2241"/>
      <c r="Q174" s="2241"/>
      <c r="R174" s="2241"/>
      <c r="S174" s="2336"/>
    </row>
    <row r="175" spans="1:19" ht="33">
      <c r="A175" s="127"/>
      <c r="B175" s="125" t="s">
        <v>1305</v>
      </c>
      <c r="C175" s="126" t="s">
        <v>1273</v>
      </c>
      <c r="D175" s="2257"/>
      <c r="E175" s="156">
        <v>4590000</v>
      </c>
      <c r="F175" s="168"/>
      <c r="G175" s="2241"/>
      <c r="H175" s="2241"/>
      <c r="I175" s="2241"/>
      <c r="J175" s="2241"/>
      <c r="K175" s="2241"/>
      <c r="L175" s="2241"/>
      <c r="M175" s="2241"/>
      <c r="N175" s="2241"/>
      <c r="O175" s="2241"/>
      <c r="P175" s="2241"/>
      <c r="Q175" s="2241"/>
      <c r="R175" s="2241"/>
      <c r="S175" s="2336"/>
    </row>
    <row r="176" spans="1:19" ht="30" customHeight="1">
      <c r="A176" s="119" t="s">
        <v>1266</v>
      </c>
      <c r="B176" s="1892" t="s">
        <v>1306</v>
      </c>
      <c r="C176" s="1892"/>
      <c r="D176" s="1892"/>
      <c r="E176" s="1892"/>
      <c r="F176" s="1892"/>
      <c r="G176" s="1892"/>
      <c r="H176" s="1892"/>
      <c r="I176" s="1892"/>
      <c r="J176" s="1892"/>
      <c r="K176" s="1892"/>
      <c r="L176" s="1892"/>
      <c r="M176" s="1892"/>
      <c r="N176" s="1892"/>
      <c r="O176" s="1892"/>
      <c r="P176" s="1892"/>
      <c r="Q176" s="1892"/>
      <c r="R176" s="1892"/>
      <c r="S176" s="131"/>
    </row>
    <row r="177" spans="1:19" ht="39.75" customHeight="1">
      <c r="A177" s="119">
        <v>1</v>
      </c>
      <c r="B177" s="1892" t="s">
        <v>1533</v>
      </c>
      <c r="C177" s="1892"/>
      <c r="D177" s="1892"/>
      <c r="E177" s="1892"/>
      <c r="F177" s="1892"/>
      <c r="G177" s="1892"/>
      <c r="H177" s="1892"/>
      <c r="I177" s="1892"/>
      <c r="J177" s="1892"/>
      <c r="K177" s="1892"/>
      <c r="L177" s="1892"/>
      <c r="M177" s="1892"/>
      <c r="N177" s="1892"/>
      <c r="O177" s="1892"/>
      <c r="P177" s="1892"/>
      <c r="Q177" s="1892"/>
      <c r="R177" s="1892"/>
      <c r="S177" s="124"/>
    </row>
    <row r="178" spans="1:19" ht="30" customHeight="1">
      <c r="A178" s="119"/>
      <c r="B178" s="139" t="s">
        <v>1308</v>
      </c>
      <c r="C178" s="2241"/>
      <c r="D178" s="2241"/>
      <c r="E178" s="2241"/>
      <c r="F178" s="2241"/>
      <c r="G178" s="2241" t="s">
        <v>1309</v>
      </c>
      <c r="H178" s="2241"/>
      <c r="I178" s="2241"/>
      <c r="J178" s="2241"/>
      <c r="K178" s="2241"/>
      <c r="L178" s="2241"/>
      <c r="M178" s="2241"/>
      <c r="N178" s="2241"/>
      <c r="O178" s="2241"/>
      <c r="P178" s="2241"/>
      <c r="Q178" s="2241"/>
      <c r="R178" s="2241"/>
      <c r="S178" s="124"/>
    </row>
    <row r="179" spans="1:19" ht="60" customHeight="1">
      <c r="A179" s="127"/>
      <c r="B179" s="125" t="s">
        <v>1310</v>
      </c>
      <c r="C179" s="126" t="s">
        <v>1506</v>
      </c>
      <c r="D179" s="127"/>
      <c r="E179" s="156"/>
      <c r="F179" s="156"/>
      <c r="G179" s="2334">
        <v>2389000</v>
      </c>
      <c r="H179" s="2334"/>
      <c r="I179" s="2334"/>
      <c r="J179" s="2334"/>
      <c r="K179" s="2334"/>
      <c r="L179" s="2334"/>
      <c r="M179" s="2334"/>
      <c r="N179" s="2334"/>
      <c r="O179" s="2334"/>
      <c r="P179" s="2334"/>
      <c r="Q179" s="2334"/>
      <c r="R179" s="2334"/>
      <c r="S179" s="163"/>
    </row>
    <row r="180" spans="1:19" ht="60" customHeight="1">
      <c r="A180" s="127"/>
      <c r="B180" s="125" t="s">
        <v>1311</v>
      </c>
      <c r="C180" s="126" t="s">
        <v>1506</v>
      </c>
      <c r="D180" s="127"/>
      <c r="E180" s="156"/>
      <c r="F180" s="156"/>
      <c r="G180" s="2334">
        <v>2389000</v>
      </c>
      <c r="H180" s="2334"/>
      <c r="I180" s="2334"/>
      <c r="J180" s="2334"/>
      <c r="K180" s="2334"/>
      <c r="L180" s="2334"/>
      <c r="M180" s="2334"/>
      <c r="N180" s="2334"/>
      <c r="O180" s="2334"/>
      <c r="P180" s="2334"/>
      <c r="Q180" s="2334"/>
      <c r="R180" s="2334"/>
      <c r="S180" s="163"/>
    </row>
    <row r="181" spans="1:19" ht="60" customHeight="1">
      <c r="A181" s="127"/>
      <c r="B181" s="125" t="s">
        <v>1312</v>
      </c>
      <c r="C181" s="126" t="s">
        <v>1506</v>
      </c>
      <c r="D181" s="127"/>
      <c r="E181" s="156"/>
      <c r="F181" s="156"/>
      <c r="G181" s="2334">
        <v>2463000</v>
      </c>
      <c r="H181" s="2334"/>
      <c r="I181" s="2334"/>
      <c r="J181" s="2334"/>
      <c r="K181" s="2334"/>
      <c r="L181" s="2334"/>
      <c r="M181" s="2334"/>
      <c r="N181" s="2334"/>
      <c r="O181" s="2334"/>
      <c r="P181" s="2334"/>
      <c r="Q181" s="2334"/>
      <c r="R181" s="2334"/>
      <c r="S181" s="163"/>
    </row>
    <row r="182" spans="1:19" ht="60" customHeight="1">
      <c r="A182" s="127"/>
      <c r="B182" s="125" t="s">
        <v>1313</v>
      </c>
      <c r="C182" s="126" t="s">
        <v>1506</v>
      </c>
      <c r="D182" s="127"/>
      <c r="E182" s="156"/>
      <c r="F182" s="156"/>
      <c r="G182" s="2334">
        <v>2389000</v>
      </c>
      <c r="H182" s="2334"/>
      <c r="I182" s="2334"/>
      <c r="J182" s="2334"/>
      <c r="K182" s="2334"/>
      <c r="L182" s="2334"/>
      <c r="M182" s="2334"/>
      <c r="N182" s="2334"/>
      <c r="O182" s="2334"/>
      <c r="P182" s="2334"/>
      <c r="Q182" s="2334"/>
      <c r="R182" s="2334"/>
      <c r="S182" s="123"/>
    </row>
    <row r="183" spans="1:19" ht="60" customHeight="1">
      <c r="A183" s="127"/>
      <c r="B183" s="125" t="s">
        <v>1314</v>
      </c>
      <c r="C183" s="126" t="s">
        <v>1506</v>
      </c>
      <c r="D183" s="127"/>
      <c r="E183" s="156"/>
      <c r="F183" s="156"/>
      <c r="G183" s="2334">
        <v>2156000</v>
      </c>
      <c r="H183" s="2334"/>
      <c r="I183" s="2334"/>
      <c r="J183" s="2334"/>
      <c r="K183" s="2334"/>
      <c r="L183" s="2334"/>
      <c r="M183" s="2334"/>
      <c r="N183" s="2334"/>
      <c r="O183" s="2334"/>
      <c r="P183" s="2334"/>
      <c r="Q183" s="2334"/>
      <c r="R183" s="2334"/>
      <c r="S183" s="123"/>
    </row>
    <row r="184" spans="1:19" ht="60" customHeight="1">
      <c r="A184" s="127"/>
      <c r="B184" s="125" t="s">
        <v>1315</v>
      </c>
      <c r="C184" s="126" t="s">
        <v>1506</v>
      </c>
      <c r="D184" s="127"/>
      <c r="E184" s="156"/>
      <c r="F184" s="156"/>
      <c r="G184" s="2334">
        <v>2156000</v>
      </c>
      <c r="H184" s="2334"/>
      <c r="I184" s="2334"/>
      <c r="J184" s="2334"/>
      <c r="K184" s="2334"/>
      <c r="L184" s="2334"/>
      <c r="M184" s="2334"/>
      <c r="N184" s="2334"/>
      <c r="O184" s="2334"/>
      <c r="P184" s="2334"/>
      <c r="Q184" s="2334"/>
      <c r="R184" s="2334"/>
      <c r="S184" s="123"/>
    </row>
    <row r="185" spans="1:19" ht="60" customHeight="1">
      <c r="A185" s="127"/>
      <c r="B185" s="125" t="s">
        <v>1316</v>
      </c>
      <c r="C185" s="126" t="s">
        <v>1506</v>
      </c>
      <c r="D185" s="127"/>
      <c r="E185" s="156"/>
      <c r="F185" s="156"/>
      <c r="G185" s="2334">
        <v>2156000</v>
      </c>
      <c r="H185" s="2334"/>
      <c r="I185" s="2334"/>
      <c r="J185" s="2334"/>
      <c r="K185" s="2334"/>
      <c r="L185" s="2334"/>
      <c r="M185" s="2334"/>
      <c r="N185" s="2334"/>
      <c r="O185" s="2334"/>
      <c r="P185" s="2334"/>
      <c r="Q185" s="2334"/>
      <c r="R185" s="2334"/>
      <c r="S185" s="123"/>
    </row>
    <row r="186" spans="1:19" ht="39.950000000000003" customHeight="1">
      <c r="A186" s="123"/>
      <c r="B186" s="122" t="s">
        <v>1317</v>
      </c>
      <c r="C186" s="127"/>
      <c r="D186" s="127"/>
      <c r="E186" s="156"/>
      <c r="F186" s="156"/>
      <c r="G186" s="2334"/>
      <c r="H186" s="2334"/>
      <c r="I186" s="2334"/>
      <c r="J186" s="2334"/>
      <c r="K186" s="2334"/>
      <c r="L186" s="2334"/>
      <c r="M186" s="2334"/>
      <c r="N186" s="2334"/>
      <c r="O186" s="2334"/>
      <c r="P186" s="2334"/>
      <c r="Q186" s="2334"/>
      <c r="R186" s="2334"/>
      <c r="S186" s="123"/>
    </row>
    <row r="187" spans="1:19" ht="86.25" customHeight="1">
      <c r="A187" s="127"/>
      <c r="B187" s="125" t="s">
        <v>1318</v>
      </c>
      <c r="C187" s="126" t="s">
        <v>1506</v>
      </c>
      <c r="D187" s="127"/>
      <c r="E187" s="156"/>
      <c r="F187" s="156"/>
      <c r="G187" s="2334">
        <v>3198000</v>
      </c>
      <c r="H187" s="2334"/>
      <c r="I187" s="2334"/>
      <c r="J187" s="2334"/>
      <c r="K187" s="2334"/>
      <c r="L187" s="2334"/>
      <c r="M187" s="2334"/>
      <c r="N187" s="2334"/>
      <c r="O187" s="2334"/>
      <c r="P187" s="2334"/>
      <c r="Q187" s="2334"/>
      <c r="R187" s="2334"/>
      <c r="S187" s="123"/>
    </row>
    <row r="188" spans="1:19" ht="86.25" customHeight="1">
      <c r="A188" s="127"/>
      <c r="B188" s="125" t="s">
        <v>1319</v>
      </c>
      <c r="C188" s="126" t="s">
        <v>1506</v>
      </c>
      <c r="D188" s="127"/>
      <c r="E188" s="156"/>
      <c r="F188" s="156"/>
      <c r="G188" s="2334">
        <v>3198000</v>
      </c>
      <c r="H188" s="2334"/>
      <c r="I188" s="2334"/>
      <c r="J188" s="2334"/>
      <c r="K188" s="2334"/>
      <c r="L188" s="2334"/>
      <c r="M188" s="2334"/>
      <c r="N188" s="2334"/>
      <c r="O188" s="2334"/>
      <c r="P188" s="2334"/>
      <c r="Q188" s="2334"/>
      <c r="R188" s="2334"/>
      <c r="S188" s="123"/>
    </row>
    <row r="189" spans="1:19" ht="86.25" customHeight="1">
      <c r="A189" s="127"/>
      <c r="B189" s="125" t="s">
        <v>1320</v>
      </c>
      <c r="C189" s="126" t="s">
        <v>1506</v>
      </c>
      <c r="D189" s="127"/>
      <c r="E189" s="156"/>
      <c r="F189" s="156"/>
      <c r="G189" s="2334">
        <v>3198000</v>
      </c>
      <c r="H189" s="2334"/>
      <c r="I189" s="2334"/>
      <c r="J189" s="2334"/>
      <c r="K189" s="2334"/>
      <c r="L189" s="2334"/>
      <c r="M189" s="2334"/>
      <c r="N189" s="2334"/>
      <c r="O189" s="2334"/>
      <c r="P189" s="2334"/>
      <c r="Q189" s="2334"/>
      <c r="R189" s="2334"/>
      <c r="S189" s="123"/>
    </row>
    <row r="190" spans="1:19" ht="86.25" customHeight="1">
      <c r="A190" s="127"/>
      <c r="B190" s="125" t="s">
        <v>1321</v>
      </c>
      <c r="C190" s="126" t="s">
        <v>1506</v>
      </c>
      <c r="D190" s="127"/>
      <c r="E190" s="156"/>
      <c r="F190" s="156"/>
      <c r="G190" s="2334">
        <v>2973000</v>
      </c>
      <c r="H190" s="2334"/>
      <c r="I190" s="2334"/>
      <c r="J190" s="2334"/>
      <c r="K190" s="2334"/>
      <c r="L190" s="2334"/>
      <c r="M190" s="2334"/>
      <c r="N190" s="2334"/>
      <c r="O190" s="2334"/>
      <c r="P190" s="2334"/>
      <c r="Q190" s="2334"/>
      <c r="R190" s="2334"/>
      <c r="S190" s="131"/>
    </row>
    <row r="191" spans="1:19" ht="86.25" customHeight="1">
      <c r="A191" s="127"/>
      <c r="B191" s="125" t="s">
        <v>1322</v>
      </c>
      <c r="C191" s="126" t="s">
        <v>1506</v>
      </c>
      <c r="D191" s="127"/>
      <c r="E191" s="156"/>
      <c r="F191" s="156"/>
      <c r="G191" s="2334">
        <v>2973000</v>
      </c>
      <c r="H191" s="2334"/>
      <c r="I191" s="2334"/>
      <c r="J191" s="2334"/>
      <c r="K191" s="2334"/>
      <c r="L191" s="2334"/>
      <c r="M191" s="2334"/>
      <c r="N191" s="2334"/>
      <c r="O191" s="2334"/>
      <c r="P191" s="2334"/>
      <c r="Q191" s="2334"/>
      <c r="R191" s="2334"/>
      <c r="S191" s="131"/>
    </row>
    <row r="192" spans="1:19" ht="86.25" customHeight="1">
      <c r="A192" s="127"/>
      <c r="B192" s="125" t="s">
        <v>1323</v>
      </c>
      <c r="C192" s="126" t="s">
        <v>1506</v>
      </c>
      <c r="D192" s="127"/>
      <c r="E192" s="156"/>
      <c r="F192" s="156"/>
      <c r="G192" s="2334">
        <v>2973000</v>
      </c>
      <c r="H192" s="2334"/>
      <c r="I192" s="2334"/>
      <c r="J192" s="2334"/>
      <c r="K192" s="2334"/>
      <c r="L192" s="2334"/>
      <c r="M192" s="2334"/>
      <c r="N192" s="2334"/>
      <c r="O192" s="2334"/>
      <c r="P192" s="2334"/>
      <c r="Q192" s="2334"/>
      <c r="R192" s="2334"/>
      <c r="S192" s="131"/>
    </row>
    <row r="193" spans="1:19" ht="86.25" customHeight="1">
      <c r="A193" s="127"/>
      <c r="B193" s="125" t="s">
        <v>1324</v>
      </c>
      <c r="C193" s="126" t="s">
        <v>1506</v>
      </c>
      <c r="D193" s="127"/>
      <c r="E193" s="156"/>
      <c r="F193" s="156"/>
      <c r="G193" s="2334">
        <v>2973000</v>
      </c>
      <c r="H193" s="2334"/>
      <c r="I193" s="2334"/>
      <c r="J193" s="2334"/>
      <c r="K193" s="2334"/>
      <c r="L193" s="2334"/>
      <c r="M193" s="2334"/>
      <c r="N193" s="2334"/>
      <c r="O193" s="2334"/>
      <c r="P193" s="2334"/>
      <c r="Q193" s="2334"/>
      <c r="R193" s="2334"/>
      <c r="S193" s="131"/>
    </row>
    <row r="194" spans="1:19" ht="39.950000000000003" customHeight="1">
      <c r="A194" s="123"/>
      <c r="B194" s="1892" t="s">
        <v>1378</v>
      </c>
      <c r="C194" s="1892"/>
      <c r="D194" s="127"/>
      <c r="E194" s="156"/>
      <c r="F194" s="156"/>
      <c r="G194" s="2334"/>
      <c r="H194" s="2334"/>
      <c r="I194" s="2334"/>
      <c r="J194" s="2334"/>
      <c r="K194" s="2334"/>
      <c r="L194" s="2334"/>
      <c r="M194" s="2334"/>
      <c r="N194" s="2334"/>
      <c r="O194" s="2334"/>
      <c r="P194" s="2334"/>
      <c r="Q194" s="2334"/>
      <c r="R194" s="2334"/>
      <c r="S194" s="131"/>
    </row>
    <row r="195" spans="1:19" ht="96.75" customHeight="1">
      <c r="A195" s="127"/>
      <c r="B195" s="125" t="s">
        <v>1507</v>
      </c>
      <c r="C195" s="126" t="s">
        <v>1506</v>
      </c>
      <c r="D195" s="127"/>
      <c r="E195" s="156"/>
      <c r="F195" s="156"/>
      <c r="G195" s="2334">
        <v>3898000</v>
      </c>
      <c r="H195" s="2334"/>
      <c r="I195" s="2334"/>
      <c r="J195" s="2334"/>
      <c r="K195" s="2334"/>
      <c r="L195" s="2334"/>
      <c r="M195" s="2334"/>
      <c r="N195" s="2334"/>
      <c r="O195" s="2334"/>
      <c r="P195" s="2334"/>
      <c r="Q195" s="2334"/>
      <c r="R195" s="2334"/>
      <c r="S195" s="131"/>
    </row>
    <row r="196" spans="1:19" ht="96.75" customHeight="1">
      <c r="A196" s="127"/>
      <c r="B196" s="125" t="s">
        <v>1508</v>
      </c>
      <c r="C196" s="126" t="s">
        <v>1506</v>
      </c>
      <c r="D196" s="127"/>
      <c r="E196" s="156"/>
      <c r="F196" s="156"/>
      <c r="G196" s="2334">
        <v>3898000</v>
      </c>
      <c r="H196" s="2334"/>
      <c r="I196" s="2334"/>
      <c r="J196" s="2334"/>
      <c r="K196" s="2334"/>
      <c r="L196" s="2334"/>
      <c r="M196" s="2334"/>
      <c r="N196" s="2334"/>
      <c r="O196" s="2334"/>
      <c r="P196" s="2334"/>
      <c r="Q196" s="2334"/>
      <c r="R196" s="2334"/>
      <c r="S196" s="131"/>
    </row>
    <row r="197" spans="1:19" ht="96.75" customHeight="1">
      <c r="A197" s="127"/>
      <c r="B197" s="125" t="s">
        <v>1509</v>
      </c>
      <c r="C197" s="126" t="s">
        <v>1506</v>
      </c>
      <c r="D197" s="127"/>
      <c r="E197" s="156"/>
      <c r="F197" s="156"/>
      <c r="G197" s="2334">
        <v>3898000</v>
      </c>
      <c r="H197" s="2334"/>
      <c r="I197" s="2334"/>
      <c r="J197" s="2334"/>
      <c r="K197" s="2334"/>
      <c r="L197" s="2334"/>
      <c r="M197" s="2334"/>
      <c r="N197" s="2334"/>
      <c r="O197" s="2334"/>
      <c r="P197" s="2334"/>
      <c r="Q197" s="2334"/>
      <c r="R197" s="2334"/>
      <c r="S197" s="131"/>
    </row>
    <row r="198" spans="1:19" ht="84" customHeight="1">
      <c r="A198" s="127"/>
      <c r="B198" s="125" t="s">
        <v>1510</v>
      </c>
      <c r="C198" s="126" t="s">
        <v>1506</v>
      </c>
      <c r="D198" s="127"/>
      <c r="E198" s="156"/>
      <c r="F198" s="156"/>
      <c r="G198" s="2334">
        <v>3473000</v>
      </c>
      <c r="H198" s="2334"/>
      <c r="I198" s="2257"/>
      <c r="J198" s="2257"/>
      <c r="K198" s="2257"/>
      <c r="L198" s="2257"/>
      <c r="M198" s="2257"/>
      <c r="N198" s="2257"/>
      <c r="O198" s="2257"/>
      <c r="P198" s="2257"/>
      <c r="Q198" s="2257"/>
      <c r="R198" s="2257"/>
      <c r="S198" s="131"/>
    </row>
    <row r="199" spans="1:19" ht="84" customHeight="1">
      <c r="A199" s="127"/>
      <c r="B199" s="125" t="s">
        <v>1511</v>
      </c>
      <c r="C199" s="126" t="s">
        <v>1506</v>
      </c>
      <c r="D199" s="127"/>
      <c r="E199" s="156"/>
      <c r="F199" s="156"/>
      <c r="G199" s="2334">
        <v>3473000</v>
      </c>
      <c r="H199" s="2334"/>
      <c r="I199" s="2257"/>
      <c r="J199" s="2257"/>
      <c r="K199" s="2257"/>
      <c r="L199" s="2257"/>
      <c r="M199" s="2257"/>
      <c r="N199" s="2257"/>
      <c r="O199" s="2257"/>
      <c r="P199" s="2257"/>
      <c r="Q199" s="2257"/>
      <c r="R199" s="2257"/>
      <c r="S199" s="131"/>
    </row>
    <row r="200" spans="1:19" ht="95.25" customHeight="1">
      <c r="A200" s="127"/>
      <c r="B200" s="125" t="s">
        <v>1331</v>
      </c>
      <c r="C200" s="126" t="s">
        <v>1506</v>
      </c>
      <c r="D200" s="127"/>
      <c r="E200" s="156"/>
      <c r="F200" s="156"/>
      <c r="G200" s="2334">
        <v>3473000</v>
      </c>
      <c r="H200" s="2334"/>
      <c r="I200" s="2257"/>
      <c r="J200" s="2257"/>
      <c r="K200" s="2257"/>
      <c r="L200" s="2257"/>
      <c r="M200" s="2257"/>
      <c r="N200" s="2257"/>
      <c r="O200" s="2257"/>
      <c r="P200" s="2257"/>
      <c r="Q200" s="2257"/>
      <c r="R200" s="2257"/>
      <c r="S200" s="131"/>
    </row>
    <row r="201" spans="1:19" ht="84" customHeight="1">
      <c r="A201" s="127"/>
      <c r="B201" s="125" t="s">
        <v>1512</v>
      </c>
      <c r="C201" s="126" t="s">
        <v>1506</v>
      </c>
      <c r="D201" s="127"/>
      <c r="E201" s="156"/>
      <c r="F201" s="156"/>
      <c r="G201" s="2334">
        <v>3473000</v>
      </c>
      <c r="H201" s="2334"/>
      <c r="I201" s="2257"/>
      <c r="J201" s="2257"/>
      <c r="K201" s="2257"/>
      <c r="L201" s="2257"/>
      <c r="M201" s="2257"/>
      <c r="N201" s="2257"/>
      <c r="O201" s="2257"/>
      <c r="P201" s="2257"/>
      <c r="Q201" s="2257"/>
      <c r="R201" s="2257"/>
      <c r="S201" s="131"/>
    </row>
    <row r="202" spans="1:19" ht="84" customHeight="1">
      <c r="A202" s="127"/>
      <c r="B202" s="125" t="s">
        <v>1513</v>
      </c>
      <c r="C202" s="126" t="s">
        <v>1506</v>
      </c>
      <c r="D202" s="127"/>
      <c r="E202" s="156"/>
      <c r="F202" s="156"/>
      <c r="G202" s="2334">
        <v>2850000</v>
      </c>
      <c r="H202" s="2334"/>
      <c r="I202" s="2334"/>
      <c r="J202" s="2334"/>
      <c r="K202" s="2334"/>
      <c r="L202" s="2334"/>
      <c r="M202" s="2334"/>
      <c r="N202" s="2334"/>
      <c r="O202" s="2334"/>
      <c r="P202" s="2334"/>
      <c r="Q202" s="2334"/>
      <c r="R202" s="2334"/>
      <c r="S202" s="131"/>
    </row>
  </sheetData>
  <mergeCells count="140">
    <mergeCell ref="S131:S135"/>
    <mergeCell ref="S137:S154"/>
    <mergeCell ref="S155:S161"/>
    <mergeCell ref="S163:S175"/>
    <mergeCell ref="G163:R175"/>
    <mergeCell ref="G141:R144"/>
    <mergeCell ref="H107:R114"/>
    <mergeCell ref="G98:R100"/>
    <mergeCell ref="G101:R103"/>
    <mergeCell ref="E122:R122"/>
    <mergeCell ref="B130:R130"/>
    <mergeCell ref="B131:R131"/>
    <mergeCell ref="B132:R132"/>
    <mergeCell ref="B133:O133"/>
    <mergeCell ref="B134:R134"/>
    <mergeCell ref="B135:R135"/>
    <mergeCell ref="B136:F136"/>
    <mergeCell ref="G136:R136"/>
    <mergeCell ref="D123:D129"/>
    <mergeCell ref="B105:R105"/>
    <mergeCell ref="B106:E106"/>
    <mergeCell ref="B107:D107"/>
    <mergeCell ref="E115:R115"/>
    <mergeCell ref="H116:I116"/>
    <mergeCell ref="S77:S79"/>
    <mergeCell ref="S80:S82"/>
    <mergeCell ref="S83:S85"/>
    <mergeCell ref="S90:S92"/>
    <mergeCell ref="S98:S100"/>
    <mergeCell ref="S101:S103"/>
    <mergeCell ref="S107:S114"/>
    <mergeCell ref="S115:S120"/>
    <mergeCell ref="S123:S129"/>
    <mergeCell ref="G197:R197"/>
    <mergeCell ref="G198:R198"/>
    <mergeCell ref="G199:R199"/>
    <mergeCell ref="G200:R200"/>
    <mergeCell ref="G201:R201"/>
    <mergeCell ref="G202:R202"/>
    <mergeCell ref="A5:A6"/>
    <mergeCell ref="A131:A135"/>
    <mergeCell ref="B5:B6"/>
    <mergeCell ref="C5:C6"/>
    <mergeCell ref="D5:D6"/>
    <mergeCell ref="D12:D19"/>
    <mergeCell ref="D21:D24"/>
    <mergeCell ref="D27:D34"/>
    <mergeCell ref="D37:D42"/>
    <mergeCell ref="D44:D51"/>
    <mergeCell ref="D53:D58"/>
    <mergeCell ref="D61:D63"/>
    <mergeCell ref="D66:D68"/>
    <mergeCell ref="D70:D73"/>
    <mergeCell ref="D81:D82"/>
    <mergeCell ref="D84:D85"/>
    <mergeCell ref="D108:D114"/>
    <mergeCell ref="D116:D121"/>
    <mergeCell ref="G189:R189"/>
    <mergeCell ref="G190:R190"/>
    <mergeCell ref="G191:R191"/>
    <mergeCell ref="G192:R192"/>
    <mergeCell ref="G193:R193"/>
    <mergeCell ref="B194:C194"/>
    <mergeCell ref="G194:R194"/>
    <mergeCell ref="G195:R195"/>
    <mergeCell ref="G196:R196"/>
    <mergeCell ref="G180:R180"/>
    <mergeCell ref="G181:R181"/>
    <mergeCell ref="G182:R182"/>
    <mergeCell ref="G183:R183"/>
    <mergeCell ref="G184:R184"/>
    <mergeCell ref="G185:R185"/>
    <mergeCell ref="G186:R186"/>
    <mergeCell ref="G187:R187"/>
    <mergeCell ref="G188:R188"/>
    <mergeCell ref="B155:F155"/>
    <mergeCell ref="G155:R155"/>
    <mergeCell ref="G158:R158"/>
    <mergeCell ref="B162:R162"/>
    <mergeCell ref="B176:R176"/>
    <mergeCell ref="B177:R177"/>
    <mergeCell ref="C178:F178"/>
    <mergeCell ref="G178:R178"/>
    <mergeCell ref="G179:R179"/>
    <mergeCell ref="D164:D167"/>
    <mergeCell ref="D168:D171"/>
    <mergeCell ref="D172:D175"/>
    <mergeCell ref="H117:I117"/>
    <mergeCell ref="H118:I118"/>
    <mergeCell ref="H119:I119"/>
    <mergeCell ref="H120:I120"/>
    <mergeCell ref="G76:R76"/>
    <mergeCell ref="B77:R77"/>
    <mergeCell ref="B80:R80"/>
    <mergeCell ref="B83:R83"/>
    <mergeCell ref="B86:R86"/>
    <mergeCell ref="B90:R90"/>
    <mergeCell ref="B93:R93"/>
    <mergeCell ref="B94:R94"/>
    <mergeCell ref="B104:R104"/>
    <mergeCell ref="G91:R92"/>
    <mergeCell ref="G95:R97"/>
    <mergeCell ref="G84:R85"/>
    <mergeCell ref="G87:R88"/>
    <mergeCell ref="G78:R79"/>
    <mergeCell ref="G81:R82"/>
    <mergeCell ref="A25:S25"/>
    <mergeCell ref="B26:R26"/>
    <mergeCell ref="B35:S35"/>
    <mergeCell ref="B43:S43"/>
    <mergeCell ref="B52:R52"/>
    <mergeCell ref="B59:R59"/>
    <mergeCell ref="B64:R64"/>
    <mergeCell ref="B69:R69"/>
    <mergeCell ref="B75:R75"/>
    <mergeCell ref="S37:S42"/>
    <mergeCell ref="S53:S58"/>
    <mergeCell ref="S60:S63"/>
    <mergeCell ref="S65:S68"/>
    <mergeCell ref="G70:R73"/>
    <mergeCell ref="G61:R63"/>
    <mergeCell ref="G66:R68"/>
    <mergeCell ref="G44:R51"/>
    <mergeCell ref="G53:R58"/>
    <mergeCell ref="G27:R34"/>
    <mergeCell ref="G37:R42"/>
    <mergeCell ref="A1:S1"/>
    <mergeCell ref="A2:S2"/>
    <mergeCell ref="B3:S3"/>
    <mergeCell ref="R4:S4"/>
    <mergeCell ref="E5:R5"/>
    <mergeCell ref="A8:R8"/>
    <mergeCell ref="B10:R10"/>
    <mergeCell ref="B11:F11"/>
    <mergeCell ref="B20:F20"/>
    <mergeCell ref="S5:S6"/>
    <mergeCell ref="S11:S19"/>
    <mergeCell ref="S20:S23"/>
    <mergeCell ref="G20:R24"/>
    <mergeCell ref="G11:R19"/>
  </mergeCells>
  <printOptions horizontalCentered="1"/>
  <pageMargins left="0.7" right="0.7" top="0.75" bottom="0.75" header="0.3" footer="0.3"/>
  <pageSetup paperSize="9" scale="58" orientation="landscape" r:id="rId1"/>
  <headerFooter>
    <oddFooter>&amp;CPage &amp;P&amp;R&amp;A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1"/>
  <sheetViews>
    <sheetView topLeftCell="A145" workbookViewId="0">
      <selection activeCell="B150" sqref="B150:R150"/>
    </sheetView>
  </sheetViews>
  <sheetFormatPr defaultColWidth="9.140625" defaultRowHeight="17.25"/>
  <cols>
    <col min="1" max="1" width="6.28515625" style="114" customWidth="1"/>
    <col min="2" max="2" width="34.140625" style="115" customWidth="1"/>
    <col min="3" max="3" width="8.28515625" style="114" customWidth="1"/>
    <col min="4" max="4" width="16.5703125" style="114" customWidth="1"/>
    <col min="5" max="5" width="16" style="114" customWidth="1"/>
    <col min="6" max="6" width="10.42578125" style="114" customWidth="1"/>
    <col min="7" max="7" width="13.7109375" style="114" customWidth="1"/>
    <col min="8" max="8" width="8.85546875" style="114" customWidth="1"/>
    <col min="9" max="9" width="9.7109375" style="114" customWidth="1"/>
    <col min="10" max="10" width="10.42578125" style="114" customWidth="1"/>
    <col min="11" max="11" width="8.140625" style="114" customWidth="1"/>
    <col min="12" max="12" width="7.85546875" style="114" customWidth="1"/>
    <col min="13" max="13" width="10.5703125" style="114" customWidth="1"/>
    <col min="14" max="14" width="14.85546875" style="114" customWidth="1"/>
    <col min="15" max="15" width="7.140625" style="114" customWidth="1"/>
    <col min="16" max="16" width="9.140625" style="114" customWidth="1"/>
    <col min="17" max="17" width="12" style="114" customWidth="1"/>
    <col min="18" max="18" width="8.5703125" style="114" customWidth="1"/>
    <col min="19" max="19" width="12.7109375"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1541</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16"/>
      <c r="B3" s="2231" t="s">
        <v>1542</v>
      </c>
      <c r="C3" s="2231"/>
      <c r="D3" s="2231"/>
      <c r="E3" s="2231"/>
      <c r="F3" s="2231"/>
      <c r="G3" s="2231"/>
      <c r="H3" s="2231"/>
      <c r="I3" s="2231"/>
      <c r="J3" s="2231"/>
      <c r="K3" s="2231"/>
      <c r="L3" s="2231"/>
      <c r="M3" s="2231"/>
      <c r="N3" s="2231"/>
      <c r="O3" s="2231"/>
      <c r="P3" s="2231"/>
      <c r="Q3" s="2231"/>
      <c r="R3" s="2231"/>
      <c r="S3" s="2231"/>
    </row>
    <row r="4" spans="1:19" ht="20.100000000000001" customHeight="1">
      <c r="A4" s="116"/>
      <c r="B4" s="118"/>
      <c r="C4" s="117"/>
      <c r="D4" s="117"/>
      <c r="E4" s="117"/>
      <c r="F4" s="117"/>
      <c r="G4" s="117"/>
      <c r="H4" s="117"/>
      <c r="I4" s="117"/>
      <c r="J4" s="117"/>
      <c r="K4" s="117"/>
      <c r="L4" s="117"/>
      <c r="M4" s="117"/>
      <c r="N4" s="117"/>
      <c r="O4" s="117"/>
      <c r="P4" s="117"/>
      <c r="Q4" s="117"/>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20" t="s">
        <v>1158</v>
      </c>
      <c r="F6" s="120" t="s">
        <v>1159</v>
      </c>
      <c r="G6" s="120" t="s">
        <v>1160</v>
      </c>
      <c r="H6" s="121" t="s">
        <v>1161</v>
      </c>
      <c r="I6" s="120" t="s">
        <v>1162</v>
      </c>
      <c r="J6" s="141" t="s">
        <v>1163</v>
      </c>
      <c r="K6" s="120" t="s">
        <v>1164</v>
      </c>
      <c r="L6" s="141" t="s">
        <v>1165</v>
      </c>
      <c r="M6" s="141" t="s">
        <v>1166</v>
      </c>
      <c r="N6" s="141" t="s">
        <v>1167</v>
      </c>
      <c r="O6" s="141" t="s">
        <v>1168</v>
      </c>
      <c r="P6" s="141" t="s">
        <v>1169</v>
      </c>
      <c r="Q6" s="141" t="s">
        <v>1170</v>
      </c>
      <c r="R6" s="121" t="s">
        <v>1171</v>
      </c>
      <c r="S6" s="2241"/>
    </row>
    <row r="7" spans="1:19" s="112" customFormat="1">
      <c r="A7" s="119"/>
      <c r="B7" s="122" t="s">
        <v>1336</v>
      </c>
      <c r="C7" s="119" t="s">
        <v>1337</v>
      </c>
      <c r="D7" s="119" t="s">
        <v>1338</v>
      </c>
      <c r="E7" s="119" t="s">
        <v>1339</v>
      </c>
      <c r="F7" s="119" t="s">
        <v>1340</v>
      </c>
      <c r="G7" s="119">
        <v>1</v>
      </c>
      <c r="H7" s="119">
        <v>2</v>
      </c>
      <c r="I7" s="119">
        <v>3</v>
      </c>
      <c r="J7" s="119">
        <v>4</v>
      </c>
      <c r="K7" s="119">
        <v>5</v>
      </c>
      <c r="L7" s="119">
        <v>6</v>
      </c>
      <c r="M7" s="119">
        <v>7</v>
      </c>
      <c r="N7" s="119">
        <v>8</v>
      </c>
      <c r="O7" s="119">
        <v>9</v>
      </c>
      <c r="P7" s="119">
        <v>10</v>
      </c>
      <c r="Q7" s="119">
        <v>11</v>
      </c>
      <c r="R7" s="119">
        <v>12</v>
      </c>
      <c r="S7" s="119"/>
    </row>
    <row r="8" spans="1:19" ht="30" customHeight="1">
      <c r="A8" s="1892" t="s">
        <v>1172</v>
      </c>
      <c r="B8" s="1892"/>
      <c r="C8" s="1892"/>
      <c r="D8" s="1892"/>
      <c r="E8" s="1892"/>
      <c r="F8" s="1892"/>
      <c r="G8" s="1892"/>
      <c r="H8" s="1892"/>
      <c r="I8" s="1892"/>
      <c r="J8" s="1892"/>
      <c r="K8" s="1892"/>
      <c r="L8" s="1892"/>
      <c r="M8" s="1892"/>
      <c r="N8" s="1892"/>
      <c r="O8" s="1892"/>
      <c r="P8" s="1892"/>
      <c r="Q8" s="1892"/>
      <c r="R8" s="1892"/>
      <c r="S8" s="131"/>
    </row>
    <row r="9" spans="1:19" ht="30" customHeight="1">
      <c r="A9" s="123"/>
      <c r="B9" s="122" t="s">
        <v>1173</v>
      </c>
      <c r="C9" s="124"/>
      <c r="D9" s="124"/>
      <c r="E9" s="124"/>
      <c r="F9" s="124"/>
      <c r="G9" s="124"/>
      <c r="H9" s="124"/>
      <c r="I9" s="124"/>
      <c r="J9" s="124"/>
      <c r="K9" s="124"/>
      <c r="L9" s="124"/>
      <c r="M9" s="124"/>
      <c r="N9" s="124"/>
      <c r="O9" s="124"/>
      <c r="P9" s="124"/>
      <c r="Q9" s="124"/>
      <c r="R9" s="124"/>
      <c r="S9" s="131"/>
    </row>
    <row r="10" spans="1:19" ht="50.1" customHeight="1">
      <c r="A10" s="119">
        <v>1</v>
      </c>
      <c r="B10" s="1892" t="s">
        <v>1516</v>
      </c>
      <c r="C10" s="2331"/>
      <c r="D10" s="2331"/>
      <c r="E10" s="2331"/>
      <c r="F10" s="2331"/>
      <c r="G10" s="2331"/>
      <c r="H10" s="2331"/>
      <c r="I10" s="2331"/>
      <c r="J10" s="2331"/>
      <c r="K10" s="2331"/>
      <c r="L10" s="2331"/>
      <c r="M10" s="2331"/>
      <c r="N10" s="2331"/>
      <c r="O10" s="2331"/>
      <c r="P10" s="2331"/>
      <c r="Q10" s="2331"/>
      <c r="R10" s="2331"/>
      <c r="S10" s="142"/>
    </row>
    <row r="11" spans="1:19" ht="30" customHeight="1">
      <c r="A11" s="119"/>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19"/>
      <c r="B12" s="125" t="s">
        <v>1395</v>
      </c>
      <c r="C12" s="126" t="s">
        <v>152</v>
      </c>
      <c r="D12" s="2257" t="s">
        <v>1178</v>
      </c>
      <c r="E12" s="128">
        <f>2625/1.1</f>
        <v>2386.363636363636</v>
      </c>
      <c r="F12" s="122"/>
      <c r="G12" s="2332"/>
      <c r="H12" s="2332"/>
      <c r="I12" s="2332"/>
      <c r="J12" s="2332"/>
      <c r="K12" s="2332"/>
      <c r="L12" s="2332"/>
      <c r="M12" s="2332"/>
      <c r="N12" s="2332"/>
      <c r="O12" s="2332"/>
      <c r="P12" s="2332"/>
      <c r="Q12" s="2332"/>
      <c r="R12" s="2332"/>
      <c r="S12" s="2257"/>
    </row>
    <row r="13" spans="1:19" ht="30" customHeight="1">
      <c r="A13" s="119"/>
      <c r="B13" s="125" t="s">
        <v>1396</v>
      </c>
      <c r="C13" s="126" t="s">
        <v>152</v>
      </c>
      <c r="D13" s="2257"/>
      <c r="E13" s="128">
        <f>3775/1.1</f>
        <v>3431.8181818181815</v>
      </c>
      <c r="F13" s="122"/>
      <c r="G13" s="2332"/>
      <c r="H13" s="2332"/>
      <c r="I13" s="2332"/>
      <c r="J13" s="2332"/>
      <c r="K13" s="2332"/>
      <c r="L13" s="2332"/>
      <c r="M13" s="2332"/>
      <c r="N13" s="2332"/>
      <c r="O13" s="2332"/>
      <c r="P13" s="2332"/>
      <c r="Q13" s="2332"/>
      <c r="R13" s="2332"/>
      <c r="S13" s="2257"/>
    </row>
    <row r="14" spans="1:19" ht="38.25" customHeight="1">
      <c r="A14" s="126"/>
      <c r="B14" s="125" t="s">
        <v>1397</v>
      </c>
      <c r="C14" s="126"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26"/>
      <c r="B15" s="125" t="s">
        <v>1398</v>
      </c>
      <c r="C15" s="126" t="s">
        <v>152</v>
      </c>
      <c r="D15" s="2257"/>
      <c r="E15" s="130">
        <v>1530</v>
      </c>
      <c r="F15" s="129"/>
      <c r="G15" s="2332"/>
      <c r="H15" s="2332"/>
      <c r="I15" s="2332"/>
      <c r="J15" s="2332"/>
      <c r="K15" s="2332"/>
      <c r="L15" s="2332"/>
      <c r="M15" s="2332"/>
      <c r="N15" s="2332"/>
      <c r="O15" s="2332"/>
      <c r="P15" s="2332"/>
      <c r="Q15" s="2332"/>
      <c r="R15" s="2332"/>
      <c r="S15" s="2257"/>
    </row>
    <row r="16" spans="1:19" ht="30" customHeight="1">
      <c r="A16" s="126"/>
      <c r="B16" s="125" t="s">
        <v>1399</v>
      </c>
      <c r="C16" s="126"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26"/>
      <c r="B17" s="125" t="s">
        <v>1400</v>
      </c>
      <c r="C17" s="126"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26"/>
      <c r="B18" s="125" t="s">
        <v>1401</v>
      </c>
      <c r="C18" s="126"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26"/>
      <c r="B19" s="125" t="s">
        <v>1402</v>
      </c>
      <c r="C19" s="126" t="s">
        <v>152</v>
      </c>
      <c r="D19" s="2257"/>
      <c r="E19" s="130">
        <v>1018</v>
      </c>
      <c r="F19" s="129"/>
      <c r="G19" s="2332"/>
      <c r="H19" s="2332"/>
      <c r="I19" s="2332"/>
      <c r="J19" s="2332"/>
      <c r="K19" s="2332"/>
      <c r="L19" s="2332"/>
      <c r="M19" s="2332"/>
      <c r="N19" s="2332"/>
      <c r="O19" s="2332"/>
      <c r="P19" s="2332"/>
      <c r="Q19" s="2332"/>
      <c r="R19" s="2332"/>
      <c r="S19" s="2257"/>
    </row>
    <row r="20" spans="1:19" ht="29.25" customHeight="1">
      <c r="A20" s="126"/>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26"/>
      <c r="B21" s="125" t="s">
        <v>1344</v>
      </c>
      <c r="C21" s="126"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26"/>
      <c r="B22" s="125" t="s">
        <v>1345</v>
      </c>
      <c r="C22" s="126" t="s">
        <v>152</v>
      </c>
      <c r="D22" s="2257"/>
      <c r="E22" s="128">
        <v>1435</v>
      </c>
      <c r="F22" s="129"/>
      <c r="G22" s="2332"/>
      <c r="H22" s="2332"/>
      <c r="I22" s="2332"/>
      <c r="J22" s="2332"/>
      <c r="K22" s="2332"/>
      <c r="L22" s="2332"/>
      <c r="M22" s="2332"/>
      <c r="N22" s="2332"/>
      <c r="O22" s="2332"/>
      <c r="P22" s="2332"/>
      <c r="Q22" s="2332"/>
      <c r="R22" s="2332"/>
      <c r="S22" s="2257"/>
    </row>
    <row r="23" spans="1:19" ht="33.75" customHeight="1">
      <c r="A23" s="126"/>
      <c r="B23" s="125" t="s">
        <v>1346</v>
      </c>
      <c r="C23" s="126" t="s">
        <v>152</v>
      </c>
      <c r="D23" s="2257"/>
      <c r="E23" s="128"/>
      <c r="F23" s="129"/>
      <c r="G23" s="2332"/>
      <c r="H23" s="2332"/>
      <c r="I23" s="2332"/>
      <c r="J23" s="2332"/>
      <c r="K23" s="2332"/>
      <c r="L23" s="2332"/>
      <c r="M23" s="2332"/>
      <c r="N23" s="2332"/>
      <c r="O23" s="2332"/>
      <c r="P23" s="2332"/>
      <c r="Q23" s="2332"/>
      <c r="R23" s="2332"/>
      <c r="S23" s="2257"/>
    </row>
    <row r="24" spans="1:19" ht="33.75" customHeight="1">
      <c r="A24" s="126"/>
      <c r="B24" s="125" t="s">
        <v>1347</v>
      </c>
      <c r="C24" s="126" t="s">
        <v>152</v>
      </c>
      <c r="D24" s="2257"/>
      <c r="E24" s="128">
        <v>1028</v>
      </c>
      <c r="F24" s="129"/>
      <c r="G24" s="2332"/>
      <c r="H24" s="2332"/>
      <c r="I24" s="2332"/>
      <c r="J24" s="2332"/>
      <c r="K24" s="2332"/>
      <c r="L24" s="2332"/>
      <c r="M24" s="2332"/>
      <c r="N24" s="2332"/>
      <c r="O24" s="2332"/>
      <c r="P24" s="2332"/>
      <c r="Q24" s="2332"/>
      <c r="R24" s="2332"/>
      <c r="S24" s="127"/>
    </row>
    <row r="25" spans="1:19" ht="50.1" customHeight="1">
      <c r="A25" s="119">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customHeight="1">
      <c r="A26" s="126"/>
      <c r="B26" s="125" t="s">
        <v>1544</v>
      </c>
      <c r="C26" s="126" t="s">
        <v>152</v>
      </c>
      <c r="D26" s="127" t="s">
        <v>1178</v>
      </c>
      <c r="E26" s="128">
        <v>1040</v>
      </c>
      <c r="F26" s="129"/>
      <c r="G26" s="2341" t="s">
        <v>1545</v>
      </c>
      <c r="H26" s="2342"/>
      <c r="I26" s="2342"/>
      <c r="J26" s="2342"/>
      <c r="K26" s="2342"/>
      <c r="L26" s="2342"/>
      <c r="M26" s="2342"/>
      <c r="N26" s="2342"/>
      <c r="O26" s="2342"/>
      <c r="P26" s="2342"/>
      <c r="Q26" s="2342"/>
      <c r="R26" s="2343"/>
      <c r="S26" s="127"/>
    </row>
    <row r="27" spans="1:19" ht="30" customHeight="1">
      <c r="A27" s="1892" t="s">
        <v>1182</v>
      </c>
      <c r="B27" s="2333"/>
      <c r="C27" s="2333"/>
      <c r="D27" s="2333"/>
      <c r="E27" s="2333"/>
      <c r="F27" s="2333"/>
      <c r="G27" s="2333"/>
      <c r="H27" s="2333"/>
      <c r="I27" s="2333"/>
      <c r="J27" s="2333"/>
      <c r="K27" s="2333"/>
      <c r="L27" s="2333"/>
      <c r="M27" s="2333"/>
      <c r="N27" s="2333"/>
      <c r="O27" s="2333"/>
      <c r="P27" s="2333"/>
      <c r="Q27" s="2333"/>
      <c r="R27" s="2333"/>
      <c r="S27" s="2333"/>
    </row>
    <row r="28" spans="1:19" ht="50.1" customHeight="1">
      <c r="A28" s="119">
        <v>1</v>
      </c>
      <c r="B28" s="1892" t="s">
        <v>1444</v>
      </c>
      <c r="C28" s="2331"/>
      <c r="D28" s="2331"/>
      <c r="E28" s="2331"/>
      <c r="F28" s="2331"/>
      <c r="G28" s="2331"/>
      <c r="H28" s="2331"/>
      <c r="I28" s="2331"/>
      <c r="J28" s="2331"/>
      <c r="K28" s="2331"/>
      <c r="L28" s="2331"/>
      <c r="M28" s="2331"/>
      <c r="N28" s="2331"/>
      <c r="O28" s="2331"/>
      <c r="P28" s="2331"/>
      <c r="Q28" s="2331"/>
      <c r="R28" s="2331"/>
      <c r="S28" s="131"/>
    </row>
    <row r="29" spans="1:19" ht="45.75" customHeight="1">
      <c r="A29" s="132"/>
      <c r="B29" s="133" t="s">
        <v>1188</v>
      </c>
      <c r="C29" s="126" t="s">
        <v>1486</v>
      </c>
      <c r="D29" s="2257"/>
      <c r="E29" s="134">
        <v>248182</v>
      </c>
      <c r="F29" s="134"/>
      <c r="G29" s="2344" t="s">
        <v>1404</v>
      </c>
      <c r="H29" s="2345"/>
      <c r="I29" s="2345"/>
      <c r="J29" s="2345"/>
      <c r="K29" s="2345"/>
      <c r="L29" s="2345"/>
      <c r="M29" s="2345"/>
      <c r="N29" s="2345"/>
      <c r="O29" s="2345"/>
      <c r="P29" s="2345"/>
      <c r="Q29" s="2345"/>
      <c r="R29" s="2346"/>
      <c r="S29" s="134"/>
    </row>
    <row r="30" spans="1:19" ht="45.75" customHeight="1">
      <c r="A30" s="132"/>
      <c r="B30" s="133" t="s">
        <v>1445</v>
      </c>
      <c r="C30" s="126" t="s">
        <v>1486</v>
      </c>
      <c r="D30" s="2257"/>
      <c r="E30" s="134">
        <v>222727</v>
      </c>
      <c r="F30" s="134"/>
      <c r="G30" s="2273"/>
      <c r="H30" s="2274"/>
      <c r="I30" s="2274"/>
      <c r="J30" s="2274"/>
      <c r="K30" s="2274"/>
      <c r="L30" s="2274"/>
      <c r="M30" s="2274"/>
      <c r="N30" s="2274"/>
      <c r="O30" s="2274"/>
      <c r="P30" s="2274"/>
      <c r="Q30" s="2274"/>
      <c r="R30" s="2275"/>
      <c r="S30" s="134"/>
    </row>
    <row r="31" spans="1:19" ht="45.75" customHeight="1">
      <c r="A31" s="132"/>
      <c r="B31" s="133" t="s">
        <v>1407</v>
      </c>
      <c r="C31" s="126" t="s">
        <v>1486</v>
      </c>
      <c r="D31" s="2257"/>
      <c r="E31" s="134">
        <v>204545</v>
      </c>
      <c r="F31" s="134"/>
      <c r="G31" s="2273"/>
      <c r="H31" s="2274"/>
      <c r="I31" s="2274"/>
      <c r="J31" s="2274"/>
      <c r="K31" s="2274"/>
      <c r="L31" s="2274"/>
      <c r="M31" s="2274"/>
      <c r="N31" s="2274"/>
      <c r="O31" s="2274"/>
      <c r="P31" s="2274"/>
      <c r="Q31" s="2274"/>
      <c r="R31" s="2275"/>
      <c r="S31" s="134"/>
    </row>
    <row r="32" spans="1:19" ht="45.75" customHeight="1">
      <c r="A32" s="132"/>
      <c r="B32" s="133" t="s">
        <v>1487</v>
      </c>
      <c r="C32" s="126" t="s">
        <v>1486</v>
      </c>
      <c r="D32" s="2257"/>
      <c r="E32" s="134">
        <v>222727</v>
      </c>
      <c r="F32" s="134"/>
      <c r="G32" s="2273"/>
      <c r="H32" s="2274"/>
      <c r="I32" s="2274"/>
      <c r="J32" s="2274"/>
      <c r="K32" s="2274"/>
      <c r="L32" s="2274"/>
      <c r="M32" s="2274"/>
      <c r="N32" s="2274"/>
      <c r="O32" s="2274"/>
      <c r="P32" s="2274"/>
      <c r="Q32" s="2274"/>
      <c r="R32" s="2275"/>
      <c r="S32" s="134"/>
    </row>
    <row r="33" spans="1:19" ht="45.75" customHeight="1">
      <c r="A33" s="132"/>
      <c r="B33" s="133" t="s">
        <v>1488</v>
      </c>
      <c r="C33" s="126" t="s">
        <v>1486</v>
      </c>
      <c r="D33" s="2257"/>
      <c r="E33" s="134">
        <v>222727</v>
      </c>
      <c r="F33" s="134"/>
      <c r="G33" s="2273"/>
      <c r="H33" s="2274"/>
      <c r="I33" s="2274"/>
      <c r="J33" s="2274"/>
      <c r="K33" s="2274"/>
      <c r="L33" s="2274"/>
      <c r="M33" s="2274"/>
      <c r="N33" s="2274"/>
      <c r="O33" s="2274"/>
      <c r="P33" s="2274"/>
      <c r="Q33" s="2274"/>
      <c r="R33" s="2275"/>
      <c r="S33" s="134"/>
    </row>
    <row r="34" spans="1:19" ht="45.75" customHeight="1">
      <c r="A34" s="132"/>
      <c r="B34" s="133" t="s">
        <v>1489</v>
      </c>
      <c r="C34" s="126" t="s">
        <v>1486</v>
      </c>
      <c r="D34" s="2257"/>
      <c r="E34" s="134">
        <v>222727</v>
      </c>
      <c r="F34" s="134"/>
      <c r="G34" s="2273"/>
      <c r="H34" s="2274"/>
      <c r="I34" s="2274"/>
      <c r="J34" s="2274"/>
      <c r="K34" s="2274"/>
      <c r="L34" s="2274"/>
      <c r="M34" s="2274"/>
      <c r="N34" s="2274"/>
      <c r="O34" s="2274"/>
      <c r="P34" s="2274"/>
      <c r="Q34" s="2274"/>
      <c r="R34" s="2275"/>
      <c r="S34" s="134"/>
    </row>
    <row r="35" spans="1:19" ht="47.25" customHeight="1">
      <c r="A35" s="132"/>
      <c r="B35" s="133" t="s">
        <v>588</v>
      </c>
      <c r="C35" s="126" t="s">
        <v>1486</v>
      </c>
      <c r="D35" s="2257"/>
      <c r="E35" s="134">
        <v>180000</v>
      </c>
      <c r="F35" s="134"/>
      <c r="G35" s="2276"/>
      <c r="H35" s="2277"/>
      <c r="I35" s="2277"/>
      <c r="J35" s="2277"/>
      <c r="K35" s="2277"/>
      <c r="L35" s="2277"/>
      <c r="M35" s="2277"/>
      <c r="N35" s="2277"/>
      <c r="O35" s="2277"/>
      <c r="P35" s="2277"/>
      <c r="Q35" s="2277"/>
      <c r="R35" s="2278"/>
      <c r="S35" s="134"/>
    </row>
    <row r="36" spans="1:19" ht="50.1" customHeight="1">
      <c r="A36" s="119">
        <v>2</v>
      </c>
      <c r="B36" s="1892" t="s">
        <v>1546</v>
      </c>
      <c r="C36" s="2331"/>
      <c r="D36" s="2331"/>
      <c r="E36" s="2331"/>
      <c r="F36" s="2331"/>
      <c r="G36" s="2331"/>
      <c r="H36" s="2331"/>
      <c r="I36" s="2331"/>
      <c r="J36" s="2331"/>
      <c r="K36" s="2331"/>
      <c r="L36" s="2331"/>
      <c r="M36" s="2331"/>
      <c r="N36" s="2331"/>
      <c r="O36" s="2331"/>
      <c r="P36" s="2331"/>
      <c r="Q36" s="2331"/>
      <c r="R36" s="2331"/>
      <c r="S36" s="131"/>
    </row>
    <row r="37" spans="1:19" ht="30" customHeight="1">
      <c r="A37" s="119"/>
      <c r="B37" s="1892" t="s">
        <v>1547</v>
      </c>
      <c r="C37" s="1892"/>
      <c r="D37" s="1892"/>
      <c r="E37" s="1892"/>
      <c r="F37" s="1892"/>
      <c r="G37" s="135"/>
      <c r="H37" s="135"/>
      <c r="I37" s="135"/>
      <c r="J37" s="135"/>
      <c r="K37" s="135"/>
      <c r="L37" s="135"/>
      <c r="M37" s="135"/>
      <c r="N37" s="135"/>
      <c r="O37" s="135"/>
      <c r="P37" s="135"/>
      <c r="Q37" s="135"/>
      <c r="R37" s="135"/>
      <c r="S37" s="143"/>
    </row>
    <row r="38" spans="1:19" ht="66.75" customHeight="1">
      <c r="A38" s="127"/>
      <c r="B38" s="125" t="s">
        <v>1548</v>
      </c>
      <c r="C38" s="126" t="s">
        <v>1486</v>
      </c>
      <c r="D38" s="2242" t="s">
        <v>1549</v>
      </c>
      <c r="E38" s="134">
        <v>240000</v>
      </c>
      <c r="F38" s="125"/>
      <c r="G38" s="2344" t="s">
        <v>1550</v>
      </c>
      <c r="H38" s="2345"/>
      <c r="I38" s="2345"/>
      <c r="J38" s="2345"/>
      <c r="K38" s="2345"/>
      <c r="L38" s="2345"/>
      <c r="M38" s="2345"/>
      <c r="N38" s="2345"/>
      <c r="O38" s="2345"/>
      <c r="P38" s="2345"/>
      <c r="Q38" s="2345"/>
      <c r="R38" s="2346"/>
      <c r="S38" s="143"/>
    </row>
    <row r="39" spans="1:19" ht="66.75" customHeight="1">
      <c r="A39" s="127"/>
      <c r="B39" s="125" t="s">
        <v>1551</v>
      </c>
      <c r="C39" s="126" t="s">
        <v>1486</v>
      </c>
      <c r="D39" s="2244"/>
      <c r="E39" s="134">
        <v>200000</v>
      </c>
      <c r="F39" s="125"/>
      <c r="G39" s="2273"/>
      <c r="H39" s="2274"/>
      <c r="I39" s="2274"/>
      <c r="J39" s="2274"/>
      <c r="K39" s="2274"/>
      <c r="L39" s="2274"/>
      <c r="M39" s="2274"/>
      <c r="N39" s="2274"/>
      <c r="O39" s="2274"/>
      <c r="P39" s="2274"/>
      <c r="Q39" s="2274"/>
      <c r="R39" s="2275"/>
      <c r="S39" s="143"/>
    </row>
    <row r="40" spans="1:19" ht="47.25" customHeight="1">
      <c r="A40" s="127"/>
      <c r="B40" s="125" t="s">
        <v>1552</v>
      </c>
      <c r="C40" s="126" t="s">
        <v>1486</v>
      </c>
      <c r="D40" s="125" t="s">
        <v>1553</v>
      </c>
      <c r="E40" s="134">
        <v>160000</v>
      </c>
      <c r="F40" s="125"/>
      <c r="G40" s="2273"/>
      <c r="H40" s="2274"/>
      <c r="I40" s="2274"/>
      <c r="J40" s="2274"/>
      <c r="K40" s="2274"/>
      <c r="L40" s="2274"/>
      <c r="M40" s="2274"/>
      <c r="N40" s="2274"/>
      <c r="O40" s="2274"/>
      <c r="P40" s="2274"/>
      <c r="Q40" s="2274"/>
      <c r="R40" s="2275"/>
      <c r="S40" s="143"/>
    </row>
    <row r="41" spans="1:19" ht="47.25" customHeight="1">
      <c r="A41" s="132"/>
      <c r="B41" s="133" t="s">
        <v>1407</v>
      </c>
      <c r="C41" s="126" t="s">
        <v>1486</v>
      </c>
      <c r="D41" s="127" t="s">
        <v>1554</v>
      </c>
      <c r="E41" s="134">
        <v>185000</v>
      </c>
      <c r="F41" s="134"/>
      <c r="G41" s="2276"/>
      <c r="H41" s="2277"/>
      <c r="I41" s="2277"/>
      <c r="J41" s="2277"/>
      <c r="K41" s="2277"/>
      <c r="L41" s="2277"/>
      <c r="M41" s="2277"/>
      <c r="N41" s="2277"/>
      <c r="O41" s="2277"/>
      <c r="P41" s="2277"/>
      <c r="Q41" s="2277"/>
      <c r="R41" s="2278"/>
      <c r="S41" s="143"/>
    </row>
    <row r="42" spans="1:19" ht="50.1" customHeight="1">
      <c r="A42" s="138">
        <v>3</v>
      </c>
      <c r="B42" s="1892" t="s">
        <v>1532</v>
      </c>
      <c r="C42" s="1892"/>
      <c r="D42" s="1892"/>
      <c r="E42" s="1892"/>
      <c r="F42" s="1892"/>
      <c r="G42" s="1892"/>
      <c r="H42" s="1892"/>
      <c r="I42" s="1892"/>
      <c r="J42" s="1892"/>
      <c r="K42" s="1892"/>
      <c r="L42" s="1892"/>
      <c r="M42" s="1892"/>
      <c r="N42" s="1892"/>
      <c r="O42" s="1892"/>
      <c r="P42" s="1892"/>
      <c r="Q42" s="1892"/>
      <c r="R42" s="1892"/>
      <c r="S42" s="1892"/>
    </row>
    <row r="43" spans="1:19" ht="24.95" customHeight="1">
      <c r="A43" s="126"/>
      <c r="B43" s="139" t="s">
        <v>1200</v>
      </c>
      <c r="C43" s="126"/>
      <c r="D43" s="126"/>
      <c r="E43" s="134"/>
      <c r="F43" s="134"/>
      <c r="G43" s="125"/>
      <c r="H43" s="125"/>
      <c r="I43" s="125"/>
      <c r="J43" s="125"/>
      <c r="K43" s="125"/>
      <c r="L43" s="125"/>
      <c r="M43" s="125"/>
      <c r="N43" s="125"/>
      <c r="O43" s="125"/>
      <c r="P43" s="125"/>
      <c r="Q43" s="125"/>
      <c r="R43" s="125"/>
      <c r="S43" s="125"/>
    </row>
    <row r="44" spans="1:19" ht="24.95" customHeight="1">
      <c r="A44" s="126"/>
      <c r="B44" s="133" t="s">
        <v>603</v>
      </c>
      <c r="C44" s="126" t="s">
        <v>1486</v>
      </c>
      <c r="D44" s="2257" t="s">
        <v>1178</v>
      </c>
      <c r="E44" s="134">
        <v>300000</v>
      </c>
      <c r="F44" s="134"/>
      <c r="G44" s="2257" t="s">
        <v>1201</v>
      </c>
      <c r="H44" s="2257"/>
      <c r="I44" s="2257"/>
      <c r="J44" s="2257"/>
      <c r="K44" s="2257"/>
      <c r="L44" s="2257"/>
      <c r="M44" s="2257"/>
      <c r="N44" s="2257"/>
      <c r="O44" s="2257"/>
      <c r="P44" s="2257"/>
      <c r="Q44" s="2257"/>
      <c r="R44" s="2257"/>
      <c r="S44" s="2257"/>
    </row>
    <row r="45" spans="1:19" ht="24.95" customHeight="1">
      <c r="A45" s="126"/>
      <c r="B45" s="133" t="s">
        <v>624</v>
      </c>
      <c r="C45" s="126" t="s">
        <v>1486</v>
      </c>
      <c r="D45" s="2257"/>
      <c r="E45" s="134">
        <v>390000</v>
      </c>
      <c r="F45" s="134"/>
      <c r="G45" s="2257"/>
      <c r="H45" s="2257"/>
      <c r="I45" s="2257"/>
      <c r="J45" s="2257"/>
      <c r="K45" s="2257"/>
      <c r="L45" s="2257"/>
      <c r="M45" s="2257"/>
      <c r="N45" s="2257"/>
      <c r="O45" s="2257"/>
      <c r="P45" s="2257"/>
      <c r="Q45" s="2257"/>
      <c r="R45" s="2257"/>
      <c r="S45" s="2257"/>
    </row>
    <row r="46" spans="1:19" ht="24.95" customHeight="1">
      <c r="A46" s="126"/>
      <c r="B46" s="133" t="s">
        <v>626</v>
      </c>
      <c r="C46" s="126" t="s">
        <v>1486</v>
      </c>
      <c r="D46" s="2257"/>
      <c r="E46" s="134">
        <v>370000</v>
      </c>
      <c r="F46" s="134"/>
      <c r="G46" s="2257"/>
      <c r="H46" s="2257"/>
      <c r="I46" s="2257"/>
      <c r="J46" s="2257"/>
      <c r="K46" s="2257"/>
      <c r="L46" s="2257"/>
      <c r="M46" s="2257"/>
      <c r="N46" s="2257"/>
      <c r="O46" s="2257"/>
      <c r="P46" s="2257"/>
      <c r="Q46" s="2257"/>
      <c r="R46" s="2257"/>
      <c r="S46" s="2257"/>
    </row>
    <row r="47" spans="1:19" ht="24.95" customHeight="1">
      <c r="A47" s="126"/>
      <c r="B47" s="133" t="s">
        <v>1198</v>
      </c>
      <c r="C47" s="126" t="s">
        <v>1486</v>
      </c>
      <c r="D47" s="2257"/>
      <c r="E47" s="134">
        <v>360000</v>
      </c>
      <c r="F47" s="134"/>
      <c r="G47" s="2257"/>
      <c r="H47" s="2257"/>
      <c r="I47" s="2257"/>
      <c r="J47" s="2257"/>
      <c r="K47" s="2257"/>
      <c r="L47" s="2257"/>
      <c r="M47" s="2257"/>
      <c r="N47" s="2257"/>
      <c r="O47" s="2257"/>
      <c r="P47" s="2257"/>
      <c r="Q47" s="2257"/>
      <c r="R47" s="2257"/>
      <c r="S47" s="2257"/>
    </row>
    <row r="48" spans="1:19" ht="24.95" customHeight="1">
      <c r="A48" s="126"/>
      <c r="B48" s="133" t="s">
        <v>627</v>
      </c>
      <c r="C48" s="126" t="s">
        <v>1486</v>
      </c>
      <c r="D48" s="2257"/>
      <c r="E48" s="134">
        <v>330000</v>
      </c>
      <c r="F48" s="134"/>
      <c r="G48" s="2257"/>
      <c r="H48" s="2257"/>
      <c r="I48" s="2257"/>
      <c r="J48" s="2257"/>
      <c r="K48" s="2257"/>
      <c r="L48" s="2257"/>
      <c r="M48" s="2257"/>
      <c r="N48" s="2257"/>
      <c r="O48" s="2257"/>
      <c r="P48" s="2257"/>
      <c r="Q48" s="2257"/>
      <c r="R48" s="2257"/>
      <c r="S48" s="2257"/>
    </row>
    <row r="49" spans="1:19" ht="24.95" customHeight="1">
      <c r="A49" s="126"/>
      <c r="B49" s="133" t="s">
        <v>1199</v>
      </c>
      <c r="C49" s="126" t="s">
        <v>1486</v>
      </c>
      <c r="D49" s="2257"/>
      <c r="E49" s="134">
        <f>E48</f>
        <v>330000</v>
      </c>
      <c r="F49" s="134"/>
      <c r="G49" s="2257"/>
      <c r="H49" s="2257"/>
      <c r="I49" s="2257"/>
      <c r="J49" s="2257"/>
      <c r="K49" s="2257"/>
      <c r="L49" s="2257"/>
      <c r="M49" s="2257"/>
      <c r="N49" s="2257"/>
      <c r="O49" s="2257"/>
      <c r="P49" s="2257"/>
      <c r="Q49" s="2257"/>
      <c r="R49" s="2257"/>
      <c r="S49" s="2257"/>
    </row>
    <row r="50" spans="1:19" ht="50.1" customHeight="1">
      <c r="A50" s="138">
        <v>4</v>
      </c>
      <c r="B50" s="1892" t="s">
        <v>1536</v>
      </c>
      <c r="C50" s="1892"/>
      <c r="D50" s="1892"/>
      <c r="E50" s="1892"/>
      <c r="F50" s="1892"/>
      <c r="G50" s="1892"/>
      <c r="H50" s="1892"/>
      <c r="I50" s="1892"/>
      <c r="J50" s="1892"/>
      <c r="K50" s="1892"/>
      <c r="L50" s="1892"/>
      <c r="M50" s="1892"/>
      <c r="N50" s="1892"/>
      <c r="O50" s="1892"/>
      <c r="P50" s="1892"/>
      <c r="Q50" s="1892"/>
      <c r="R50" s="1892"/>
      <c r="S50" s="1892"/>
    </row>
    <row r="51" spans="1:19" ht="24.95" customHeight="1">
      <c r="A51" s="126"/>
      <c r="B51" s="133" t="s">
        <v>575</v>
      </c>
      <c r="C51" s="126" t="s">
        <v>1486</v>
      </c>
      <c r="D51" s="2257" t="s">
        <v>1178</v>
      </c>
      <c r="E51" s="140">
        <v>254545.45</v>
      </c>
      <c r="F51" s="134"/>
      <c r="G51" s="2257" t="s">
        <v>1384</v>
      </c>
      <c r="H51" s="2257"/>
      <c r="I51" s="2257"/>
      <c r="J51" s="2257"/>
      <c r="K51" s="2257"/>
      <c r="L51" s="2257"/>
      <c r="M51" s="2257"/>
      <c r="N51" s="2257"/>
      <c r="O51" s="2257"/>
      <c r="P51" s="2257"/>
      <c r="Q51" s="2257"/>
      <c r="R51" s="2257"/>
      <c r="S51" s="127"/>
    </row>
    <row r="52" spans="1:19" ht="24.95" customHeight="1">
      <c r="A52" s="126"/>
      <c r="B52" s="133" t="s">
        <v>621</v>
      </c>
      <c r="C52" s="126" t="s">
        <v>1486</v>
      </c>
      <c r="D52" s="2257"/>
      <c r="E52" s="140">
        <v>363636.36</v>
      </c>
      <c r="F52" s="134"/>
      <c r="G52" s="2257"/>
      <c r="H52" s="2257"/>
      <c r="I52" s="2257"/>
      <c r="J52" s="2257"/>
      <c r="K52" s="2257"/>
      <c r="L52" s="2257"/>
      <c r="M52" s="2257"/>
      <c r="N52" s="2257"/>
      <c r="O52" s="2257"/>
      <c r="P52" s="2257"/>
      <c r="Q52" s="2257"/>
      <c r="R52" s="2257"/>
      <c r="S52" s="127"/>
    </row>
    <row r="53" spans="1:19" ht="24.95" customHeight="1">
      <c r="A53" s="126"/>
      <c r="B53" s="133" t="s">
        <v>1385</v>
      </c>
      <c r="C53" s="126" t="s">
        <v>1486</v>
      </c>
      <c r="D53" s="2257"/>
      <c r="E53" s="140">
        <v>309090.90999999997</v>
      </c>
      <c r="F53" s="134"/>
      <c r="G53" s="2257"/>
      <c r="H53" s="2257"/>
      <c r="I53" s="2257"/>
      <c r="J53" s="2257"/>
      <c r="K53" s="2257"/>
      <c r="L53" s="2257"/>
      <c r="M53" s="2257"/>
      <c r="N53" s="2257"/>
      <c r="O53" s="2257"/>
      <c r="P53" s="2257"/>
      <c r="Q53" s="2257"/>
      <c r="R53" s="2257"/>
      <c r="S53" s="127"/>
    </row>
    <row r="54" spans="1:19" ht="24.95" customHeight="1">
      <c r="A54" s="126"/>
      <c r="B54" s="133" t="s">
        <v>1386</v>
      </c>
      <c r="C54" s="126" t="s">
        <v>1486</v>
      </c>
      <c r="D54" s="2257"/>
      <c r="E54" s="140">
        <v>281818.18</v>
      </c>
      <c r="F54" s="134"/>
      <c r="G54" s="2257"/>
      <c r="H54" s="2257"/>
      <c r="I54" s="2257"/>
      <c r="J54" s="2257"/>
      <c r="K54" s="2257"/>
      <c r="L54" s="2257"/>
      <c r="M54" s="2257"/>
      <c r="N54" s="2257"/>
      <c r="O54" s="2257"/>
      <c r="P54" s="2257"/>
      <c r="Q54" s="2257"/>
      <c r="R54" s="2257"/>
      <c r="S54" s="127"/>
    </row>
    <row r="55" spans="1:19" ht="24.95" customHeight="1">
      <c r="A55" s="126"/>
      <c r="B55" s="133" t="s">
        <v>626</v>
      </c>
      <c r="C55" s="126" t="s">
        <v>1486</v>
      </c>
      <c r="D55" s="2257"/>
      <c r="E55" s="140">
        <v>309090.90999999997</v>
      </c>
      <c r="F55" s="134"/>
      <c r="G55" s="2257"/>
      <c r="H55" s="2257"/>
      <c r="I55" s="2257"/>
      <c r="J55" s="2257"/>
      <c r="K55" s="2257"/>
      <c r="L55" s="2257"/>
      <c r="M55" s="2257"/>
      <c r="N55" s="2257"/>
      <c r="O55" s="2257"/>
      <c r="P55" s="2257"/>
      <c r="Q55" s="2257"/>
      <c r="R55" s="2257"/>
      <c r="S55" s="127"/>
    </row>
    <row r="56" spans="1:19" ht="24.95" customHeight="1">
      <c r="A56" s="126"/>
      <c r="B56" s="133" t="s">
        <v>624</v>
      </c>
      <c r="C56" s="126" t="s">
        <v>1486</v>
      </c>
      <c r="D56" s="2257"/>
      <c r="E56" s="140">
        <v>336363.64</v>
      </c>
      <c r="F56" s="134"/>
      <c r="G56" s="2257"/>
      <c r="H56" s="2257"/>
      <c r="I56" s="2257"/>
      <c r="J56" s="2257"/>
      <c r="K56" s="2257"/>
      <c r="L56" s="2257"/>
      <c r="M56" s="2257"/>
      <c r="N56" s="2257"/>
      <c r="O56" s="2257"/>
      <c r="P56" s="2257"/>
      <c r="Q56" s="2257"/>
      <c r="R56" s="2257"/>
      <c r="S56" s="127"/>
    </row>
    <row r="57" spans="1:19" ht="24.95" customHeight="1">
      <c r="A57" s="126"/>
      <c r="B57" s="133" t="s">
        <v>627</v>
      </c>
      <c r="C57" s="126" t="s">
        <v>1486</v>
      </c>
      <c r="D57" s="2257"/>
      <c r="E57" s="140">
        <v>290909.09000000003</v>
      </c>
      <c r="F57" s="134"/>
      <c r="G57" s="2257"/>
      <c r="H57" s="2257"/>
      <c r="I57" s="2257"/>
      <c r="J57" s="2257"/>
      <c r="K57" s="2257"/>
      <c r="L57" s="2257"/>
      <c r="M57" s="2257"/>
      <c r="N57" s="2257"/>
      <c r="O57" s="2257"/>
      <c r="P57" s="2257"/>
      <c r="Q57" s="2257"/>
      <c r="R57" s="2257"/>
      <c r="S57" s="127"/>
    </row>
    <row r="58" spans="1:19" ht="24.95" customHeight="1">
      <c r="A58" s="126"/>
      <c r="B58" s="133" t="s">
        <v>1199</v>
      </c>
      <c r="C58" s="126" t="s">
        <v>1486</v>
      </c>
      <c r="D58" s="2257"/>
      <c r="E58" s="140">
        <f>E57</f>
        <v>290909.09000000003</v>
      </c>
      <c r="F58" s="134"/>
      <c r="G58" s="2257"/>
      <c r="H58" s="2257"/>
      <c r="I58" s="2257"/>
      <c r="J58" s="2257"/>
      <c r="K58" s="2257"/>
      <c r="L58" s="2257"/>
      <c r="M58" s="2257"/>
      <c r="N58" s="2257"/>
      <c r="O58" s="2257"/>
      <c r="P58" s="2257"/>
      <c r="Q58" s="2257"/>
      <c r="R58" s="2257"/>
      <c r="S58" s="127"/>
    </row>
    <row r="59" spans="1:19" ht="50.1" customHeight="1">
      <c r="A59" s="138">
        <v>5</v>
      </c>
      <c r="B59" s="1892" t="s">
        <v>1537</v>
      </c>
      <c r="C59" s="1892"/>
      <c r="D59" s="1892"/>
      <c r="E59" s="1892"/>
      <c r="F59" s="1892"/>
      <c r="G59" s="1892"/>
      <c r="H59" s="1892"/>
      <c r="I59" s="1892"/>
      <c r="J59" s="1892"/>
      <c r="K59" s="1892"/>
      <c r="L59" s="1892"/>
      <c r="M59" s="1892"/>
      <c r="N59" s="1892"/>
      <c r="O59" s="1892"/>
      <c r="P59" s="1892"/>
      <c r="Q59" s="1892"/>
      <c r="R59" s="1892"/>
      <c r="S59" s="125"/>
    </row>
    <row r="60" spans="1:19" ht="30" customHeight="1">
      <c r="A60" s="126"/>
      <c r="B60" s="133" t="s">
        <v>1355</v>
      </c>
      <c r="C60" s="126" t="s">
        <v>1486</v>
      </c>
      <c r="D60" s="2257" t="s">
        <v>1178</v>
      </c>
      <c r="E60" s="134">
        <v>234000</v>
      </c>
      <c r="F60" s="134"/>
      <c r="G60" s="2257" t="s">
        <v>1356</v>
      </c>
      <c r="H60" s="2257"/>
      <c r="I60" s="2257"/>
      <c r="J60" s="2257"/>
      <c r="K60" s="2257"/>
      <c r="L60" s="2257"/>
      <c r="M60" s="2257"/>
      <c r="N60" s="2257"/>
      <c r="O60" s="2257"/>
      <c r="P60" s="2257"/>
      <c r="Q60" s="2257"/>
      <c r="R60" s="2257"/>
      <c r="S60" s="2257"/>
    </row>
    <row r="61" spans="1:19" ht="24.95" customHeight="1">
      <c r="A61" s="126"/>
      <c r="B61" s="133" t="s">
        <v>1411</v>
      </c>
      <c r="C61" s="126" t="s">
        <v>1486</v>
      </c>
      <c r="D61" s="2257"/>
      <c r="E61" s="134">
        <v>315000</v>
      </c>
      <c r="F61" s="134"/>
      <c r="G61" s="2257"/>
      <c r="H61" s="2257"/>
      <c r="I61" s="2257"/>
      <c r="J61" s="2257"/>
      <c r="K61" s="2257"/>
      <c r="L61" s="2257"/>
      <c r="M61" s="2257"/>
      <c r="N61" s="2257"/>
      <c r="O61" s="2257"/>
      <c r="P61" s="2257"/>
      <c r="Q61" s="2257"/>
      <c r="R61" s="2257"/>
      <c r="S61" s="2257"/>
    </row>
    <row r="62" spans="1:19" ht="24.95" customHeight="1">
      <c r="A62" s="126"/>
      <c r="B62" s="133" t="s">
        <v>1358</v>
      </c>
      <c r="C62" s="126" t="s">
        <v>1486</v>
      </c>
      <c r="D62" s="2257"/>
      <c r="E62" s="134">
        <v>234000</v>
      </c>
      <c r="F62" s="134"/>
      <c r="G62" s="2257"/>
      <c r="H62" s="2257"/>
      <c r="I62" s="2257"/>
      <c r="J62" s="2257"/>
      <c r="K62" s="2257"/>
      <c r="L62" s="2257"/>
      <c r="M62" s="2257"/>
      <c r="N62" s="2257"/>
      <c r="O62" s="2257"/>
      <c r="P62" s="2257"/>
      <c r="Q62" s="2257"/>
      <c r="R62" s="2257"/>
      <c r="S62" s="2257"/>
    </row>
    <row r="63" spans="1:19" ht="24.95" customHeight="1">
      <c r="A63" s="126"/>
      <c r="B63" s="133" t="s">
        <v>1359</v>
      </c>
      <c r="C63" s="126" t="s">
        <v>1486</v>
      </c>
      <c r="D63" s="2257"/>
      <c r="E63" s="134">
        <v>234000</v>
      </c>
      <c r="F63" s="134"/>
      <c r="G63" s="2257"/>
      <c r="H63" s="2257"/>
      <c r="I63" s="2257"/>
      <c r="J63" s="2257"/>
      <c r="K63" s="2257"/>
      <c r="L63" s="2257"/>
      <c r="M63" s="2257"/>
      <c r="N63" s="2257"/>
      <c r="O63" s="2257"/>
      <c r="P63" s="2257"/>
      <c r="Q63" s="2257"/>
      <c r="R63" s="2257"/>
      <c r="S63" s="2257"/>
    </row>
    <row r="64" spans="1:19" ht="24.95" customHeight="1">
      <c r="A64" s="126"/>
      <c r="B64" s="133" t="s">
        <v>1360</v>
      </c>
      <c r="C64" s="126" t="s">
        <v>1486</v>
      </c>
      <c r="D64" s="2257"/>
      <c r="E64" s="134">
        <v>315000</v>
      </c>
      <c r="F64" s="134"/>
      <c r="G64" s="2257"/>
      <c r="H64" s="2257"/>
      <c r="I64" s="2257"/>
      <c r="J64" s="2257"/>
      <c r="K64" s="2257"/>
      <c r="L64" s="2257"/>
      <c r="M64" s="2257"/>
      <c r="N64" s="2257"/>
      <c r="O64" s="2257"/>
      <c r="P64" s="2257"/>
      <c r="Q64" s="2257"/>
      <c r="R64" s="2257"/>
      <c r="S64" s="2257"/>
    </row>
    <row r="65" spans="1:19" ht="24.95" customHeight="1">
      <c r="A65" s="126"/>
      <c r="B65" s="133" t="s">
        <v>1207</v>
      </c>
      <c r="C65" s="126" t="s">
        <v>1486</v>
      </c>
      <c r="D65" s="2257"/>
      <c r="E65" s="134">
        <v>315000</v>
      </c>
      <c r="F65" s="134"/>
      <c r="G65" s="2257"/>
      <c r="H65" s="2257"/>
      <c r="I65" s="2257"/>
      <c r="J65" s="2257"/>
      <c r="K65" s="2257"/>
      <c r="L65" s="2257"/>
      <c r="M65" s="2257"/>
      <c r="N65" s="2257"/>
      <c r="O65" s="2257"/>
      <c r="P65" s="2257"/>
      <c r="Q65" s="2257"/>
      <c r="R65" s="2257"/>
      <c r="S65" s="2257"/>
    </row>
    <row r="66" spans="1:19" ht="50.1" customHeight="1">
      <c r="A66" s="119">
        <v>6</v>
      </c>
      <c r="B66" s="1892" t="s">
        <v>1520</v>
      </c>
      <c r="C66" s="1892"/>
      <c r="D66" s="1892"/>
      <c r="E66" s="1892"/>
      <c r="F66" s="1892"/>
      <c r="G66" s="1892"/>
      <c r="H66" s="1892"/>
      <c r="I66" s="1892"/>
      <c r="J66" s="1892"/>
      <c r="K66" s="1892"/>
      <c r="L66" s="1892"/>
      <c r="M66" s="1892"/>
      <c r="N66" s="1892"/>
      <c r="O66" s="1892"/>
      <c r="P66" s="1892"/>
      <c r="Q66" s="1892"/>
      <c r="R66" s="1892"/>
      <c r="S66" s="127"/>
    </row>
    <row r="67" spans="1:19" ht="20.100000000000001" customHeight="1">
      <c r="A67" s="126"/>
      <c r="B67" s="133" t="s">
        <v>1209</v>
      </c>
      <c r="C67" s="126"/>
      <c r="D67" s="126"/>
      <c r="E67" s="134"/>
      <c r="F67" s="134"/>
      <c r="G67" s="127"/>
      <c r="H67" s="127"/>
      <c r="I67" s="127"/>
      <c r="J67" s="127"/>
      <c r="K67" s="127"/>
      <c r="L67" s="127"/>
      <c r="M67" s="127"/>
      <c r="N67" s="127"/>
      <c r="O67" s="127"/>
      <c r="P67" s="127"/>
      <c r="Q67" s="127"/>
      <c r="R67" s="127"/>
      <c r="S67" s="2257"/>
    </row>
    <row r="68" spans="1:19" ht="30" customHeight="1">
      <c r="A68" s="126"/>
      <c r="B68" s="133" t="s">
        <v>1210</v>
      </c>
      <c r="C68" s="126" t="s">
        <v>1486</v>
      </c>
      <c r="D68" s="2257" t="s">
        <v>1178</v>
      </c>
      <c r="E68" s="134">
        <v>350000</v>
      </c>
      <c r="F68" s="134"/>
      <c r="G68" s="2257" t="s">
        <v>1211</v>
      </c>
      <c r="H68" s="2257"/>
      <c r="I68" s="2257"/>
      <c r="J68" s="2257"/>
      <c r="K68" s="2257"/>
      <c r="L68" s="2257"/>
      <c r="M68" s="2257"/>
      <c r="N68" s="2257"/>
      <c r="O68" s="2257"/>
      <c r="P68" s="2257"/>
      <c r="Q68" s="2257"/>
      <c r="R68" s="2257"/>
      <c r="S68" s="2257"/>
    </row>
    <row r="69" spans="1:19" ht="24.95" customHeight="1">
      <c r="A69" s="126"/>
      <c r="B69" s="133" t="s">
        <v>1212</v>
      </c>
      <c r="C69" s="126" t="s">
        <v>1486</v>
      </c>
      <c r="D69" s="2257"/>
      <c r="E69" s="134">
        <v>350000</v>
      </c>
      <c r="F69" s="134"/>
      <c r="G69" s="2257"/>
      <c r="H69" s="2257"/>
      <c r="I69" s="2257"/>
      <c r="J69" s="2257"/>
      <c r="K69" s="2257"/>
      <c r="L69" s="2257"/>
      <c r="M69" s="2257"/>
      <c r="N69" s="2257"/>
      <c r="O69" s="2257"/>
      <c r="P69" s="2257"/>
      <c r="Q69" s="2257"/>
      <c r="R69" s="2257"/>
      <c r="S69" s="2257"/>
    </row>
    <row r="70" spans="1:19" ht="24.95" customHeight="1">
      <c r="A70" s="126"/>
      <c r="B70" s="133" t="s">
        <v>1213</v>
      </c>
      <c r="C70" s="126" t="s">
        <v>1486</v>
      </c>
      <c r="D70" s="2257"/>
      <c r="E70" s="134">
        <v>350000</v>
      </c>
      <c r="F70" s="134"/>
      <c r="G70" s="2257"/>
      <c r="H70" s="2257"/>
      <c r="I70" s="2257"/>
      <c r="J70" s="2257"/>
      <c r="K70" s="2257"/>
      <c r="L70" s="2257"/>
      <c r="M70" s="2257"/>
      <c r="N70" s="2257"/>
      <c r="O70" s="2257"/>
      <c r="P70" s="2257"/>
      <c r="Q70" s="2257"/>
      <c r="R70" s="2257"/>
      <c r="S70" s="2257"/>
    </row>
    <row r="71" spans="1:19" ht="50.1" customHeight="1">
      <c r="A71" s="119">
        <v>7</v>
      </c>
      <c r="B71" s="1892" t="s">
        <v>1521</v>
      </c>
      <c r="C71" s="1892"/>
      <c r="D71" s="1892"/>
      <c r="E71" s="1892"/>
      <c r="F71" s="1892"/>
      <c r="G71" s="1892"/>
      <c r="H71" s="1892"/>
      <c r="I71" s="1892"/>
      <c r="J71" s="1892"/>
      <c r="K71" s="1892"/>
      <c r="L71" s="1892"/>
      <c r="M71" s="1892"/>
      <c r="N71" s="1892"/>
      <c r="O71" s="1892"/>
      <c r="P71" s="1892"/>
      <c r="Q71" s="1892"/>
      <c r="R71" s="1892"/>
      <c r="S71" s="127"/>
    </row>
    <row r="72" spans="1:19" ht="24.95" customHeight="1">
      <c r="A72" s="126"/>
      <c r="B72" s="133" t="s">
        <v>1209</v>
      </c>
      <c r="C72" s="126"/>
      <c r="D72" s="126"/>
      <c r="E72" s="134"/>
      <c r="F72" s="134"/>
      <c r="G72" s="127"/>
      <c r="H72" s="127"/>
      <c r="I72" s="127"/>
      <c r="J72" s="127"/>
      <c r="K72" s="127"/>
      <c r="L72" s="127"/>
      <c r="M72" s="127"/>
      <c r="N72" s="127"/>
      <c r="O72" s="127"/>
      <c r="P72" s="127"/>
      <c r="Q72" s="127"/>
      <c r="R72" s="127"/>
      <c r="S72" s="2257"/>
    </row>
    <row r="73" spans="1:19" ht="45" customHeight="1">
      <c r="A73" s="126"/>
      <c r="B73" s="133" t="s">
        <v>1210</v>
      </c>
      <c r="C73" s="126" t="s">
        <v>1486</v>
      </c>
      <c r="D73" s="2257" t="s">
        <v>1178</v>
      </c>
      <c r="E73" s="134">
        <v>350000</v>
      </c>
      <c r="F73" s="134"/>
      <c r="G73" s="2257" t="s">
        <v>1215</v>
      </c>
      <c r="H73" s="2257"/>
      <c r="I73" s="2257"/>
      <c r="J73" s="2257"/>
      <c r="K73" s="2257"/>
      <c r="L73" s="2257"/>
      <c r="M73" s="2257"/>
      <c r="N73" s="2257"/>
      <c r="O73" s="2257"/>
      <c r="P73" s="2257"/>
      <c r="Q73" s="2257"/>
      <c r="R73" s="2257"/>
      <c r="S73" s="2257"/>
    </row>
    <row r="74" spans="1:19" ht="24.95" customHeight="1">
      <c r="A74" s="126"/>
      <c r="B74" s="133" t="s">
        <v>1212</v>
      </c>
      <c r="C74" s="126" t="s">
        <v>1486</v>
      </c>
      <c r="D74" s="2257"/>
      <c r="E74" s="134">
        <v>350000</v>
      </c>
      <c r="F74" s="134"/>
      <c r="G74" s="2257"/>
      <c r="H74" s="2257"/>
      <c r="I74" s="2257"/>
      <c r="J74" s="2257"/>
      <c r="K74" s="2257"/>
      <c r="L74" s="2257"/>
      <c r="M74" s="2257"/>
      <c r="N74" s="2257"/>
      <c r="O74" s="2257"/>
      <c r="P74" s="2257"/>
      <c r="Q74" s="2257"/>
      <c r="R74" s="2257"/>
      <c r="S74" s="2257"/>
    </row>
    <row r="75" spans="1:19" ht="24.95" customHeight="1">
      <c r="A75" s="126"/>
      <c r="B75" s="133" t="s">
        <v>1213</v>
      </c>
      <c r="C75" s="126" t="s">
        <v>1486</v>
      </c>
      <c r="D75" s="2257"/>
      <c r="E75" s="134">
        <v>350000</v>
      </c>
      <c r="F75" s="134"/>
      <c r="G75" s="2257"/>
      <c r="H75" s="2257"/>
      <c r="I75" s="2257"/>
      <c r="J75" s="2257"/>
      <c r="K75" s="2257"/>
      <c r="L75" s="2257"/>
      <c r="M75" s="2257"/>
      <c r="N75" s="2257"/>
      <c r="O75" s="2257"/>
      <c r="P75" s="2257"/>
      <c r="Q75" s="2257"/>
      <c r="R75" s="2257"/>
      <c r="S75" s="2257"/>
    </row>
    <row r="76" spans="1:19" ht="90.75" customHeight="1">
      <c r="A76" s="119">
        <v>8</v>
      </c>
      <c r="B76" s="1892" t="s">
        <v>1565</v>
      </c>
      <c r="C76" s="1892"/>
      <c r="D76" s="1892"/>
      <c r="E76" s="1892"/>
      <c r="F76" s="1892"/>
      <c r="G76" s="1892"/>
      <c r="H76" s="1892"/>
      <c r="I76" s="1892"/>
      <c r="J76" s="1892"/>
      <c r="K76" s="1892"/>
      <c r="L76" s="1892"/>
      <c r="M76" s="1892"/>
      <c r="N76" s="1892"/>
      <c r="O76" s="1892"/>
      <c r="P76" s="1892"/>
      <c r="Q76" s="1892"/>
      <c r="R76" s="1892"/>
      <c r="S76" s="127"/>
    </row>
    <row r="77" spans="1:19" ht="24.95" customHeight="1">
      <c r="A77" s="126"/>
      <c r="B77" s="133" t="s">
        <v>1492</v>
      </c>
      <c r="C77" s="126" t="s">
        <v>1486</v>
      </c>
      <c r="D77" s="2257" t="s">
        <v>1178</v>
      </c>
      <c r="E77" s="134">
        <v>318182</v>
      </c>
      <c r="F77" s="134"/>
      <c r="G77" s="2257" t="s">
        <v>1494</v>
      </c>
      <c r="H77" s="2257"/>
      <c r="I77" s="2257"/>
      <c r="J77" s="2257"/>
      <c r="K77" s="2257"/>
      <c r="L77" s="2257"/>
      <c r="M77" s="2257"/>
      <c r="N77" s="2257"/>
      <c r="O77" s="2257"/>
      <c r="P77" s="2257"/>
      <c r="Q77" s="2257"/>
      <c r="R77" s="2257"/>
      <c r="S77" s="127"/>
    </row>
    <row r="78" spans="1:19" ht="24.95" customHeight="1">
      <c r="A78" s="126"/>
      <c r="B78" s="133" t="s">
        <v>1495</v>
      </c>
      <c r="C78" s="126" t="s">
        <v>1486</v>
      </c>
      <c r="D78" s="2257"/>
      <c r="E78" s="134">
        <v>227273</v>
      </c>
      <c r="F78" s="134"/>
      <c r="G78" s="2257"/>
      <c r="H78" s="2257"/>
      <c r="I78" s="2257"/>
      <c r="J78" s="2257"/>
      <c r="K78" s="2257"/>
      <c r="L78" s="2257"/>
      <c r="M78" s="2257"/>
      <c r="N78" s="2257"/>
      <c r="O78" s="2257"/>
      <c r="P78" s="2257"/>
      <c r="Q78" s="2257"/>
      <c r="R78" s="2257"/>
      <c r="S78" s="127"/>
    </row>
    <row r="79" spans="1:19" ht="24.95" customHeight="1">
      <c r="A79" s="126"/>
      <c r="B79" s="133" t="s">
        <v>1496</v>
      </c>
      <c r="C79" s="126" t="s">
        <v>1486</v>
      </c>
      <c r="D79" s="2257"/>
      <c r="E79" s="134">
        <v>227273</v>
      </c>
      <c r="F79" s="134"/>
      <c r="G79" s="2257"/>
      <c r="H79" s="2257"/>
      <c r="I79" s="2257"/>
      <c r="J79" s="2257"/>
      <c r="K79" s="2257"/>
      <c r="L79" s="2257"/>
      <c r="M79" s="2257"/>
      <c r="N79" s="2257"/>
      <c r="O79" s="2257"/>
      <c r="P79" s="2257"/>
      <c r="Q79" s="2257"/>
      <c r="R79" s="2257"/>
      <c r="S79" s="127"/>
    </row>
    <row r="80" spans="1:19" ht="24.95" customHeight="1">
      <c r="A80" s="126"/>
      <c r="B80" s="133" t="s">
        <v>1497</v>
      </c>
      <c r="C80" s="126" t="s">
        <v>1486</v>
      </c>
      <c r="D80" s="2257"/>
      <c r="E80" s="134">
        <v>190909</v>
      </c>
      <c r="F80" s="134"/>
      <c r="G80" s="2257"/>
      <c r="H80" s="2257"/>
      <c r="I80" s="2257"/>
      <c r="J80" s="2257"/>
      <c r="K80" s="2257"/>
      <c r="L80" s="2257"/>
      <c r="M80" s="2257"/>
      <c r="N80" s="2257"/>
      <c r="O80" s="2257"/>
      <c r="P80" s="2257"/>
      <c r="Q80" s="2257"/>
      <c r="R80" s="2257"/>
      <c r="S80" s="127"/>
    </row>
    <row r="81" spans="1:19" ht="90.75" customHeight="1">
      <c r="A81" s="119">
        <v>9</v>
      </c>
      <c r="B81" s="1892" t="s">
        <v>1555</v>
      </c>
      <c r="C81" s="1892"/>
      <c r="D81" s="1892"/>
      <c r="E81" s="1892"/>
      <c r="F81" s="1892"/>
      <c r="G81" s="1892"/>
      <c r="H81" s="1892"/>
      <c r="I81" s="1892"/>
      <c r="J81" s="1892"/>
      <c r="K81" s="1892"/>
      <c r="L81" s="1892"/>
      <c r="M81" s="1892"/>
      <c r="N81" s="1892"/>
      <c r="O81" s="1892"/>
      <c r="P81" s="1892"/>
      <c r="Q81" s="1892"/>
      <c r="R81" s="1892"/>
      <c r="S81" s="127"/>
    </row>
    <row r="82" spans="1:19" ht="24.95" customHeight="1">
      <c r="A82" s="126"/>
      <c r="B82" s="133" t="s">
        <v>624</v>
      </c>
      <c r="C82" s="126" t="s">
        <v>1486</v>
      </c>
      <c r="D82" s="2257" t="s">
        <v>1178</v>
      </c>
      <c r="E82" s="134">
        <v>336364</v>
      </c>
      <c r="F82" s="134"/>
      <c r="G82" s="2257" t="s">
        <v>1556</v>
      </c>
      <c r="H82" s="2257"/>
      <c r="I82" s="2257"/>
      <c r="J82" s="2257"/>
      <c r="K82" s="2257"/>
      <c r="L82" s="2257"/>
      <c r="M82" s="2257"/>
      <c r="N82" s="2257"/>
      <c r="O82" s="2257"/>
      <c r="P82" s="2257"/>
      <c r="Q82" s="2257"/>
      <c r="R82" s="2257"/>
      <c r="S82" s="127"/>
    </row>
    <row r="83" spans="1:19" ht="24.95" customHeight="1">
      <c r="A83" s="126"/>
      <c r="B83" s="133" t="s">
        <v>625</v>
      </c>
      <c r="C83" s="126" t="s">
        <v>1486</v>
      </c>
      <c r="D83" s="2257"/>
      <c r="E83" s="134">
        <v>281818</v>
      </c>
      <c r="F83" s="134"/>
      <c r="G83" s="2257"/>
      <c r="H83" s="2257"/>
      <c r="I83" s="2257"/>
      <c r="J83" s="2257"/>
      <c r="K83" s="2257"/>
      <c r="L83" s="2257"/>
      <c r="M83" s="2257"/>
      <c r="N83" s="2257"/>
      <c r="O83" s="2257"/>
      <c r="P83" s="2257"/>
      <c r="Q83" s="2257"/>
      <c r="R83" s="2257"/>
      <c r="S83" s="127"/>
    </row>
    <row r="84" spans="1:19" ht="24.95" customHeight="1">
      <c r="A84" s="126"/>
      <c r="B84" s="133" t="s">
        <v>626</v>
      </c>
      <c r="C84" s="126" t="s">
        <v>1486</v>
      </c>
      <c r="D84" s="2257"/>
      <c r="E84" s="134">
        <v>318182</v>
      </c>
      <c r="F84" s="134"/>
      <c r="G84" s="2257"/>
      <c r="H84" s="2257"/>
      <c r="I84" s="2257"/>
      <c r="J84" s="2257"/>
      <c r="K84" s="2257"/>
      <c r="L84" s="2257"/>
      <c r="M84" s="2257"/>
      <c r="N84" s="2257"/>
      <c r="O84" s="2257"/>
      <c r="P84" s="2257"/>
      <c r="Q84" s="2257"/>
      <c r="R84" s="2257"/>
      <c r="S84" s="127"/>
    </row>
    <row r="85" spans="1:19" ht="24.95" customHeight="1">
      <c r="A85" s="126"/>
      <c r="B85" s="133" t="s">
        <v>1557</v>
      </c>
      <c r="C85" s="126" t="s">
        <v>1486</v>
      </c>
      <c r="D85" s="2257"/>
      <c r="E85" s="134">
        <v>281818</v>
      </c>
      <c r="F85" s="134"/>
      <c r="G85" s="2257"/>
      <c r="H85" s="2257"/>
      <c r="I85" s="2257"/>
      <c r="J85" s="2257"/>
      <c r="K85" s="2257"/>
      <c r="L85" s="2257"/>
      <c r="M85" s="2257"/>
      <c r="N85" s="2257"/>
      <c r="O85" s="2257"/>
      <c r="P85" s="2257"/>
      <c r="Q85" s="2257"/>
      <c r="R85" s="2257"/>
      <c r="S85" s="127"/>
    </row>
    <row r="86" spans="1:19" ht="24.95" customHeight="1">
      <c r="A86" s="126"/>
      <c r="B86" s="133" t="s">
        <v>1558</v>
      </c>
      <c r="C86" s="126" t="s">
        <v>1486</v>
      </c>
      <c r="D86" s="2257"/>
      <c r="E86" s="134">
        <v>309091</v>
      </c>
      <c r="F86" s="134"/>
      <c r="G86" s="2257"/>
      <c r="H86" s="2257"/>
      <c r="I86" s="2257"/>
      <c r="J86" s="2257"/>
      <c r="K86" s="2257"/>
      <c r="L86" s="2257"/>
      <c r="M86" s="2257"/>
      <c r="N86" s="2257"/>
      <c r="O86" s="2257"/>
      <c r="P86" s="2257"/>
      <c r="Q86" s="2257"/>
      <c r="R86" s="2257"/>
      <c r="S86" s="127"/>
    </row>
    <row r="87" spans="1:19" ht="24.95" customHeight="1">
      <c r="A87" s="126"/>
      <c r="B87" s="133" t="s">
        <v>1559</v>
      </c>
      <c r="C87" s="126" t="s">
        <v>1486</v>
      </c>
      <c r="D87" s="2257"/>
      <c r="E87" s="134">
        <v>254545</v>
      </c>
      <c r="F87" s="134"/>
      <c r="G87" s="2257"/>
      <c r="H87" s="2257"/>
      <c r="I87" s="2257"/>
      <c r="J87" s="2257"/>
      <c r="K87" s="2257"/>
      <c r="L87" s="2257"/>
      <c r="M87" s="2257"/>
      <c r="N87" s="2257"/>
      <c r="O87" s="2257"/>
      <c r="P87" s="2257"/>
      <c r="Q87" s="2257"/>
      <c r="R87" s="2257"/>
      <c r="S87" s="127"/>
    </row>
    <row r="88" spans="1:19" ht="24.95" customHeight="1">
      <c r="A88" s="126"/>
      <c r="B88" s="133" t="s">
        <v>627</v>
      </c>
      <c r="C88" s="126" t="s">
        <v>1486</v>
      </c>
      <c r="D88" s="2257"/>
      <c r="E88" s="134">
        <v>281818</v>
      </c>
      <c r="F88" s="134"/>
      <c r="G88" s="2257"/>
      <c r="H88" s="2257"/>
      <c r="I88" s="2257"/>
      <c r="J88" s="2257"/>
      <c r="K88" s="2257"/>
      <c r="L88" s="2257"/>
      <c r="M88" s="2257"/>
      <c r="N88" s="2257"/>
      <c r="O88" s="2257"/>
      <c r="P88" s="2257"/>
      <c r="Q88" s="2257"/>
      <c r="R88" s="2257"/>
      <c r="S88" s="127"/>
    </row>
    <row r="89" spans="1:19" ht="24.95" customHeight="1">
      <c r="A89" s="126"/>
      <c r="B89" s="133" t="s">
        <v>1199</v>
      </c>
      <c r="C89" s="126" t="s">
        <v>1486</v>
      </c>
      <c r="D89" s="2257"/>
      <c r="E89" s="134">
        <v>281818</v>
      </c>
      <c r="F89" s="134"/>
      <c r="G89" s="2257"/>
      <c r="H89" s="2257"/>
      <c r="I89" s="2257"/>
      <c r="J89" s="2257"/>
      <c r="K89" s="2257"/>
      <c r="L89" s="2257"/>
      <c r="M89" s="2257"/>
      <c r="N89" s="2257"/>
      <c r="O89" s="2257"/>
      <c r="P89" s="2257"/>
      <c r="Q89" s="2257"/>
      <c r="R89" s="2257"/>
      <c r="S89" s="127"/>
    </row>
    <row r="90" spans="1:19" ht="24.95" customHeight="1">
      <c r="A90" s="126"/>
      <c r="B90" s="133" t="s">
        <v>617</v>
      </c>
      <c r="C90" s="126" t="s">
        <v>1486</v>
      </c>
      <c r="D90" s="2257"/>
      <c r="E90" s="134">
        <v>236364</v>
      </c>
      <c r="F90" s="134"/>
      <c r="G90" s="2257"/>
      <c r="H90" s="2257"/>
      <c r="I90" s="2257"/>
      <c r="J90" s="2257"/>
      <c r="K90" s="2257"/>
      <c r="L90" s="2257"/>
      <c r="M90" s="2257"/>
      <c r="N90" s="2257"/>
      <c r="O90" s="2257"/>
      <c r="P90" s="2257"/>
      <c r="Q90" s="2257"/>
      <c r="R90" s="2257"/>
      <c r="S90" s="127"/>
    </row>
    <row r="91" spans="1:19" ht="24.95" customHeight="1">
      <c r="A91" s="126"/>
      <c r="B91" s="133" t="s">
        <v>616</v>
      </c>
      <c r="C91" s="126" t="s">
        <v>1486</v>
      </c>
      <c r="D91" s="2257"/>
      <c r="E91" s="134">
        <v>254545</v>
      </c>
      <c r="F91" s="134"/>
      <c r="G91" s="2257"/>
      <c r="H91" s="2257"/>
      <c r="I91" s="2257"/>
      <c r="J91" s="2257"/>
      <c r="K91" s="2257"/>
      <c r="L91" s="2257"/>
      <c r="M91" s="2257"/>
      <c r="N91" s="2257"/>
      <c r="O91" s="2257"/>
      <c r="P91" s="2257"/>
      <c r="Q91" s="2257"/>
      <c r="R91" s="2257"/>
      <c r="S91" s="127"/>
    </row>
    <row r="92" spans="1:19" ht="30" customHeight="1">
      <c r="A92" s="124" t="s">
        <v>1216</v>
      </c>
      <c r="B92" s="122" t="s">
        <v>1217</v>
      </c>
      <c r="C92" s="131"/>
      <c r="D92" s="131"/>
      <c r="E92" s="131"/>
      <c r="F92" s="131"/>
      <c r="G92" s="131"/>
      <c r="H92" s="131"/>
      <c r="I92" s="131"/>
      <c r="J92" s="131"/>
      <c r="K92" s="131"/>
      <c r="L92" s="131"/>
      <c r="M92" s="131"/>
      <c r="N92" s="131"/>
      <c r="O92" s="131"/>
      <c r="P92" s="131"/>
      <c r="Q92" s="131"/>
      <c r="R92" s="131"/>
      <c r="S92" s="131"/>
    </row>
    <row r="93" spans="1:19" ht="39.950000000000003" customHeight="1">
      <c r="A93" s="119">
        <v>1</v>
      </c>
      <c r="B93" s="1892" t="s">
        <v>1517</v>
      </c>
      <c r="C93" s="1892"/>
      <c r="D93" s="1892"/>
      <c r="E93" s="1892"/>
      <c r="F93" s="1892"/>
      <c r="G93" s="1892"/>
      <c r="H93" s="1892"/>
      <c r="I93" s="1892"/>
      <c r="J93" s="1892"/>
      <c r="K93" s="1892"/>
      <c r="L93" s="1892"/>
      <c r="M93" s="1892"/>
      <c r="N93" s="1892"/>
      <c r="O93" s="1892"/>
      <c r="P93" s="1892"/>
      <c r="Q93" s="1892"/>
      <c r="R93" s="1892"/>
      <c r="S93" s="124"/>
    </row>
    <row r="94" spans="1:19" ht="30" customHeight="1">
      <c r="A94" s="122"/>
      <c r="B94" s="125" t="s">
        <v>1219</v>
      </c>
      <c r="C94" s="126" t="s">
        <v>1486</v>
      </c>
      <c r="D94" s="127" t="s">
        <v>1178</v>
      </c>
      <c r="E94" s="134">
        <v>530000</v>
      </c>
      <c r="F94" s="123"/>
      <c r="G94" s="2257" t="s">
        <v>1201</v>
      </c>
      <c r="H94" s="2257"/>
      <c r="I94" s="2257"/>
      <c r="J94" s="2257"/>
      <c r="K94" s="2257"/>
      <c r="L94" s="2257"/>
      <c r="M94" s="2257"/>
      <c r="N94" s="2257"/>
      <c r="O94" s="2257"/>
      <c r="P94" s="2257"/>
      <c r="Q94" s="2257"/>
      <c r="R94" s="2257"/>
      <c r="S94" s="123"/>
    </row>
    <row r="95" spans="1:19" ht="50.1" customHeight="1">
      <c r="A95" s="119">
        <v>2</v>
      </c>
      <c r="B95" s="1892" t="s">
        <v>1523</v>
      </c>
      <c r="C95" s="1892"/>
      <c r="D95" s="1892"/>
      <c r="E95" s="1892"/>
      <c r="F95" s="1892"/>
      <c r="G95" s="1892"/>
      <c r="H95" s="1892"/>
      <c r="I95" s="1892"/>
      <c r="J95" s="1892"/>
      <c r="K95" s="1892"/>
      <c r="L95" s="1892"/>
      <c r="M95" s="1892"/>
      <c r="N95" s="1892"/>
      <c r="O95" s="1892"/>
      <c r="P95" s="1892"/>
      <c r="Q95" s="1892"/>
      <c r="R95" s="1892"/>
      <c r="S95" s="2257"/>
    </row>
    <row r="96" spans="1:19" ht="30" customHeight="1">
      <c r="A96" s="122"/>
      <c r="B96" s="125" t="s">
        <v>211</v>
      </c>
      <c r="C96" s="126" t="s">
        <v>1486</v>
      </c>
      <c r="D96" s="142" t="s">
        <v>1178</v>
      </c>
      <c r="E96" s="134">
        <v>300000</v>
      </c>
      <c r="F96" s="123"/>
      <c r="G96" s="2257" t="s">
        <v>1222</v>
      </c>
      <c r="H96" s="2257"/>
      <c r="I96" s="2257"/>
      <c r="J96" s="2257"/>
      <c r="K96" s="2257"/>
      <c r="L96" s="2257"/>
      <c r="M96" s="2257"/>
      <c r="N96" s="2257"/>
      <c r="O96" s="2257"/>
      <c r="P96" s="2257"/>
      <c r="Q96" s="2257"/>
      <c r="R96" s="2257"/>
      <c r="S96" s="2257"/>
    </row>
    <row r="97" spans="1:19" ht="34.5" customHeight="1">
      <c r="A97" s="122"/>
      <c r="B97" s="125" t="s">
        <v>213</v>
      </c>
      <c r="C97" s="126" t="s">
        <v>1486</v>
      </c>
      <c r="D97" s="142"/>
      <c r="E97" s="134">
        <v>300000</v>
      </c>
      <c r="F97" s="123"/>
      <c r="G97" s="2257"/>
      <c r="H97" s="2257"/>
      <c r="I97" s="2257"/>
      <c r="J97" s="2257"/>
      <c r="K97" s="2257"/>
      <c r="L97" s="2257"/>
      <c r="M97" s="2257"/>
      <c r="N97" s="2257"/>
      <c r="O97" s="2257"/>
      <c r="P97" s="2257"/>
      <c r="Q97" s="2257"/>
      <c r="R97" s="2257"/>
      <c r="S97" s="2257"/>
    </row>
    <row r="98" spans="1:19" ht="50.1" customHeight="1">
      <c r="A98" s="119">
        <v>3</v>
      </c>
      <c r="B98" s="1892" t="s">
        <v>1520</v>
      </c>
      <c r="C98" s="1892"/>
      <c r="D98" s="1892"/>
      <c r="E98" s="1892"/>
      <c r="F98" s="1892"/>
      <c r="G98" s="1892"/>
      <c r="H98" s="1892"/>
      <c r="I98" s="1892"/>
      <c r="J98" s="1892"/>
      <c r="K98" s="1892"/>
      <c r="L98" s="1892"/>
      <c r="M98" s="1892"/>
      <c r="N98" s="1892"/>
      <c r="O98" s="1892"/>
      <c r="P98" s="1892"/>
      <c r="Q98" s="1892"/>
      <c r="R98" s="1892"/>
      <c r="S98" s="2257"/>
    </row>
    <row r="99" spans="1:19" ht="30" customHeight="1">
      <c r="A99" s="122"/>
      <c r="B99" s="125" t="s">
        <v>211</v>
      </c>
      <c r="C99" s="126" t="s">
        <v>1486</v>
      </c>
      <c r="D99" s="2257" t="s">
        <v>1178</v>
      </c>
      <c r="E99" s="134">
        <v>300000</v>
      </c>
      <c r="F99" s="123"/>
      <c r="G99" s="2257" t="s">
        <v>1211</v>
      </c>
      <c r="H99" s="2257"/>
      <c r="I99" s="2257"/>
      <c r="J99" s="2257"/>
      <c r="K99" s="2257"/>
      <c r="L99" s="2257"/>
      <c r="M99" s="2257"/>
      <c r="N99" s="2257"/>
      <c r="O99" s="2257"/>
      <c r="P99" s="2257"/>
      <c r="Q99" s="2257"/>
      <c r="R99" s="2257"/>
      <c r="S99" s="2257"/>
    </row>
    <row r="100" spans="1:19" ht="35.25" customHeight="1">
      <c r="A100" s="122"/>
      <c r="B100" s="125" t="s">
        <v>213</v>
      </c>
      <c r="C100" s="126" t="s">
        <v>1486</v>
      </c>
      <c r="D100" s="2257"/>
      <c r="E100" s="134">
        <v>300000</v>
      </c>
      <c r="F100" s="123"/>
      <c r="G100" s="2257"/>
      <c r="H100" s="2257"/>
      <c r="I100" s="2257"/>
      <c r="J100" s="2257"/>
      <c r="K100" s="2257"/>
      <c r="L100" s="2257"/>
      <c r="M100" s="2257"/>
      <c r="N100" s="2257"/>
      <c r="O100" s="2257"/>
      <c r="P100" s="2257"/>
      <c r="Q100" s="2257"/>
      <c r="R100" s="2257"/>
      <c r="S100" s="2257"/>
    </row>
    <row r="101" spans="1:19" ht="50.1" customHeight="1">
      <c r="A101" s="119">
        <v>4</v>
      </c>
      <c r="B101" s="1892" t="s">
        <v>1521</v>
      </c>
      <c r="C101" s="1892"/>
      <c r="D101" s="1892"/>
      <c r="E101" s="1892"/>
      <c r="F101" s="1892"/>
      <c r="G101" s="1892"/>
      <c r="H101" s="1892"/>
      <c r="I101" s="1892"/>
      <c r="J101" s="1892"/>
      <c r="K101" s="1892"/>
      <c r="L101" s="1892"/>
      <c r="M101" s="1892"/>
      <c r="N101" s="1892"/>
      <c r="O101" s="1892"/>
      <c r="P101" s="1892"/>
      <c r="Q101" s="1892"/>
      <c r="R101" s="1892"/>
      <c r="S101" s="2257"/>
    </row>
    <row r="102" spans="1:19" ht="30" customHeight="1">
      <c r="A102" s="122"/>
      <c r="B102" s="125" t="s">
        <v>211</v>
      </c>
      <c r="C102" s="126" t="s">
        <v>1486</v>
      </c>
      <c r="D102" s="2257" t="s">
        <v>1178</v>
      </c>
      <c r="E102" s="134">
        <v>300000</v>
      </c>
      <c r="F102" s="123"/>
      <c r="G102" s="2257" t="s">
        <v>1224</v>
      </c>
      <c r="H102" s="2257"/>
      <c r="I102" s="2257"/>
      <c r="J102" s="2257"/>
      <c r="K102" s="2257"/>
      <c r="L102" s="2257"/>
      <c r="M102" s="2257"/>
      <c r="N102" s="2257"/>
      <c r="O102" s="2257"/>
      <c r="P102" s="2257"/>
      <c r="Q102" s="2257"/>
      <c r="R102" s="2257"/>
      <c r="S102" s="2257"/>
    </row>
    <row r="103" spans="1:19" ht="40.5" customHeight="1">
      <c r="A103" s="122"/>
      <c r="B103" s="125" t="s">
        <v>213</v>
      </c>
      <c r="C103" s="126" t="s">
        <v>1486</v>
      </c>
      <c r="D103" s="2257"/>
      <c r="E103" s="134">
        <v>300000</v>
      </c>
      <c r="F103" s="123"/>
      <c r="G103" s="2257"/>
      <c r="H103" s="2257"/>
      <c r="I103" s="2257"/>
      <c r="J103" s="2257"/>
      <c r="K103" s="2257"/>
      <c r="L103" s="2257"/>
      <c r="M103" s="2257"/>
      <c r="N103" s="2257"/>
      <c r="O103" s="2257"/>
      <c r="P103" s="2257"/>
      <c r="Q103" s="2257"/>
      <c r="R103" s="2257"/>
      <c r="S103" s="2257"/>
    </row>
    <row r="104" spans="1:19" ht="50.1" customHeight="1">
      <c r="A104" s="119">
        <v>5</v>
      </c>
      <c r="B104" s="1892" t="s">
        <v>1560</v>
      </c>
      <c r="C104" s="1892"/>
      <c r="D104" s="1892"/>
      <c r="E104" s="1892"/>
      <c r="F104" s="1892"/>
      <c r="G104" s="1892"/>
      <c r="H104" s="1892"/>
      <c r="I104" s="1892"/>
      <c r="J104" s="1892"/>
      <c r="K104" s="1892"/>
      <c r="L104" s="1892"/>
      <c r="M104" s="1892"/>
      <c r="N104" s="1892"/>
      <c r="O104" s="1892"/>
      <c r="P104" s="1892"/>
      <c r="Q104" s="1892"/>
      <c r="R104" s="1892"/>
      <c r="S104" s="127"/>
    </row>
    <row r="105" spans="1:19" ht="40.5" customHeight="1">
      <c r="A105" s="122"/>
      <c r="B105" s="125" t="s">
        <v>213</v>
      </c>
      <c r="C105" s="126" t="s">
        <v>249</v>
      </c>
      <c r="D105" s="127"/>
      <c r="E105" s="134">
        <v>245000</v>
      </c>
      <c r="F105" s="123"/>
      <c r="G105" s="2258" t="s">
        <v>1561</v>
      </c>
      <c r="H105" s="2259"/>
      <c r="I105" s="2259"/>
      <c r="J105" s="2259"/>
      <c r="K105" s="2259"/>
      <c r="L105" s="2259"/>
      <c r="M105" s="2259"/>
      <c r="N105" s="2259"/>
      <c r="O105" s="2259"/>
      <c r="P105" s="2259"/>
      <c r="Q105" s="2259"/>
      <c r="R105" s="2260"/>
      <c r="S105" s="127"/>
    </row>
    <row r="106" spans="1:19" ht="40.5" customHeight="1">
      <c r="A106" s="122"/>
      <c r="B106" s="125" t="s">
        <v>1526</v>
      </c>
      <c r="C106" s="126" t="s">
        <v>249</v>
      </c>
      <c r="D106" s="127"/>
      <c r="E106" s="134">
        <v>280000</v>
      </c>
      <c r="F106" s="123"/>
      <c r="G106" s="2261"/>
      <c r="H106" s="2350"/>
      <c r="I106" s="2350"/>
      <c r="J106" s="2350"/>
      <c r="K106" s="2350"/>
      <c r="L106" s="2350"/>
      <c r="M106" s="2350"/>
      <c r="N106" s="2350"/>
      <c r="O106" s="2350"/>
      <c r="P106" s="2350"/>
      <c r="Q106" s="2350"/>
      <c r="R106" s="2263"/>
      <c r="S106" s="127"/>
    </row>
    <row r="107" spans="1:19" ht="40.5" customHeight="1">
      <c r="A107" s="122"/>
      <c r="B107" s="125" t="s">
        <v>1562</v>
      </c>
      <c r="C107" s="126" t="s">
        <v>249</v>
      </c>
      <c r="D107" s="127"/>
      <c r="E107" s="134">
        <v>170000</v>
      </c>
      <c r="F107" s="123"/>
      <c r="G107" s="2264"/>
      <c r="H107" s="2265"/>
      <c r="I107" s="2265"/>
      <c r="J107" s="2265"/>
      <c r="K107" s="2265"/>
      <c r="L107" s="2265"/>
      <c r="M107" s="2265"/>
      <c r="N107" s="2265"/>
      <c r="O107" s="2265"/>
      <c r="P107" s="2265"/>
      <c r="Q107" s="2265"/>
      <c r="R107" s="2266"/>
      <c r="S107" s="127"/>
    </row>
    <row r="108" spans="1:19" ht="30" customHeight="1">
      <c r="A108" s="122" t="s">
        <v>1225</v>
      </c>
      <c r="B108" s="122" t="s">
        <v>1364</v>
      </c>
      <c r="C108" s="126"/>
      <c r="D108" s="127"/>
      <c r="E108" s="134"/>
      <c r="F108" s="123"/>
      <c r="G108" s="127"/>
      <c r="H108" s="127"/>
      <c r="I108" s="127"/>
      <c r="J108" s="127"/>
      <c r="K108" s="127"/>
      <c r="L108" s="127"/>
      <c r="M108" s="127"/>
      <c r="N108" s="127"/>
      <c r="O108" s="127"/>
      <c r="P108" s="127"/>
      <c r="Q108" s="152"/>
      <c r="R108" s="153"/>
      <c r="S108" s="153"/>
    </row>
    <row r="109" spans="1:19" ht="50.1" customHeight="1">
      <c r="A109" s="122"/>
      <c r="B109" s="1892" t="s">
        <v>1527</v>
      </c>
      <c r="C109" s="1892"/>
      <c r="D109" s="1892"/>
      <c r="E109" s="1892"/>
      <c r="F109" s="1892"/>
      <c r="G109" s="1892"/>
      <c r="H109" s="1892"/>
      <c r="I109" s="1892"/>
      <c r="J109" s="1892"/>
      <c r="K109" s="1892"/>
      <c r="L109" s="1892"/>
      <c r="M109" s="1892"/>
      <c r="N109" s="1892"/>
      <c r="O109" s="1892"/>
      <c r="P109" s="1892"/>
      <c r="Q109" s="1892"/>
      <c r="R109" s="1892"/>
      <c r="S109" s="2257"/>
    </row>
    <row r="110" spans="1:19" ht="49.5" customHeight="1">
      <c r="A110" s="122"/>
      <c r="B110" s="125" t="s">
        <v>1228</v>
      </c>
      <c r="C110" s="126" t="s">
        <v>1486</v>
      </c>
      <c r="D110" s="127"/>
      <c r="E110" s="134">
        <v>35000</v>
      </c>
      <c r="F110" s="123"/>
      <c r="G110" s="2257"/>
      <c r="H110" s="2257"/>
      <c r="I110" s="2257"/>
      <c r="J110" s="2257"/>
      <c r="K110" s="2257"/>
      <c r="L110" s="2257"/>
      <c r="M110" s="2257"/>
      <c r="N110" s="2257"/>
      <c r="O110" s="2257"/>
      <c r="P110" s="2257"/>
      <c r="Q110" s="2257"/>
      <c r="R110" s="2257"/>
      <c r="S110" s="2257"/>
    </row>
    <row r="111" spans="1:19" ht="54.75" customHeight="1">
      <c r="A111" s="122"/>
      <c r="B111" s="125" t="s">
        <v>1230</v>
      </c>
      <c r="C111" s="126" t="s">
        <v>1486</v>
      </c>
      <c r="D111" s="127"/>
      <c r="E111" s="134">
        <v>49000</v>
      </c>
      <c r="F111" s="123"/>
      <c r="G111" s="2257"/>
      <c r="H111" s="2257"/>
      <c r="I111" s="2257"/>
      <c r="J111" s="2257"/>
      <c r="K111" s="2257"/>
      <c r="L111" s="2257"/>
      <c r="M111" s="2257"/>
      <c r="N111" s="2257"/>
      <c r="O111" s="2257"/>
      <c r="P111" s="2257"/>
      <c r="Q111" s="2257"/>
      <c r="R111" s="2257"/>
      <c r="S111" s="2257"/>
    </row>
    <row r="112" spans="1:19" ht="30.75" customHeight="1">
      <c r="A112" s="119" t="s">
        <v>1231</v>
      </c>
      <c r="B112" s="1892" t="s">
        <v>1232</v>
      </c>
      <c r="C112" s="1892"/>
      <c r="D112" s="1892"/>
      <c r="E112" s="1892"/>
      <c r="F112" s="1892"/>
      <c r="G112" s="1892"/>
      <c r="H112" s="1892"/>
      <c r="I112" s="1892"/>
      <c r="J112" s="1892"/>
      <c r="K112" s="1892"/>
      <c r="L112" s="1892"/>
      <c r="M112" s="1892"/>
      <c r="N112" s="1892"/>
      <c r="O112" s="1892"/>
      <c r="P112" s="1892"/>
      <c r="Q112" s="1892"/>
      <c r="R112" s="1892"/>
      <c r="S112" s="131"/>
    </row>
    <row r="113" spans="1:19" ht="50.1" customHeight="1">
      <c r="A113" s="119">
        <v>1</v>
      </c>
      <c r="B113" s="1892" t="s">
        <v>1528</v>
      </c>
      <c r="C113" s="1892"/>
      <c r="D113" s="1892"/>
      <c r="E113" s="1892"/>
      <c r="F113" s="1892"/>
      <c r="G113" s="1892"/>
      <c r="H113" s="1892"/>
      <c r="I113" s="1892"/>
      <c r="J113" s="1892"/>
      <c r="K113" s="1892"/>
      <c r="L113" s="1892"/>
      <c r="M113" s="1892"/>
      <c r="N113" s="1892"/>
      <c r="O113" s="1892"/>
      <c r="P113" s="1892"/>
      <c r="Q113" s="1892"/>
      <c r="R113" s="1892"/>
      <c r="S113" s="154"/>
    </row>
    <row r="114" spans="1:19" ht="30" customHeight="1">
      <c r="A114" s="119"/>
      <c r="B114" s="122" t="s">
        <v>1238</v>
      </c>
      <c r="C114" s="147"/>
      <c r="D114" s="147"/>
      <c r="E114" s="147"/>
      <c r="F114" s="147"/>
      <c r="G114" s="2317" t="s">
        <v>1367</v>
      </c>
      <c r="H114" s="2317"/>
      <c r="I114" s="2317"/>
      <c r="J114" s="2317"/>
      <c r="K114" s="2317"/>
      <c r="L114" s="2317"/>
      <c r="M114" s="2317"/>
      <c r="N114" s="2317"/>
      <c r="O114" s="2317"/>
      <c r="P114" s="2317"/>
      <c r="Q114" s="2317"/>
      <c r="R114" s="2317"/>
      <c r="S114" s="142"/>
    </row>
    <row r="115" spans="1:19" ht="30" customHeight="1">
      <c r="A115" s="119"/>
      <c r="B115" s="125" t="s">
        <v>1240</v>
      </c>
      <c r="C115" s="126" t="s">
        <v>724</v>
      </c>
      <c r="D115" s="126"/>
      <c r="E115" s="148">
        <v>1380000</v>
      </c>
      <c r="F115" s="129"/>
      <c r="G115" s="2317"/>
      <c r="H115" s="2317"/>
      <c r="I115" s="2317"/>
      <c r="J115" s="2317"/>
      <c r="K115" s="2317"/>
      <c r="L115" s="2317"/>
      <c r="M115" s="2317"/>
      <c r="N115" s="2317"/>
      <c r="O115" s="2317"/>
      <c r="P115" s="2317"/>
      <c r="Q115" s="2317"/>
      <c r="R115" s="2317"/>
      <c r="S115" s="142"/>
    </row>
    <row r="116" spans="1:19" ht="30" customHeight="1">
      <c r="A116" s="119"/>
      <c r="B116" s="125" t="s">
        <v>1241</v>
      </c>
      <c r="C116" s="126" t="s">
        <v>724</v>
      </c>
      <c r="D116" s="126"/>
      <c r="E116" s="148">
        <v>1430000</v>
      </c>
      <c r="F116" s="129"/>
      <c r="G116" s="2317"/>
      <c r="H116" s="2317"/>
      <c r="I116" s="2317"/>
      <c r="J116" s="2317"/>
      <c r="K116" s="2317"/>
      <c r="L116" s="2317"/>
      <c r="M116" s="2317"/>
      <c r="N116" s="2317"/>
      <c r="O116" s="2317"/>
      <c r="P116" s="2317"/>
      <c r="Q116" s="2317"/>
      <c r="R116" s="2317"/>
      <c r="S116" s="142"/>
    </row>
    <row r="117" spans="1:19" ht="30" customHeight="1">
      <c r="A117" s="119"/>
      <c r="B117" s="122" t="s">
        <v>1242</v>
      </c>
      <c r="C117" s="147"/>
      <c r="D117" s="147"/>
      <c r="E117" s="147"/>
      <c r="F117" s="147"/>
      <c r="G117" s="2317" t="s">
        <v>1367</v>
      </c>
      <c r="H117" s="2317"/>
      <c r="I117" s="2317"/>
      <c r="J117" s="2317"/>
      <c r="K117" s="2317"/>
      <c r="L117" s="2317"/>
      <c r="M117" s="2317"/>
      <c r="N117" s="2317"/>
      <c r="O117" s="2317"/>
      <c r="P117" s="2317"/>
      <c r="Q117" s="2317"/>
      <c r="R117" s="2317"/>
      <c r="S117" s="2257"/>
    </row>
    <row r="118" spans="1:19" ht="30" customHeight="1">
      <c r="A118" s="119"/>
      <c r="B118" s="125" t="s">
        <v>1240</v>
      </c>
      <c r="C118" s="126" t="s">
        <v>724</v>
      </c>
      <c r="D118" s="126"/>
      <c r="E118" s="129">
        <v>1430000</v>
      </c>
      <c r="F118" s="147"/>
      <c r="G118" s="2317"/>
      <c r="H118" s="2317"/>
      <c r="I118" s="2317"/>
      <c r="J118" s="2317"/>
      <c r="K118" s="2317"/>
      <c r="L118" s="2317"/>
      <c r="M118" s="2317"/>
      <c r="N118" s="2317"/>
      <c r="O118" s="2317"/>
      <c r="P118" s="2317"/>
      <c r="Q118" s="2317"/>
      <c r="R118" s="2317"/>
      <c r="S118" s="2257"/>
    </row>
    <row r="119" spans="1:19" ht="30" customHeight="1">
      <c r="A119" s="119"/>
      <c r="B119" s="125" t="s">
        <v>1241</v>
      </c>
      <c r="C119" s="126" t="s">
        <v>724</v>
      </c>
      <c r="D119" s="126"/>
      <c r="E119" s="129">
        <v>1480000</v>
      </c>
      <c r="F119" s="147"/>
      <c r="G119" s="2317"/>
      <c r="H119" s="2317"/>
      <c r="I119" s="2317"/>
      <c r="J119" s="2317"/>
      <c r="K119" s="2317"/>
      <c r="L119" s="2317"/>
      <c r="M119" s="2317"/>
      <c r="N119" s="2317"/>
      <c r="O119" s="2317"/>
      <c r="P119" s="2317"/>
      <c r="Q119" s="2317"/>
      <c r="R119" s="2317"/>
      <c r="S119" s="2257"/>
    </row>
    <row r="120" spans="1:19" ht="30" customHeight="1">
      <c r="A120" s="119"/>
      <c r="B120" s="122" t="s">
        <v>1243</v>
      </c>
      <c r="C120" s="147"/>
      <c r="D120" s="147"/>
      <c r="E120" s="147"/>
      <c r="F120" s="147"/>
      <c r="G120" s="2317" t="s">
        <v>1367</v>
      </c>
      <c r="H120" s="2317"/>
      <c r="I120" s="2317"/>
      <c r="J120" s="2317"/>
      <c r="K120" s="2317"/>
      <c r="L120" s="2317"/>
      <c r="M120" s="2317"/>
      <c r="N120" s="2317"/>
      <c r="O120" s="2317"/>
      <c r="P120" s="2317"/>
      <c r="Q120" s="2317"/>
      <c r="R120" s="2317"/>
      <c r="S120" s="2257"/>
    </row>
    <row r="121" spans="1:19" ht="30" customHeight="1">
      <c r="A121" s="127"/>
      <c r="B121" s="125" t="s">
        <v>1240</v>
      </c>
      <c r="C121" s="126" t="s">
        <v>724</v>
      </c>
      <c r="D121" s="126"/>
      <c r="E121" s="129">
        <v>1480000</v>
      </c>
      <c r="F121" s="129"/>
      <c r="G121" s="2317"/>
      <c r="H121" s="2317"/>
      <c r="I121" s="2317"/>
      <c r="J121" s="2317"/>
      <c r="K121" s="2317"/>
      <c r="L121" s="2317"/>
      <c r="M121" s="2317"/>
      <c r="N121" s="2317"/>
      <c r="O121" s="2317"/>
      <c r="P121" s="2317"/>
      <c r="Q121" s="2317"/>
      <c r="R121" s="2317"/>
      <c r="S121" s="2257"/>
    </row>
    <row r="122" spans="1:19" ht="30" customHeight="1">
      <c r="A122" s="127"/>
      <c r="B122" s="125" t="s">
        <v>1241</v>
      </c>
      <c r="C122" s="126" t="s">
        <v>724</v>
      </c>
      <c r="D122" s="126"/>
      <c r="E122" s="129">
        <v>1530000</v>
      </c>
      <c r="F122" s="129"/>
      <c r="G122" s="2317"/>
      <c r="H122" s="2317"/>
      <c r="I122" s="2317"/>
      <c r="J122" s="2317"/>
      <c r="K122" s="2317"/>
      <c r="L122" s="2317"/>
      <c r="M122" s="2317"/>
      <c r="N122" s="2317"/>
      <c r="O122" s="2317"/>
      <c r="P122" s="2317"/>
      <c r="Q122" s="2317"/>
      <c r="R122" s="2317"/>
      <c r="S122" s="2257"/>
    </row>
    <row r="123" spans="1:19" ht="30" customHeight="1">
      <c r="A123" s="119" t="s">
        <v>1247</v>
      </c>
      <c r="B123" s="1892" t="s">
        <v>1248</v>
      </c>
      <c r="C123" s="1892"/>
      <c r="D123" s="1892"/>
      <c r="E123" s="1892"/>
      <c r="F123" s="1892"/>
      <c r="G123" s="1892"/>
      <c r="H123" s="1892"/>
      <c r="I123" s="1892"/>
      <c r="J123" s="1892"/>
      <c r="K123" s="1892"/>
      <c r="L123" s="1892"/>
      <c r="M123" s="1892"/>
      <c r="N123" s="1892"/>
      <c r="O123" s="1892"/>
      <c r="P123" s="1892"/>
      <c r="Q123" s="1892"/>
      <c r="R123" s="1892"/>
      <c r="S123" s="162"/>
    </row>
    <row r="124" spans="1:19" ht="50.1" customHeight="1">
      <c r="A124" s="119">
        <v>1</v>
      </c>
      <c r="B124" s="1892" t="s">
        <v>1529</v>
      </c>
      <c r="C124" s="2331"/>
      <c r="D124" s="2331"/>
      <c r="E124" s="2331"/>
      <c r="F124" s="2331"/>
      <c r="G124" s="2331"/>
      <c r="H124" s="2331"/>
      <c r="I124" s="2331"/>
      <c r="J124" s="2331"/>
      <c r="K124" s="2331"/>
      <c r="L124" s="2331"/>
      <c r="M124" s="2331"/>
      <c r="N124" s="2331"/>
      <c r="O124" s="2331"/>
      <c r="P124" s="2331"/>
      <c r="Q124" s="2331"/>
      <c r="R124" s="2331"/>
      <c r="S124" s="163"/>
    </row>
    <row r="125" spans="1:19" ht="30" customHeight="1">
      <c r="A125" s="119"/>
      <c r="B125" s="1892" t="s">
        <v>1421</v>
      </c>
      <c r="C125" s="1892"/>
      <c r="D125" s="1892"/>
      <c r="E125" s="1892"/>
      <c r="F125" s="125"/>
      <c r="G125" s="125"/>
      <c r="H125" s="125"/>
      <c r="I125" s="125"/>
      <c r="J125" s="125"/>
      <c r="K125" s="125"/>
      <c r="L125" s="125"/>
      <c r="M125" s="125"/>
      <c r="N125" s="125"/>
      <c r="O125" s="125"/>
      <c r="P125" s="125"/>
      <c r="Q125" s="125"/>
      <c r="R125" s="125"/>
      <c r="S125" s="163"/>
    </row>
    <row r="126" spans="1:19" ht="51" customHeight="1">
      <c r="A126" s="123"/>
      <c r="B126" s="1892" t="s">
        <v>1453</v>
      </c>
      <c r="C126" s="1892"/>
      <c r="D126" s="1892"/>
      <c r="E126" s="124"/>
      <c r="F126" s="124"/>
      <c r="G126" s="119" t="s">
        <v>1251</v>
      </c>
      <c r="H126" s="2327" t="s">
        <v>1454</v>
      </c>
      <c r="I126" s="2327"/>
      <c r="J126" s="2327"/>
      <c r="K126" s="2327"/>
      <c r="L126" s="2327"/>
      <c r="M126" s="2327"/>
      <c r="N126" s="2327"/>
      <c r="O126" s="2327"/>
      <c r="P126" s="2327"/>
      <c r="Q126" s="2327"/>
      <c r="R126" s="2327"/>
      <c r="S126" s="2303"/>
    </row>
    <row r="127" spans="1:19" ht="33.75">
      <c r="A127" s="127"/>
      <c r="B127" s="125" t="s">
        <v>1498</v>
      </c>
      <c r="C127" s="126" t="s">
        <v>1499</v>
      </c>
      <c r="D127" s="2257" t="s">
        <v>1423</v>
      </c>
      <c r="E127" s="155"/>
      <c r="F127" s="155"/>
      <c r="G127" s="156">
        <f>1560000/1.1</f>
        <v>1418181.8181818181</v>
      </c>
      <c r="H127" s="2327"/>
      <c r="I127" s="2327"/>
      <c r="J127" s="2327"/>
      <c r="K127" s="2327"/>
      <c r="L127" s="2327"/>
      <c r="M127" s="2327"/>
      <c r="N127" s="2327"/>
      <c r="O127" s="2327"/>
      <c r="P127" s="2327"/>
      <c r="Q127" s="2327"/>
      <c r="R127" s="2327"/>
      <c r="S127" s="2303"/>
    </row>
    <row r="128" spans="1:19" ht="33.75">
      <c r="A128" s="127"/>
      <c r="B128" s="125" t="s">
        <v>1500</v>
      </c>
      <c r="C128" s="126" t="s">
        <v>1499</v>
      </c>
      <c r="D128" s="2257"/>
      <c r="E128" s="155"/>
      <c r="F128" s="155"/>
      <c r="G128" s="156">
        <f>1610000/1.1</f>
        <v>1463636.3636363635</v>
      </c>
      <c r="H128" s="2327"/>
      <c r="I128" s="2327"/>
      <c r="J128" s="2327"/>
      <c r="K128" s="2327"/>
      <c r="L128" s="2327"/>
      <c r="M128" s="2327"/>
      <c r="N128" s="2327"/>
      <c r="O128" s="2327"/>
      <c r="P128" s="2327"/>
      <c r="Q128" s="2327"/>
      <c r="R128" s="2327"/>
      <c r="S128" s="2303"/>
    </row>
    <row r="129" spans="1:19" ht="33.75">
      <c r="A129" s="127"/>
      <c r="B129" s="125" t="s">
        <v>1501</v>
      </c>
      <c r="C129" s="126" t="s">
        <v>1499</v>
      </c>
      <c r="D129" s="2257"/>
      <c r="E129" s="155"/>
      <c r="F129" s="155"/>
      <c r="G129" s="156">
        <f>1660000/1.1</f>
        <v>1509090.9090909089</v>
      </c>
      <c r="H129" s="2327"/>
      <c r="I129" s="2327"/>
      <c r="J129" s="2327"/>
      <c r="K129" s="2327"/>
      <c r="L129" s="2327"/>
      <c r="M129" s="2327"/>
      <c r="N129" s="2327"/>
      <c r="O129" s="2327"/>
      <c r="P129" s="2327"/>
      <c r="Q129" s="2327"/>
      <c r="R129" s="2327"/>
      <c r="S129" s="2303"/>
    </row>
    <row r="130" spans="1:19" ht="33.75">
      <c r="A130" s="127"/>
      <c r="B130" s="125" t="s">
        <v>1502</v>
      </c>
      <c r="C130" s="126" t="s">
        <v>1499</v>
      </c>
      <c r="D130" s="2257"/>
      <c r="E130" s="155"/>
      <c r="F130" s="155"/>
      <c r="G130" s="156">
        <f>1710000/1.1</f>
        <v>1554545.4545454544</v>
      </c>
      <c r="H130" s="2327"/>
      <c r="I130" s="2327"/>
      <c r="J130" s="2327"/>
      <c r="K130" s="2327"/>
      <c r="L130" s="2327"/>
      <c r="M130" s="2327"/>
      <c r="N130" s="2327"/>
      <c r="O130" s="2327"/>
      <c r="P130" s="2327"/>
      <c r="Q130" s="2327"/>
      <c r="R130" s="2327"/>
      <c r="S130" s="2303"/>
    </row>
    <row r="131" spans="1:19" ht="33.75">
      <c r="A131" s="127"/>
      <c r="B131" s="125" t="s">
        <v>1503</v>
      </c>
      <c r="C131" s="126" t="s">
        <v>1499</v>
      </c>
      <c r="D131" s="2257"/>
      <c r="E131" s="155"/>
      <c r="F131" s="155"/>
      <c r="G131" s="156">
        <f>1770000/1.1</f>
        <v>1609090.9090909089</v>
      </c>
      <c r="H131" s="2327"/>
      <c r="I131" s="2327"/>
      <c r="J131" s="2327"/>
      <c r="K131" s="2327"/>
      <c r="L131" s="2327"/>
      <c r="M131" s="2327"/>
      <c r="N131" s="2327"/>
      <c r="O131" s="2327"/>
      <c r="P131" s="2327"/>
      <c r="Q131" s="2327"/>
      <c r="R131" s="2327"/>
      <c r="S131" s="2303"/>
    </row>
    <row r="132" spans="1:19" ht="33.75">
      <c r="A132" s="127"/>
      <c r="B132" s="125" t="s">
        <v>1504</v>
      </c>
      <c r="C132" s="126" t="s">
        <v>1499</v>
      </c>
      <c r="D132" s="2257"/>
      <c r="E132" s="155"/>
      <c r="F132" s="155"/>
      <c r="G132" s="156">
        <f>1845000/1.1</f>
        <v>1677272.7272727271</v>
      </c>
      <c r="H132" s="2327"/>
      <c r="I132" s="2327"/>
      <c r="J132" s="2327"/>
      <c r="K132" s="2327"/>
      <c r="L132" s="2327"/>
      <c r="M132" s="2327"/>
      <c r="N132" s="2327"/>
      <c r="O132" s="2327"/>
      <c r="P132" s="2327"/>
      <c r="Q132" s="2327"/>
      <c r="R132" s="2327"/>
      <c r="S132" s="2303"/>
    </row>
    <row r="133" spans="1:19" ht="33.75">
      <c r="A133" s="127"/>
      <c r="B133" s="125" t="s">
        <v>1505</v>
      </c>
      <c r="C133" s="126" t="s">
        <v>1499</v>
      </c>
      <c r="D133" s="2257"/>
      <c r="E133" s="155"/>
      <c r="F133" s="155"/>
      <c r="G133" s="156">
        <f>1990000/1.1</f>
        <v>1809090.9090909089</v>
      </c>
      <c r="H133" s="2327"/>
      <c r="I133" s="2327"/>
      <c r="J133" s="2327"/>
      <c r="K133" s="2327"/>
      <c r="L133" s="2327"/>
      <c r="M133" s="2327"/>
      <c r="N133" s="2327"/>
      <c r="O133" s="2327"/>
      <c r="P133" s="2327"/>
      <c r="Q133" s="2327"/>
      <c r="R133" s="2327"/>
      <c r="S133" s="2303"/>
    </row>
    <row r="134" spans="1:19" ht="37.5" customHeight="1">
      <c r="A134" s="127"/>
      <c r="B134" s="122" t="s">
        <v>1455</v>
      </c>
      <c r="C134" s="124"/>
      <c r="D134" s="124"/>
      <c r="E134" s="2241"/>
      <c r="F134" s="2241"/>
      <c r="G134" s="2241"/>
      <c r="H134" s="2241"/>
      <c r="I134" s="2241"/>
      <c r="J134" s="2241"/>
      <c r="K134" s="2241"/>
      <c r="L134" s="2241"/>
      <c r="M134" s="2241"/>
      <c r="N134" s="2241"/>
      <c r="O134" s="2241"/>
      <c r="P134" s="2241"/>
      <c r="Q134" s="2241"/>
      <c r="R134" s="2241"/>
      <c r="S134" s="2257"/>
    </row>
    <row r="135" spans="1:19" ht="36.75" customHeight="1">
      <c r="A135" s="127"/>
      <c r="B135" s="125" t="s">
        <v>1498</v>
      </c>
      <c r="C135" s="126" t="s">
        <v>1499</v>
      </c>
      <c r="D135" s="2257" t="s">
        <v>1423</v>
      </c>
      <c r="E135" s="157">
        <f>1325000/1.1</f>
        <v>1204545.4545454544</v>
      </c>
      <c r="F135" s="155"/>
      <c r="G135" s="158"/>
      <c r="H135" s="2311" t="s">
        <v>1456</v>
      </c>
      <c r="I135" s="2312"/>
      <c r="J135" s="2312"/>
      <c r="K135" s="2312"/>
      <c r="L135" s="2312"/>
      <c r="M135" s="2312"/>
      <c r="N135" s="2312"/>
      <c r="O135" s="2312"/>
      <c r="P135" s="2312"/>
      <c r="Q135" s="2312"/>
      <c r="R135" s="2313"/>
      <c r="S135" s="2257"/>
    </row>
    <row r="136" spans="1:19" ht="36.75" customHeight="1">
      <c r="A136" s="127"/>
      <c r="B136" s="125" t="s">
        <v>1500</v>
      </c>
      <c r="C136" s="126" t="s">
        <v>1499</v>
      </c>
      <c r="D136" s="2257"/>
      <c r="E136" s="157">
        <f>1375000/1.1</f>
        <v>1250000</v>
      </c>
      <c r="F136" s="155"/>
      <c r="G136" s="148"/>
      <c r="H136" s="2314"/>
      <c r="I136" s="2315"/>
      <c r="J136" s="2315"/>
      <c r="K136" s="2315"/>
      <c r="L136" s="2315"/>
      <c r="M136" s="2315"/>
      <c r="N136" s="2315"/>
      <c r="O136" s="2315"/>
      <c r="P136" s="2315"/>
      <c r="Q136" s="2315"/>
      <c r="R136" s="2316"/>
      <c r="S136" s="2257"/>
    </row>
    <row r="137" spans="1:19" ht="36.75" customHeight="1">
      <c r="A137" s="127"/>
      <c r="B137" s="125" t="s">
        <v>1501</v>
      </c>
      <c r="C137" s="126" t="s">
        <v>1499</v>
      </c>
      <c r="D137" s="2257"/>
      <c r="E137" s="157">
        <f>1425000/1.1</f>
        <v>1295454.5454545454</v>
      </c>
      <c r="F137" s="155"/>
      <c r="G137" s="148"/>
      <c r="H137" s="2314"/>
      <c r="I137" s="2315"/>
      <c r="J137" s="2315"/>
      <c r="K137" s="2315"/>
      <c r="L137" s="2315"/>
      <c r="M137" s="2315"/>
      <c r="N137" s="2315"/>
      <c r="O137" s="2315"/>
      <c r="P137" s="2315"/>
      <c r="Q137" s="2315"/>
      <c r="R137" s="2316"/>
      <c r="S137" s="2257"/>
    </row>
    <row r="138" spans="1:19" ht="36.75" customHeight="1">
      <c r="A138" s="127"/>
      <c r="B138" s="125" t="s">
        <v>1502</v>
      </c>
      <c r="C138" s="126" t="s">
        <v>1499</v>
      </c>
      <c r="D138" s="2257"/>
      <c r="E138" s="157">
        <f>1475000/1.1</f>
        <v>1340909.0909090908</v>
      </c>
      <c r="F138" s="155"/>
      <c r="G138" s="148"/>
      <c r="H138" s="2314"/>
      <c r="I138" s="2315"/>
      <c r="J138" s="2315"/>
      <c r="K138" s="2315"/>
      <c r="L138" s="2315"/>
      <c r="M138" s="2315"/>
      <c r="N138" s="2315"/>
      <c r="O138" s="2315"/>
      <c r="P138" s="2315"/>
      <c r="Q138" s="2315"/>
      <c r="R138" s="2316"/>
      <c r="S138" s="2257"/>
    </row>
    <row r="139" spans="1:19" ht="36.75" customHeight="1">
      <c r="A139" s="127"/>
      <c r="B139" s="125" t="s">
        <v>1503</v>
      </c>
      <c r="C139" s="126" t="s">
        <v>1499</v>
      </c>
      <c r="D139" s="2257"/>
      <c r="E139" s="157">
        <f>1550000/1.1</f>
        <v>1409090.9090909089</v>
      </c>
      <c r="F139" s="155"/>
      <c r="G139" s="148"/>
      <c r="H139" s="2314"/>
      <c r="I139" s="2315"/>
      <c r="J139" s="2315"/>
      <c r="K139" s="2315"/>
      <c r="L139" s="2315"/>
      <c r="M139" s="2315"/>
      <c r="N139" s="2315"/>
      <c r="O139" s="2315"/>
      <c r="P139" s="2315"/>
      <c r="Q139" s="2315"/>
      <c r="R139" s="2316"/>
      <c r="S139" s="2257"/>
    </row>
    <row r="140" spans="1:19" ht="36.75" customHeight="1">
      <c r="A140" s="127"/>
      <c r="B140" s="125" t="s">
        <v>1530</v>
      </c>
      <c r="C140" s="126" t="s">
        <v>548</v>
      </c>
      <c r="D140" s="2257"/>
      <c r="E140" s="157">
        <f>1675000/1.1</f>
        <v>1522727.2727272727</v>
      </c>
      <c r="F140" s="155"/>
      <c r="G140" s="148"/>
      <c r="H140" s="2347"/>
      <c r="I140" s="2348"/>
      <c r="J140" s="2348"/>
      <c r="K140" s="2348"/>
      <c r="L140" s="2348"/>
      <c r="M140" s="2348"/>
      <c r="N140" s="2348"/>
      <c r="O140" s="2348"/>
      <c r="P140" s="2348"/>
      <c r="Q140" s="2348"/>
      <c r="R140" s="2349"/>
      <c r="S140" s="127"/>
    </row>
    <row r="141" spans="1:19" ht="39.950000000000003" customHeight="1">
      <c r="A141" s="127"/>
      <c r="B141" s="122" t="s">
        <v>1458</v>
      </c>
      <c r="C141" s="124"/>
      <c r="D141" s="124"/>
      <c r="E141" s="2241"/>
      <c r="F141" s="2241"/>
      <c r="G141" s="2241"/>
      <c r="H141" s="2241"/>
      <c r="I141" s="2241"/>
      <c r="J141" s="2241"/>
      <c r="K141" s="2241"/>
      <c r="L141" s="2241"/>
      <c r="M141" s="2241"/>
      <c r="N141" s="2241"/>
      <c r="O141" s="2241"/>
      <c r="P141" s="2241"/>
      <c r="Q141" s="2241"/>
      <c r="R141" s="2241"/>
      <c r="S141" s="119"/>
    </row>
    <row r="142" spans="1:19" ht="38.25" customHeight="1">
      <c r="A142" s="127"/>
      <c r="B142" s="125" t="s">
        <v>1498</v>
      </c>
      <c r="C142" s="126" t="s">
        <v>1499</v>
      </c>
      <c r="D142" s="2257" t="s">
        <v>1423</v>
      </c>
      <c r="E142" s="157">
        <f>1375000/1.1</f>
        <v>1250000</v>
      </c>
      <c r="F142" s="155"/>
      <c r="G142" s="148"/>
      <c r="H142" s="2311" t="s">
        <v>1459</v>
      </c>
      <c r="I142" s="2312"/>
      <c r="J142" s="2312"/>
      <c r="K142" s="2312"/>
      <c r="L142" s="2312"/>
      <c r="M142" s="2312"/>
      <c r="N142" s="2312"/>
      <c r="O142" s="2312"/>
      <c r="P142" s="2312"/>
      <c r="Q142" s="2312"/>
      <c r="R142" s="2313"/>
      <c r="S142" s="2335" t="s">
        <v>1460</v>
      </c>
    </row>
    <row r="143" spans="1:19" ht="38.25" customHeight="1">
      <c r="A143" s="127"/>
      <c r="B143" s="125" t="s">
        <v>1500</v>
      </c>
      <c r="C143" s="126" t="s">
        <v>1499</v>
      </c>
      <c r="D143" s="2257"/>
      <c r="E143" s="157">
        <f>1425000/1.1</f>
        <v>1295454.5454545454</v>
      </c>
      <c r="F143" s="155"/>
      <c r="G143" s="148"/>
      <c r="H143" s="2314"/>
      <c r="I143" s="2315"/>
      <c r="J143" s="2315"/>
      <c r="K143" s="2315"/>
      <c r="L143" s="2315"/>
      <c r="M143" s="2315"/>
      <c r="N143" s="2315"/>
      <c r="O143" s="2315"/>
      <c r="P143" s="2315"/>
      <c r="Q143" s="2315"/>
      <c r="R143" s="2316"/>
      <c r="S143" s="2257"/>
    </row>
    <row r="144" spans="1:19" ht="38.25" customHeight="1">
      <c r="A144" s="127"/>
      <c r="B144" s="125" t="s">
        <v>1501</v>
      </c>
      <c r="C144" s="126" t="s">
        <v>1499</v>
      </c>
      <c r="D144" s="2257"/>
      <c r="E144" s="157">
        <f>1475000/1.1</f>
        <v>1340909.0909090908</v>
      </c>
      <c r="F144" s="155"/>
      <c r="G144" s="148"/>
      <c r="H144" s="2314"/>
      <c r="I144" s="2315"/>
      <c r="J144" s="2315"/>
      <c r="K144" s="2315"/>
      <c r="L144" s="2315"/>
      <c r="M144" s="2315"/>
      <c r="N144" s="2315"/>
      <c r="O144" s="2315"/>
      <c r="P144" s="2315"/>
      <c r="Q144" s="2315"/>
      <c r="R144" s="2316"/>
      <c r="S144" s="2257"/>
    </row>
    <row r="145" spans="1:19" ht="38.25" customHeight="1">
      <c r="A145" s="127"/>
      <c r="B145" s="125" t="s">
        <v>1502</v>
      </c>
      <c r="C145" s="126" t="s">
        <v>1499</v>
      </c>
      <c r="D145" s="2257"/>
      <c r="E145" s="157">
        <f>1530000/1.1</f>
        <v>1390909.0909090908</v>
      </c>
      <c r="F145" s="155"/>
      <c r="G145" s="148"/>
      <c r="H145" s="2314"/>
      <c r="I145" s="2315"/>
      <c r="J145" s="2315"/>
      <c r="K145" s="2315"/>
      <c r="L145" s="2315"/>
      <c r="M145" s="2315"/>
      <c r="N145" s="2315"/>
      <c r="O145" s="2315"/>
      <c r="P145" s="2315"/>
      <c r="Q145" s="2315"/>
      <c r="R145" s="2316"/>
      <c r="S145" s="2257"/>
    </row>
    <row r="146" spans="1:19" ht="38.25" customHeight="1">
      <c r="A146" s="127"/>
      <c r="B146" s="125" t="s">
        <v>1503</v>
      </c>
      <c r="C146" s="126" t="s">
        <v>1499</v>
      </c>
      <c r="D146" s="2257"/>
      <c r="E146" s="157">
        <f>1600000/1.1</f>
        <v>1454545.4545454544</v>
      </c>
      <c r="F146" s="155"/>
      <c r="G146" s="148"/>
      <c r="H146" s="2314"/>
      <c r="I146" s="2315"/>
      <c r="J146" s="2315"/>
      <c r="K146" s="2315"/>
      <c r="L146" s="2315"/>
      <c r="M146" s="2315"/>
      <c r="N146" s="2315"/>
      <c r="O146" s="2315"/>
      <c r="P146" s="2315"/>
      <c r="Q146" s="2315"/>
      <c r="R146" s="2316"/>
      <c r="S146" s="2257"/>
    </row>
    <row r="147" spans="1:19" ht="38.25" customHeight="1">
      <c r="A147" s="127"/>
      <c r="B147" s="125" t="s">
        <v>1530</v>
      </c>
      <c r="C147" s="126" t="s">
        <v>548</v>
      </c>
      <c r="D147" s="2257"/>
      <c r="E147" s="157">
        <f>1700000/1.1</f>
        <v>1545454.5454545454</v>
      </c>
      <c r="F147" s="155"/>
      <c r="G147" s="148"/>
      <c r="H147" s="2314"/>
      <c r="I147" s="2315"/>
      <c r="J147" s="2315"/>
      <c r="K147" s="2315"/>
      <c r="L147" s="2315"/>
      <c r="M147" s="2315"/>
      <c r="N147" s="2315"/>
      <c r="O147" s="2315"/>
      <c r="P147" s="2315"/>
      <c r="Q147" s="2315"/>
      <c r="R147" s="2316"/>
      <c r="S147" s="2257"/>
    </row>
    <row r="148" spans="1:19" ht="38.25" customHeight="1">
      <c r="A148" s="127"/>
      <c r="B148" s="125" t="s">
        <v>1531</v>
      </c>
      <c r="C148" s="126" t="s">
        <v>548</v>
      </c>
      <c r="D148" s="2257"/>
      <c r="E148" s="157">
        <f>1990000/1.1</f>
        <v>1809090.9090909089</v>
      </c>
      <c r="F148" s="155"/>
      <c r="G148" s="148"/>
      <c r="H148" s="2347"/>
      <c r="I148" s="2348"/>
      <c r="J148" s="2348"/>
      <c r="K148" s="2348"/>
      <c r="L148" s="2348"/>
      <c r="M148" s="2348"/>
      <c r="N148" s="2348"/>
      <c r="O148" s="2348"/>
      <c r="P148" s="2348"/>
      <c r="Q148" s="2348"/>
      <c r="R148" s="2349"/>
      <c r="S148" s="2257"/>
    </row>
    <row r="149" spans="1:19" ht="30" customHeight="1">
      <c r="A149" s="119" t="s">
        <v>1266</v>
      </c>
      <c r="B149" s="2337" t="s">
        <v>1267</v>
      </c>
      <c r="C149" s="2337"/>
      <c r="D149" s="2337"/>
      <c r="E149" s="2337"/>
      <c r="F149" s="2337"/>
      <c r="G149" s="2337"/>
      <c r="H149" s="2337"/>
      <c r="I149" s="2337"/>
      <c r="J149" s="2337"/>
      <c r="K149" s="2337"/>
      <c r="L149" s="2337"/>
      <c r="M149" s="2337"/>
      <c r="N149" s="2337"/>
      <c r="O149" s="2337"/>
      <c r="P149" s="2337"/>
      <c r="Q149" s="2337"/>
      <c r="R149" s="2337"/>
      <c r="S149" s="154"/>
    </row>
    <row r="150" spans="1:19" ht="45" customHeight="1">
      <c r="A150" s="2241">
        <v>1</v>
      </c>
      <c r="B150" s="1892" t="s">
        <v>1563</v>
      </c>
      <c r="C150" s="1892"/>
      <c r="D150" s="1892"/>
      <c r="E150" s="1892"/>
      <c r="F150" s="1892"/>
      <c r="G150" s="1892"/>
      <c r="H150" s="1892"/>
      <c r="I150" s="1892"/>
      <c r="J150" s="1892"/>
      <c r="K150" s="1892"/>
      <c r="L150" s="1892"/>
      <c r="M150" s="1892"/>
      <c r="N150" s="1892"/>
      <c r="O150" s="1892"/>
      <c r="P150" s="1892"/>
      <c r="Q150" s="1892"/>
      <c r="R150" s="1892"/>
      <c r="S150" s="2257"/>
    </row>
    <row r="151" spans="1:19" ht="30" customHeight="1">
      <c r="A151" s="2241"/>
      <c r="B151" s="2338" t="s">
        <v>1427</v>
      </c>
      <c r="C151" s="2331"/>
      <c r="D151" s="2331"/>
      <c r="E151" s="2331"/>
      <c r="F151" s="2331"/>
      <c r="G151" s="2331"/>
      <c r="H151" s="2331"/>
      <c r="I151" s="2331"/>
      <c r="J151" s="2331"/>
      <c r="K151" s="2331"/>
      <c r="L151" s="2331"/>
      <c r="M151" s="2331"/>
      <c r="N151" s="2331"/>
      <c r="O151" s="2331"/>
      <c r="P151" s="2331"/>
      <c r="Q151" s="2331"/>
      <c r="R151" s="2331"/>
      <c r="S151" s="2257"/>
    </row>
    <row r="152" spans="1:19" ht="22.5" customHeight="1">
      <c r="A152" s="2241"/>
      <c r="B152" s="2339" t="s">
        <v>1374</v>
      </c>
      <c r="C152" s="2331"/>
      <c r="D152" s="2331"/>
      <c r="E152" s="2331"/>
      <c r="F152" s="2331"/>
      <c r="G152" s="2331"/>
      <c r="H152" s="2331"/>
      <c r="I152" s="2331"/>
      <c r="J152" s="2331"/>
      <c r="K152" s="2331"/>
      <c r="L152" s="2331"/>
      <c r="M152" s="2331"/>
      <c r="N152" s="2331"/>
      <c r="O152" s="2331"/>
      <c r="P152" s="125"/>
      <c r="Q152" s="125"/>
      <c r="R152" s="125"/>
      <c r="S152" s="2257"/>
    </row>
    <row r="153" spans="1:19" ht="18" customHeight="1">
      <c r="A153" s="2241"/>
      <c r="B153" s="2339" t="s">
        <v>1428</v>
      </c>
      <c r="C153" s="2331"/>
      <c r="D153" s="2331"/>
      <c r="E153" s="2331"/>
      <c r="F153" s="2331"/>
      <c r="G153" s="2331"/>
      <c r="H153" s="2331"/>
      <c r="I153" s="2331"/>
      <c r="J153" s="2331"/>
      <c r="K153" s="2331"/>
      <c r="L153" s="2331"/>
      <c r="M153" s="2331"/>
      <c r="N153" s="2331"/>
      <c r="O153" s="2331"/>
      <c r="P153" s="2331"/>
      <c r="Q153" s="2331"/>
      <c r="R153" s="2331"/>
      <c r="S153" s="2257"/>
    </row>
    <row r="154" spans="1:19" ht="18" customHeight="1">
      <c r="A154" s="2241"/>
      <c r="B154" s="2339" t="s">
        <v>1429</v>
      </c>
      <c r="C154" s="2331"/>
      <c r="D154" s="2331"/>
      <c r="E154" s="2331"/>
      <c r="F154" s="2331"/>
      <c r="G154" s="2331"/>
      <c r="H154" s="2331"/>
      <c r="I154" s="2331"/>
      <c r="J154" s="2331"/>
      <c r="K154" s="2331"/>
      <c r="L154" s="2331"/>
      <c r="M154" s="2331"/>
      <c r="N154" s="2331"/>
      <c r="O154" s="2331"/>
      <c r="P154" s="2331"/>
      <c r="Q154" s="2331"/>
      <c r="R154" s="2331"/>
      <c r="S154" s="2257"/>
    </row>
    <row r="155" spans="1:19" ht="30" customHeight="1">
      <c r="A155" s="119"/>
      <c r="B155" s="2340" t="s">
        <v>1430</v>
      </c>
      <c r="C155" s="1892"/>
      <c r="D155" s="1892"/>
      <c r="E155" s="1892"/>
      <c r="F155" s="1892"/>
      <c r="G155" s="2327"/>
      <c r="H155" s="2327"/>
      <c r="I155" s="2327"/>
      <c r="J155" s="2327"/>
      <c r="K155" s="2327"/>
      <c r="L155" s="2327"/>
      <c r="M155" s="2327"/>
      <c r="N155" s="2327"/>
      <c r="O155" s="2327"/>
      <c r="P155" s="2327"/>
      <c r="Q155" s="2327"/>
      <c r="R155" s="2327"/>
      <c r="S155" s="157"/>
    </row>
    <row r="156" spans="1:19" ht="30" customHeight="1">
      <c r="A156" s="127"/>
      <c r="B156" s="125" t="s">
        <v>1272</v>
      </c>
      <c r="C156" s="126" t="s">
        <v>1273</v>
      </c>
      <c r="D156" s="126"/>
      <c r="E156" s="152">
        <v>440000</v>
      </c>
      <c r="F156" s="2258" t="s">
        <v>1431</v>
      </c>
      <c r="G156" s="2259"/>
      <c r="H156" s="2259"/>
      <c r="I156" s="2259"/>
      <c r="J156" s="2259"/>
      <c r="K156" s="2259"/>
      <c r="L156" s="2259"/>
      <c r="M156" s="2259"/>
      <c r="N156" s="2259"/>
      <c r="O156" s="2259"/>
      <c r="P156" s="2259"/>
      <c r="Q156" s="2259"/>
      <c r="R156" s="2260"/>
      <c r="S156" s="2257"/>
    </row>
    <row r="157" spans="1:19" ht="30" customHeight="1">
      <c r="A157" s="127"/>
      <c r="B157" s="125" t="s">
        <v>1274</v>
      </c>
      <c r="C157" s="126" t="s">
        <v>1273</v>
      </c>
      <c r="D157" s="126"/>
      <c r="E157" s="152">
        <v>495000</v>
      </c>
      <c r="F157" s="2261"/>
      <c r="G157" s="2262"/>
      <c r="H157" s="2262"/>
      <c r="I157" s="2262"/>
      <c r="J157" s="2262"/>
      <c r="K157" s="2262"/>
      <c r="L157" s="2262"/>
      <c r="M157" s="2262"/>
      <c r="N157" s="2262"/>
      <c r="O157" s="2262"/>
      <c r="P157" s="2262"/>
      <c r="Q157" s="2262"/>
      <c r="R157" s="2263"/>
      <c r="S157" s="2257"/>
    </row>
    <row r="158" spans="1:19" ht="30" customHeight="1">
      <c r="A158" s="127"/>
      <c r="B158" s="125" t="s">
        <v>1375</v>
      </c>
      <c r="C158" s="126" t="s">
        <v>1273</v>
      </c>
      <c r="D158" s="126"/>
      <c r="E158" s="152">
        <v>555000</v>
      </c>
      <c r="F158" s="2261"/>
      <c r="G158" s="2262"/>
      <c r="H158" s="2262"/>
      <c r="I158" s="2262"/>
      <c r="J158" s="2262"/>
      <c r="K158" s="2262"/>
      <c r="L158" s="2262"/>
      <c r="M158" s="2262"/>
      <c r="N158" s="2262"/>
      <c r="O158" s="2262"/>
      <c r="P158" s="2262"/>
      <c r="Q158" s="2262"/>
      <c r="R158" s="2263"/>
      <c r="S158" s="2257"/>
    </row>
    <row r="159" spans="1:19" ht="30" customHeight="1">
      <c r="A159" s="127"/>
      <c r="B159" s="125" t="s">
        <v>1276</v>
      </c>
      <c r="C159" s="126" t="s">
        <v>1273</v>
      </c>
      <c r="D159" s="126"/>
      <c r="E159" s="152">
        <v>680000</v>
      </c>
      <c r="F159" s="2261"/>
      <c r="G159" s="2262"/>
      <c r="H159" s="2262"/>
      <c r="I159" s="2262"/>
      <c r="J159" s="2262"/>
      <c r="K159" s="2262"/>
      <c r="L159" s="2262"/>
      <c r="M159" s="2262"/>
      <c r="N159" s="2262"/>
      <c r="O159" s="2262"/>
      <c r="P159" s="2262"/>
      <c r="Q159" s="2262"/>
      <c r="R159" s="2263"/>
      <c r="S159" s="2257"/>
    </row>
    <row r="160" spans="1:19" ht="30" customHeight="1">
      <c r="A160" s="127"/>
      <c r="B160" s="125" t="s">
        <v>1277</v>
      </c>
      <c r="C160" s="126" t="s">
        <v>1273</v>
      </c>
      <c r="D160" s="126"/>
      <c r="E160" s="152">
        <v>720000</v>
      </c>
      <c r="F160" s="2261"/>
      <c r="G160" s="2262"/>
      <c r="H160" s="2262"/>
      <c r="I160" s="2262"/>
      <c r="J160" s="2262"/>
      <c r="K160" s="2262"/>
      <c r="L160" s="2262"/>
      <c r="M160" s="2262"/>
      <c r="N160" s="2262"/>
      <c r="O160" s="2262"/>
      <c r="P160" s="2262"/>
      <c r="Q160" s="2262"/>
      <c r="R160" s="2263"/>
      <c r="S160" s="2257"/>
    </row>
    <row r="161" spans="1:19" ht="30" customHeight="1">
      <c r="A161" s="127"/>
      <c r="B161" s="125" t="s">
        <v>1278</v>
      </c>
      <c r="C161" s="126" t="s">
        <v>1273</v>
      </c>
      <c r="D161" s="126"/>
      <c r="E161" s="152">
        <v>790000</v>
      </c>
      <c r="F161" s="2261"/>
      <c r="G161" s="2262"/>
      <c r="H161" s="2262"/>
      <c r="I161" s="2262"/>
      <c r="J161" s="2262"/>
      <c r="K161" s="2262"/>
      <c r="L161" s="2262"/>
      <c r="M161" s="2262"/>
      <c r="N161" s="2262"/>
      <c r="O161" s="2262"/>
      <c r="P161" s="2262"/>
      <c r="Q161" s="2262"/>
      <c r="R161" s="2263"/>
      <c r="S161" s="2257"/>
    </row>
    <row r="162" spans="1:19" ht="30" customHeight="1">
      <c r="A162" s="127"/>
      <c r="B162" s="125" t="s">
        <v>1279</v>
      </c>
      <c r="C162" s="126" t="s">
        <v>1273</v>
      </c>
      <c r="D162" s="126"/>
      <c r="E162" s="152">
        <v>985000</v>
      </c>
      <c r="F162" s="2261"/>
      <c r="G162" s="2262"/>
      <c r="H162" s="2262"/>
      <c r="I162" s="2262"/>
      <c r="J162" s="2262"/>
      <c r="K162" s="2262"/>
      <c r="L162" s="2262"/>
      <c r="M162" s="2262"/>
      <c r="N162" s="2262"/>
      <c r="O162" s="2262"/>
      <c r="P162" s="2262"/>
      <c r="Q162" s="2262"/>
      <c r="R162" s="2263"/>
      <c r="S162" s="2257"/>
    </row>
    <row r="163" spans="1:19" ht="30" customHeight="1">
      <c r="A163" s="127"/>
      <c r="B163" s="125" t="s">
        <v>1280</v>
      </c>
      <c r="C163" s="126" t="s">
        <v>1273</v>
      </c>
      <c r="D163" s="126"/>
      <c r="E163" s="152">
        <v>1090000</v>
      </c>
      <c r="F163" s="2261"/>
      <c r="G163" s="2262"/>
      <c r="H163" s="2262"/>
      <c r="I163" s="2262"/>
      <c r="J163" s="2262"/>
      <c r="K163" s="2262"/>
      <c r="L163" s="2262"/>
      <c r="M163" s="2262"/>
      <c r="N163" s="2262"/>
      <c r="O163" s="2262"/>
      <c r="P163" s="2262"/>
      <c r="Q163" s="2262"/>
      <c r="R163" s="2263"/>
      <c r="S163" s="2257"/>
    </row>
    <row r="164" spans="1:19" ht="30" customHeight="1">
      <c r="A164" s="127"/>
      <c r="B164" s="125" t="s">
        <v>1281</v>
      </c>
      <c r="C164" s="126" t="s">
        <v>1273</v>
      </c>
      <c r="D164" s="126"/>
      <c r="E164" s="152">
        <v>1190000</v>
      </c>
      <c r="F164" s="2261"/>
      <c r="G164" s="2262"/>
      <c r="H164" s="2262"/>
      <c r="I164" s="2262"/>
      <c r="J164" s="2262"/>
      <c r="K164" s="2262"/>
      <c r="L164" s="2262"/>
      <c r="M164" s="2262"/>
      <c r="N164" s="2262"/>
      <c r="O164" s="2262"/>
      <c r="P164" s="2262"/>
      <c r="Q164" s="2262"/>
      <c r="R164" s="2263"/>
      <c r="S164" s="2257"/>
    </row>
    <row r="165" spans="1:19" ht="30" customHeight="1">
      <c r="A165" s="127"/>
      <c r="B165" s="125" t="s">
        <v>1282</v>
      </c>
      <c r="C165" s="126" t="s">
        <v>1273</v>
      </c>
      <c r="D165" s="126"/>
      <c r="E165" s="152">
        <v>1485000</v>
      </c>
      <c r="F165" s="2261"/>
      <c r="G165" s="2262"/>
      <c r="H165" s="2262"/>
      <c r="I165" s="2262"/>
      <c r="J165" s="2262"/>
      <c r="K165" s="2262"/>
      <c r="L165" s="2262"/>
      <c r="M165" s="2262"/>
      <c r="N165" s="2262"/>
      <c r="O165" s="2262"/>
      <c r="P165" s="2262"/>
      <c r="Q165" s="2262"/>
      <c r="R165" s="2263"/>
      <c r="S165" s="2257"/>
    </row>
    <row r="166" spans="1:19" ht="30" customHeight="1">
      <c r="A166" s="127"/>
      <c r="B166" s="125" t="s">
        <v>1283</v>
      </c>
      <c r="C166" s="126" t="s">
        <v>1273</v>
      </c>
      <c r="D166" s="126"/>
      <c r="E166" s="152">
        <v>1610000</v>
      </c>
      <c r="F166" s="2261"/>
      <c r="G166" s="2262"/>
      <c r="H166" s="2262"/>
      <c r="I166" s="2262"/>
      <c r="J166" s="2262"/>
      <c r="K166" s="2262"/>
      <c r="L166" s="2262"/>
      <c r="M166" s="2262"/>
      <c r="N166" s="2262"/>
      <c r="O166" s="2262"/>
      <c r="P166" s="2262"/>
      <c r="Q166" s="2262"/>
      <c r="R166" s="2263"/>
      <c r="S166" s="2257"/>
    </row>
    <row r="167" spans="1:19" ht="30" customHeight="1">
      <c r="A167" s="127"/>
      <c r="B167" s="125" t="s">
        <v>1284</v>
      </c>
      <c r="C167" s="126" t="s">
        <v>1273</v>
      </c>
      <c r="D167" s="126"/>
      <c r="E167" s="152">
        <v>1740000</v>
      </c>
      <c r="F167" s="2261"/>
      <c r="G167" s="2262"/>
      <c r="H167" s="2262"/>
      <c r="I167" s="2262"/>
      <c r="J167" s="2262"/>
      <c r="K167" s="2262"/>
      <c r="L167" s="2262"/>
      <c r="M167" s="2262"/>
      <c r="N167" s="2262"/>
      <c r="O167" s="2262"/>
      <c r="P167" s="2262"/>
      <c r="Q167" s="2262"/>
      <c r="R167" s="2263"/>
      <c r="S167" s="2257"/>
    </row>
    <row r="168" spans="1:19" ht="30" customHeight="1">
      <c r="A168" s="127"/>
      <c r="B168" s="125" t="s">
        <v>1285</v>
      </c>
      <c r="C168" s="126" t="s">
        <v>1273</v>
      </c>
      <c r="D168" s="126"/>
      <c r="E168" s="152">
        <v>2475000</v>
      </c>
      <c r="F168" s="2261"/>
      <c r="G168" s="2262"/>
      <c r="H168" s="2262"/>
      <c r="I168" s="2262"/>
      <c r="J168" s="2262"/>
      <c r="K168" s="2262"/>
      <c r="L168" s="2262"/>
      <c r="M168" s="2262"/>
      <c r="N168" s="2262"/>
      <c r="O168" s="2262"/>
      <c r="P168" s="2262"/>
      <c r="Q168" s="2262"/>
      <c r="R168" s="2263"/>
      <c r="S168" s="2257"/>
    </row>
    <row r="169" spans="1:19" ht="30" customHeight="1">
      <c r="A169" s="127"/>
      <c r="B169" s="125" t="s">
        <v>1286</v>
      </c>
      <c r="C169" s="126" t="s">
        <v>1273</v>
      </c>
      <c r="D169" s="126"/>
      <c r="E169" s="152">
        <v>2745000</v>
      </c>
      <c r="F169" s="2261"/>
      <c r="G169" s="2262"/>
      <c r="H169" s="2262"/>
      <c r="I169" s="2262"/>
      <c r="J169" s="2262"/>
      <c r="K169" s="2262"/>
      <c r="L169" s="2262"/>
      <c r="M169" s="2262"/>
      <c r="N169" s="2262"/>
      <c r="O169" s="2262"/>
      <c r="P169" s="2262"/>
      <c r="Q169" s="2262"/>
      <c r="R169" s="2263"/>
      <c r="S169" s="2257"/>
    </row>
    <row r="170" spans="1:19" ht="30" customHeight="1">
      <c r="A170" s="127"/>
      <c r="B170" s="125" t="s">
        <v>1287</v>
      </c>
      <c r="C170" s="126" t="s">
        <v>1273</v>
      </c>
      <c r="D170" s="126"/>
      <c r="E170" s="152">
        <v>2970000</v>
      </c>
      <c r="F170" s="2261"/>
      <c r="G170" s="2262"/>
      <c r="H170" s="2262"/>
      <c r="I170" s="2262"/>
      <c r="J170" s="2262"/>
      <c r="K170" s="2262"/>
      <c r="L170" s="2262"/>
      <c r="M170" s="2262"/>
      <c r="N170" s="2262"/>
      <c r="O170" s="2262"/>
      <c r="P170" s="2262"/>
      <c r="Q170" s="2262"/>
      <c r="R170" s="2263"/>
      <c r="S170" s="2257"/>
    </row>
    <row r="171" spans="1:19" ht="30" customHeight="1">
      <c r="A171" s="127"/>
      <c r="B171" s="125" t="s">
        <v>1288</v>
      </c>
      <c r="C171" s="126" t="s">
        <v>1273</v>
      </c>
      <c r="D171" s="126"/>
      <c r="E171" s="152">
        <v>3555000</v>
      </c>
      <c r="F171" s="2261"/>
      <c r="G171" s="2262"/>
      <c r="H171" s="2262"/>
      <c r="I171" s="2262"/>
      <c r="J171" s="2262"/>
      <c r="K171" s="2262"/>
      <c r="L171" s="2262"/>
      <c r="M171" s="2262"/>
      <c r="N171" s="2262"/>
      <c r="O171" s="2262"/>
      <c r="P171" s="2262"/>
      <c r="Q171" s="2262"/>
      <c r="R171" s="2263"/>
      <c r="S171" s="2257"/>
    </row>
    <row r="172" spans="1:19" ht="30" customHeight="1">
      <c r="A172" s="127"/>
      <c r="B172" s="125" t="s">
        <v>1289</v>
      </c>
      <c r="C172" s="126" t="s">
        <v>1273</v>
      </c>
      <c r="D172" s="126"/>
      <c r="E172" s="152">
        <v>3915000</v>
      </c>
      <c r="F172" s="2261"/>
      <c r="G172" s="2262"/>
      <c r="H172" s="2262"/>
      <c r="I172" s="2262"/>
      <c r="J172" s="2262"/>
      <c r="K172" s="2262"/>
      <c r="L172" s="2262"/>
      <c r="M172" s="2262"/>
      <c r="N172" s="2262"/>
      <c r="O172" s="2262"/>
      <c r="P172" s="2262"/>
      <c r="Q172" s="2262"/>
      <c r="R172" s="2263"/>
      <c r="S172" s="2257"/>
    </row>
    <row r="173" spans="1:19" ht="30" customHeight="1">
      <c r="A173" s="127"/>
      <c r="B173" s="125" t="s">
        <v>1290</v>
      </c>
      <c r="C173" s="126" t="s">
        <v>1273</v>
      </c>
      <c r="D173" s="126"/>
      <c r="E173" s="152">
        <v>4275000</v>
      </c>
      <c r="F173" s="2264"/>
      <c r="G173" s="2265"/>
      <c r="H173" s="2265"/>
      <c r="I173" s="2265"/>
      <c r="J173" s="2265"/>
      <c r="K173" s="2265"/>
      <c r="L173" s="2265"/>
      <c r="M173" s="2265"/>
      <c r="N173" s="2265"/>
      <c r="O173" s="2265"/>
      <c r="P173" s="2265"/>
      <c r="Q173" s="2265"/>
      <c r="R173" s="2266"/>
      <c r="S173" s="2257"/>
    </row>
    <row r="174" spans="1:19" ht="30" customHeight="1">
      <c r="A174" s="127"/>
      <c r="B174" s="1892" t="s">
        <v>1432</v>
      </c>
      <c r="C174" s="1892"/>
      <c r="D174" s="1892"/>
      <c r="E174" s="1892"/>
      <c r="F174" s="1892"/>
      <c r="G174" s="2327"/>
      <c r="H174" s="2327"/>
      <c r="I174" s="2327"/>
      <c r="J174" s="2327"/>
      <c r="K174" s="2327"/>
      <c r="L174" s="2327"/>
      <c r="M174" s="2327"/>
      <c r="N174" s="2327"/>
      <c r="O174" s="2327"/>
      <c r="P174" s="2327"/>
      <c r="Q174" s="2327"/>
      <c r="R174" s="2327"/>
      <c r="S174" s="2257"/>
    </row>
    <row r="175" spans="1:19" ht="30" customHeight="1">
      <c r="A175" s="127"/>
      <c r="B175" s="125" t="s">
        <v>1433</v>
      </c>
      <c r="C175" s="126" t="s">
        <v>1273</v>
      </c>
      <c r="D175" s="126"/>
      <c r="E175" s="152">
        <v>775000</v>
      </c>
      <c r="F175" s="2311" t="s">
        <v>1436</v>
      </c>
      <c r="G175" s="2312"/>
      <c r="H175" s="2312"/>
      <c r="I175" s="2312"/>
      <c r="J175" s="2312"/>
      <c r="K175" s="2312"/>
      <c r="L175" s="2312"/>
      <c r="M175" s="2312"/>
      <c r="N175" s="2312"/>
      <c r="O175" s="2312"/>
      <c r="P175" s="2312"/>
      <c r="Q175" s="2312"/>
      <c r="R175" s="2313"/>
      <c r="S175" s="2257"/>
    </row>
    <row r="176" spans="1:19" ht="30" customHeight="1">
      <c r="A176" s="127"/>
      <c r="B176" s="125" t="s">
        <v>1434</v>
      </c>
      <c r="C176" s="126" t="s">
        <v>1273</v>
      </c>
      <c r="D176" s="126"/>
      <c r="E176" s="152">
        <v>865000</v>
      </c>
      <c r="F176" s="2314"/>
      <c r="G176" s="2315"/>
      <c r="H176" s="2315"/>
      <c r="I176" s="2315"/>
      <c r="J176" s="2315"/>
      <c r="K176" s="2315"/>
      <c r="L176" s="2315"/>
      <c r="M176" s="2315"/>
      <c r="N176" s="2315"/>
      <c r="O176" s="2315"/>
      <c r="P176" s="2315"/>
      <c r="Q176" s="2315"/>
      <c r="R176" s="2316"/>
      <c r="S176" s="2257"/>
    </row>
    <row r="177" spans="1:19" ht="30" customHeight="1">
      <c r="A177" s="127"/>
      <c r="B177" s="125" t="s">
        <v>1435</v>
      </c>
      <c r="C177" s="126" t="s">
        <v>1273</v>
      </c>
      <c r="D177" s="126"/>
      <c r="E177" s="152">
        <v>1165000</v>
      </c>
      <c r="F177" s="2314"/>
      <c r="G177" s="2315"/>
      <c r="H177" s="2315"/>
      <c r="I177" s="2315"/>
      <c r="J177" s="2315"/>
      <c r="K177" s="2315"/>
      <c r="L177" s="2315"/>
      <c r="M177" s="2315"/>
      <c r="N177" s="2315"/>
      <c r="O177" s="2315"/>
      <c r="P177" s="2315"/>
      <c r="Q177" s="2315"/>
      <c r="R177" s="2316"/>
      <c r="S177" s="2257"/>
    </row>
    <row r="178" spans="1:19" ht="30" customHeight="1">
      <c r="A178" s="127"/>
      <c r="B178" s="125" t="s">
        <v>1437</v>
      </c>
      <c r="C178" s="126" t="s">
        <v>1273</v>
      </c>
      <c r="D178" s="126"/>
      <c r="E178" s="152">
        <v>1280000</v>
      </c>
      <c r="F178" s="2314"/>
      <c r="G178" s="2315"/>
      <c r="H178" s="2315"/>
      <c r="I178" s="2315"/>
      <c r="J178" s="2315"/>
      <c r="K178" s="2315"/>
      <c r="L178" s="2315"/>
      <c r="M178" s="2315"/>
      <c r="N178" s="2315"/>
      <c r="O178" s="2315"/>
      <c r="P178" s="2315"/>
      <c r="Q178" s="2315"/>
      <c r="R178" s="2316"/>
      <c r="S178" s="2257"/>
    </row>
    <row r="179" spans="1:19" ht="30" customHeight="1">
      <c r="A179" s="127"/>
      <c r="B179" s="125" t="s">
        <v>1438</v>
      </c>
      <c r="C179" s="126" t="s">
        <v>1273</v>
      </c>
      <c r="D179" s="126"/>
      <c r="E179" s="152">
        <v>1685000</v>
      </c>
      <c r="F179" s="2314"/>
      <c r="G179" s="2315"/>
      <c r="H179" s="2315"/>
      <c r="I179" s="2315"/>
      <c r="J179" s="2315"/>
      <c r="K179" s="2315"/>
      <c r="L179" s="2315"/>
      <c r="M179" s="2315"/>
      <c r="N179" s="2315"/>
      <c r="O179" s="2315"/>
      <c r="P179" s="2315"/>
      <c r="Q179" s="2315"/>
      <c r="R179" s="2316"/>
      <c r="S179" s="2257"/>
    </row>
    <row r="180" spans="1:19" ht="30" customHeight="1">
      <c r="A180" s="127"/>
      <c r="B180" s="125" t="s">
        <v>1439</v>
      </c>
      <c r="C180" s="126" t="s">
        <v>1273</v>
      </c>
      <c r="D180" s="126"/>
      <c r="E180" s="152">
        <v>1785000</v>
      </c>
      <c r="F180" s="2347"/>
      <c r="G180" s="2348"/>
      <c r="H180" s="2348"/>
      <c r="I180" s="2348"/>
      <c r="J180" s="2348"/>
      <c r="K180" s="2348"/>
      <c r="L180" s="2348"/>
      <c r="M180" s="2348"/>
      <c r="N180" s="2348"/>
      <c r="O180" s="2348"/>
      <c r="P180" s="2348"/>
      <c r="Q180" s="2348"/>
      <c r="R180" s="2349"/>
      <c r="S180" s="2257"/>
    </row>
    <row r="181" spans="1:19" ht="45" customHeight="1">
      <c r="A181" s="119">
        <v>2</v>
      </c>
      <c r="B181" s="1892" t="s">
        <v>1532</v>
      </c>
      <c r="C181" s="1892"/>
      <c r="D181" s="1892"/>
      <c r="E181" s="1892"/>
      <c r="F181" s="1892"/>
      <c r="G181" s="1892"/>
      <c r="H181" s="1892"/>
      <c r="I181" s="1892"/>
      <c r="J181" s="1892"/>
      <c r="K181" s="1892"/>
      <c r="L181" s="1892"/>
      <c r="M181" s="1892"/>
      <c r="N181" s="1892"/>
      <c r="O181" s="1892"/>
      <c r="P181" s="1892"/>
      <c r="Q181" s="1892"/>
      <c r="R181" s="1892"/>
      <c r="S181" s="124"/>
    </row>
    <row r="182" spans="1:19" ht="17.25" customHeight="1">
      <c r="A182" s="127"/>
      <c r="B182" s="161" t="s">
        <v>1291</v>
      </c>
      <c r="C182" s="126"/>
      <c r="D182" s="126"/>
      <c r="E182" s="131"/>
      <c r="F182" s="2258" t="s">
        <v>1292</v>
      </c>
      <c r="G182" s="2259"/>
      <c r="H182" s="2259"/>
      <c r="I182" s="2259"/>
      <c r="J182" s="2259"/>
      <c r="K182" s="2259"/>
      <c r="L182" s="2259"/>
      <c r="M182" s="2259"/>
      <c r="N182" s="2259"/>
      <c r="O182" s="2259"/>
      <c r="P182" s="2259"/>
      <c r="Q182" s="2259"/>
      <c r="R182" s="2260"/>
      <c r="S182" s="2336"/>
    </row>
    <row r="183" spans="1:19" ht="33">
      <c r="A183" s="127"/>
      <c r="B183" s="125" t="s">
        <v>1293</v>
      </c>
      <c r="C183" s="126" t="s">
        <v>1273</v>
      </c>
      <c r="D183" s="2257" t="s">
        <v>1294</v>
      </c>
      <c r="E183" s="156">
        <v>1440000</v>
      </c>
      <c r="F183" s="2261"/>
      <c r="G183" s="2262"/>
      <c r="H183" s="2262"/>
      <c r="I183" s="2262"/>
      <c r="J183" s="2262"/>
      <c r="K183" s="2262"/>
      <c r="L183" s="2262"/>
      <c r="M183" s="2262"/>
      <c r="N183" s="2262"/>
      <c r="O183" s="2262"/>
      <c r="P183" s="2262"/>
      <c r="Q183" s="2262"/>
      <c r="R183" s="2263"/>
      <c r="S183" s="2336"/>
    </row>
    <row r="184" spans="1:19" ht="33">
      <c r="A184" s="127"/>
      <c r="B184" s="125" t="s">
        <v>1295</v>
      </c>
      <c r="C184" s="126" t="s">
        <v>1273</v>
      </c>
      <c r="D184" s="2257"/>
      <c r="E184" s="156">
        <v>1580000</v>
      </c>
      <c r="F184" s="2261"/>
      <c r="G184" s="2262"/>
      <c r="H184" s="2262"/>
      <c r="I184" s="2262"/>
      <c r="J184" s="2262"/>
      <c r="K184" s="2262"/>
      <c r="L184" s="2262"/>
      <c r="M184" s="2262"/>
      <c r="N184" s="2262"/>
      <c r="O184" s="2262"/>
      <c r="P184" s="2262"/>
      <c r="Q184" s="2262"/>
      <c r="R184" s="2263"/>
      <c r="S184" s="2336"/>
    </row>
    <row r="185" spans="1:19" ht="33">
      <c r="A185" s="127"/>
      <c r="B185" s="125" t="s">
        <v>1296</v>
      </c>
      <c r="C185" s="126" t="s">
        <v>1273</v>
      </c>
      <c r="D185" s="2257"/>
      <c r="E185" s="156">
        <v>1690000</v>
      </c>
      <c r="F185" s="2261"/>
      <c r="G185" s="2262"/>
      <c r="H185" s="2262"/>
      <c r="I185" s="2262"/>
      <c r="J185" s="2262"/>
      <c r="K185" s="2262"/>
      <c r="L185" s="2262"/>
      <c r="M185" s="2262"/>
      <c r="N185" s="2262"/>
      <c r="O185" s="2262"/>
      <c r="P185" s="2262"/>
      <c r="Q185" s="2262"/>
      <c r="R185" s="2263"/>
      <c r="S185" s="2336"/>
    </row>
    <row r="186" spans="1:19" ht="33">
      <c r="A186" s="127"/>
      <c r="B186" s="125" t="s">
        <v>1297</v>
      </c>
      <c r="C186" s="126" t="s">
        <v>1273</v>
      </c>
      <c r="D186" s="2257"/>
      <c r="E186" s="156">
        <v>2030000</v>
      </c>
      <c r="F186" s="2261"/>
      <c r="G186" s="2262"/>
      <c r="H186" s="2262"/>
      <c r="I186" s="2262"/>
      <c r="J186" s="2262"/>
      <c r="K186" s="2262"/>
      <c r="L186" s="2262"/>
      <c r="M186" s="2262"/>
      <c r="N186" s="2262"/>
      <c r="O186" s="2262"/>
      <c r="P186" s="2262"/>
      <c r="Q186" s="2262"/>
      <c r="R186" s="2263"/>
      <c r="S186" s="2336"/>
    </row>
    <row r="187" spans="1:19" ht="33">
      <c r="A187" s="127"/>
      <c r="B187" s="125" t="s">
        <v>1298</v>
      </c>
      <c r="C187" s="126" t="s">
        <v>1273</v>
      </c>
      <c r="D187" s="2257" t="s">
        <v>1294</v>
      </c>
      <c r="E187" s="156">
        <v>2170000</v>
      </c>
      <c r="F187" s="2261"/>
      <c r="G187" s="2262"/>
      <c r="H187" s="2262"/>
      <c r="I187" s="2262"/>
      <c r="J187" s="2262"/>
      <c r="K187" s="2262"/>
      <c r="L187" s="2262"/>
      <c r="M187" s="2262"/>
      <c r="N187" s="2262"/>
      <c r="O187" s="2262"/>
      <c r="P187" s="2262"/>
      <c r="Q187" s="2262"/>
      <c r="R187" s="2263"/>
      <c r="S187" s="2336"/>
    </row>
    <row r="188" spans="1:19" ht="33">
      <c r="A188" s="127"/>
      <c r="B188" s="125" t="s">
        <v>1299</v>
      </c>
      <c r="C188" s="126" t="s">
        <v>1273</v>
      </c>
      <c r="D188" s="2257"/>
      <c r="E188" s="156">
        <v>2280000</v>
      </c>
      <c r="F188" s="2261"/>
      <c r="G188" s="2262"/>
      <c r="H188" s="2262"/>
      <c r="I188" s="2262"/>
      <c r="J188" s="2262"/>
      <c r="K188" s="2262"/>
      <c r="L188" s="2262"/>
      <c r="M188" s="2262"/>
      <c r="N188" s="2262"/>
      <c r="O188" s="2262"/>
      <c r="P188" s="2262"/>
      <c r="Q188" s="2262"/>
      <c r="R188" s="2263"/>
      <c r="S188" s="2336"/>
    </row>
    <row r="189" spans="1:19" ht="33">
      <c r="A189" s="127"/>
      <c r="B189" s="125" t="s">
        <v>1300</v>
      </c>
      <c r="C189" s="126" t="s">
        <v>1273</v>
      </c>
      <c r="D189" s="2257"/>
      <c r="E189" s="156">
        <v>2910000</v>
      </c>
      <c r="F189" s="2261"/>
      <c r="G189" s="2262"/>
      <c r="H189" s="2262"/>
      <c r="I189" s="2262"/>
      <c r="J189" s="2262"/>
      <c r="K189" s="2262"/>
      <c r="L189" s="2262"/>
      <c r="M189" s="2262"/>
      <c r="N189" s="2262"/>
      <c r="O189" s="2262"/>
      <c r="P189" s="2262"/>
      <c r="Q189" s="2262"/>
      <c r="R189" s="2263"/>
      <c r="S189" s="2336"/>
    </row>
    <row r="190" spans="1:19" ht="33">
      <c r="A190" s="127"/>
      <c r="B190" s="125" t="s">
        <v>1301</v>
      </c>
      <c r="C190" s="126" t="s">
        <v>1273</v>
      </c>
      <c r="D190" s="2257"/>
      <c r="E190" s="156">
        <v>3190000</v>
      </c>
      <c r="F190" s="2261"/>
      <c r="G190" s="2262"/>
      <c r="H190" s="2262"/>
      <c r="I190" s="2262"/>
      <c r="J190" s="2262"/>
      <c r="K190" s="2262"/>
      <c r="L190" s="2262"/>
      <c r="M190" s="2262"/>
      <c r="N190" s="2262"/>
      <c r="O190" s="2262"/>
      <c r="P190" s="2262"/>
      <c r="Q190" s="2262"/>
      <c r="R190" s="2263"/>
      <c r="S190" s="2336"/>
    </row>
    <row r="191" spans="1:19" ht="33">
      <c r="A191" s="127"/>
      <c r="B191" s="125" t="s">
        <v>1302</v>
      </c>
      <c r="C191" s="126" t="s">
        <v>1273</v>
      </c>
      <c r="D191" s="2257" t="s">
        <v>1294</v>
      </c>
      <c r="E191" s="156">
        <v>3400000</v>
      </c>
      <c r="F191" s="2261"/>
      <c r="G191" s="2262"/>
      <c r="H191" s="2262"/>
      <c r="I191" s="2262"/>
      <c r="J191" s="2262"/>
      <c r="K191" s="2262"/>
      <c r="L191" s="2262"/>
      <c r="M191" s="2262"/>
      <c r="N191" s="2262"/>
      <c r="O191" s="2262"/>
      <c r="P191" s="2262"/>
      <c r="Q191" s="2262"/>
      <c r="R191" s="2263"/>
      <c r="S191" s="2336"/>
    </row>
    <row r="192" spans="1:19" ht="33">
      <c r="A192" s="127"/>
      <c r="B192" s="125" t="s">
        <v>1303</v>
      </c>
      <c r="C192" s="126" t="s">
        <v>1273</v>
      </c>
      <c r="D192" s="2257"/>
      <c r="E192" s="156">
        <v>3980000</v>
      </c>
      <c r="F192" s="2261"/>
      <c r="G192" s="2262"/>
      <c r="H192" s="2262"/>
      <c r="I192" s="2262"/>
      <c r="J192" s="2262"/>
      <c r="K192" s="2262"/>
      <c r="L192" s="2262"/>
      <c r="M192" s="2262"/>
      <c r="N192" s="2262"/>
      <c r="O192" s="2262"/>
      <c r="P192" s="2262"/>
      <c r="Q192" s="2262"/>
      <c r="R192" s="2263"/>
      <c r="S192" s="2336"/>
    </row>
    <row r="193" spans="1:19" ht="33">
      <c r="A193" s="127"/>
      <c r="B193" s="125" t="s">
        <v>1304</v>
      </c>
      <c r="C193" s="126" t="s">
        <v>1273</v>
      </c>
      <c r="D193" s="2257"/>
      <c r="E193" s="156">
        <v>4500000</v>
      </c>
      <c r="F193" s="2261"/>
      <c r="G193" s="2262"/>
      <c r="H193" s="2262"/>
      <c r="I193" s="2262"/>
      <c r="J193" s="2262"/>
      <c r="K193" s="2262"/>
      <c r="L193" s="2262"/>
      <c r="M193" s="2262"/>
      <c r="N193" s="2262"/>
      <c r="O193" s="2262"/>
      <c r="P193" s="2262"/>
      <c r="Q193" s="2262"/>
      <c r="R193" s="2263"/>
      <c r="S193" s="2336"/>
    </row>
    <row r="194" spans="1:19" ht="33">
      <c r="A194" s="127"/>
      <c r="B194" s="125" t="s">
        <v>1305</v>
      </c>
      <c r="C194" s="126" t="s">
        <v>1273</v>
      </c>
      <c r="D194" s="2257"/>
      <c r="E194" s="156">
        <v>4590000</v>
      </c>
      <c r="F194" s="2264"/>
      <c r="G194" s="2265"/>
      <c r="H194" s="2265"/>
      <c r="I194" s="2265"/>
      <c r="J194" s="2265"/>
      <c r="K194" s="2265"/>
      <c r="L194" s="2265"/>
      <c r="M194" s="2265"/>
      <c r="N194" s="2265"/>
      <c r="O194" s="2265"/>
      <c r="P194" s="2265"/>
      <c r="Q194" s="2265"/>
      <c r="R194" s="2266"/>
      <c r="S194" s="2336"/>
    </row>
    <row r="195" spans="1:19" ht="30" customHeight="1">
      <c r="A195" s="119" t="s">
        <v>1266</v>
      </c>
      <c r="B195" s="1892" t="s">
        <v>1306</v>
      </c>
      <c r="C195" s="1892"/>
      <c r="D195" s="1892"/>
      <c r="E195" s="1892"/>
      <c r="F195" s="1892"/>
      <c r="G195" s="1892"/>
      <c r="H195" s="1892"/>
      <c r="I195" s="1892"/>
      <c r="J195" s="1892"/>
      <c r="K195" s="1892"/>
      <c r="L195" s="1892"/>
      <c r="M195" s="1892"/>
      <c r="N195" s="1892"/>
      <c r="O195" s="1892"/>
      <c r="P195" s="1892"/>
      <c r="Q195" s="1892"/>
      <c r="R195" s="1892"/>
      <c r="S195" s="131"/>
    </row>
    <row r="196" spans="1:19" ht="39.75" customHeight="1">
      <c r="A196" s="119">
        <v>1</v>
      </c>
      <c r="B196" s="1892" t="s">
        <v>1533</v>
      </c>
      <c r="C196" s="1892"/>
      <c r="D196" s="1892"/>
      <c r="E196" s="1892"/>
      <c r="F196" s="1892"/>
      <c r="G196" s="1892"/>
      <c r="H196" s="1892"/>
      <c r="I196" s="1892"/>
      <c r="J196" s="1892"/>
      <c r="K196" s="1892"/>
      <c r="L196" s="1892"/>
      <c r="M196" s="1892"/>
      <c r="N196" s="1892"/>
      <c r="O196" s="1892"/>
      <c r="P196" s="1892"/>
      <c r="Q196" s="1892"/>
      <c r="R196" s="1892"/>
      <c r="S196" s="124"/>
    </row>
    <row r="197" spans="1:19" ht="30" customHeight="1">
      <c r="A197" s="119"/>
      <c r="B197" s="139" t="s">
        <v>1308</v>
      </c>
      <c r="C197" s="2241"/>
      <c r="D197" s="2241"/>
      <c r="E197" s="2241"/>
      <c r="F197" s="2241"/>
      <c r="G197" s="2241" t="s">
        <v>1309</v>
      </c>
      <c r="H197" s="2241"/>
      <c r="I197" s="2241"/>
      <c r="J197" s="2241"/>
      <c r="K197" s="2241"/>
      <c r="L197" s="2241"/>
      <c r="M197" s="2241"/>
      <c r="N197" s="2241"/>
      <c r="O197" s="2241"/>
      <c r="P197" s="2241"/>
      <c r="Q197" s="2241"/>
      <c r="R197" s="2241"/>
      <c r="S197" s="124"/>
    </row>
    <row r="198" spans="1:19" ht="60" customHeight="1">
      <c r="A198" s="127"/>
      <c r="B198" s="125" t="s">
        <v>1310</v>
      </c>
      <c r="C198" s="126" t="s">
        <v>1506</v>
      </c>
      <c r="D198" s="127"/>
      <c r="E198" s="156"/>
      <c r="F198" s="156"/>
      <c r="G198" s="2334">
        <v>2389000</v>
      </c>
      <c r="H198" s="2334"/>
      <c r="I198" s="2334"/>
      <c r="J198" s="2334"/>
      <c r="K198" s="2334"/>
      <c r="L198" s="2334"/>
      <c r="M198" s="2334"/>
      <c r="N198" s="2334"/>
      <c r="O198" s="2334"/>
      <c r="P198" s="2334"/>
      <c r="Q198" s="2334"/>
      <c r="R198" s="2334"/>
      <c r="S198" s="163"/>
    </row>
    <row r="199" spans="1:19" ht="60" customHeight="1">
      <c r="A199" s="127"/>
      <c r="B199" s="125" t="s">
        <v>1311</v>
      </c>
      <c r="C199" s="126" t="s">
        <v>1506</v>
      </c>
      <c r="D199" s="127"/>
      <c r="E199" s="156"/>
      <c r="F199" s="156"/>
      <c r="G199" s="2334">
        <v>2389000</v>
      </c>
      <c r="H199" s="2334"/>
      <c r="I199" s="2334"/>
      <c r="J199" s="2334"/>
      <c r="K199" s="2334"/>
      <c r="L199" s="2334"/>
      <c r="M199" s="2334"/>
      <c r="N199" s="2334"/>
      <c r="O199" s="2334"/>
      <c r="P199" s="2334"/>
      <c r="Q199" s="2334"/>
      <c r="R199" s="2334"/>
      <c r="S199" s="163"/>
    </row>
    <row r="200" spans="1:19" ht="60" customHeight="1">
      <c r="A200" s="127"/>
      <c r="B200" s="125" t="s">
        <v>1312</v>
      </c>
      <c r="C200" s="126" t="s">
        <v>1506</v>
      </c>
      <c r="D200" s="127"/>
      <c r="E200" s="156"/>
      <c r="F200" s="156"/>
      <c r="G200" s="2334">
        <v>2463000</v>
      </c>
      <c r="H200" s="2334"/>
      <c r="I200" s="2334"/>
      <c r="J200" s="2334"/>
      <c r="K200" s="2334"/>
      <c r="L200" s="2334"/>
      <c r="M200" s="2334"/>
      <c r="N200" s="2334"/>
      <c r="O200" s="2334"/>
      <c r="P200" s="2334"/>
      <c r="Q200" s="2334"/>
      <c r="R200" s="2334"/>
      <c r="S200" s="163"/>
    </row>
    <row r="201" spans="1:19" ht="60" customHeight="1">
      <c r="A201" s="127"/>
      <c r="B201" s="125" t="s">
        <v>1313</v>
      </c>
      <c r="C201" s="126" t="s">
        <v>1506</v>
      </c>
      <c r="D201" s="127"/>
      <c r="E201" s="156"/>
      <c r="F201" s="156"/>
      <c r="G201" s="2334">
        <v>2389000</v>
      </c>
      <c r="H201" s="2334"/>
      <c r="I201" s="2334"/>
      <c r="J201" s="2334"/>
      <c r="K201" s="2334"/>
      <c r="L201" s="2334"/>
      <c r="M201" s="2334"/>
      <c r="N201" s="2334"/>
      <c r="O201" s="2334"/>
      <c r="P201" s="2334"/>
      <c r="Q201" s="2334"/>
      <c r="R201" s="2334"/>
      <c r="S201" s="123"/>
    </row>
    <row r="202" spans="1:19" ht="60" customHeight="1">
      <c r="A202" s="127"/>
      <c r="B202" s="125" t="s">
        <v>1314</v>
      </c>
      <c r="C202" s="126" t="s">
        <v>1506</v>
      </c>
      <c r="D202" s="127"/>
      <c r="E202" s="156"/>
      <c r="F202" s="156"/>
      <c r="G202" s="2334">
        <v>2156000</v>
      </c>
      <c r="H202" s="2334"/>
      <c r="I202" s="2334"/>
      <c r="J202" s="2334"/>
      <c r="K202" s="2334"/>
      <c r="L202" s="2334"/>
      <c r="M202" s="2334"/>
      <c r="N202" s="2334"/>
      <c r="O202" s="2334"/>
      <c r="P202" s="2334"/>
      <c r="Q202" s="2334"/>
      <c r="R202" s="2334"/>
      <c r="S202" s="123"/>
    </row>
    <row r="203" spans="1:19" ht="60" customHeight="1">
      <c r="A203" s="127"/>
      <c r="B203" s="125" t="s">
        <v>1315</v>
      </c>
      <c r="C203" s="126" t="s">
        <v>1506</v>
      </c>
      <c r="D203" s="127"/>
      <c r="E203" s="156"/>
      <c r="F203" s="156"/>
      <c r="G203" s="2334">
        <v>2156000</v>
      </c>
      <c r="H203" s="2334"/>
      <c r="I203" s="2334"/>
      <c r="J203" s="2334"/>
      <c r="K203" s="2334"/>
      <c r="L203" s="2334"/>
      <c r="M203" s="2334"/>
      <c r="N203" s="2334"/>
      <c r="O203" s="2334"/>
      <c r="P203" s="2334"/>
      <c r="Q203" s="2334"/>
      <c r="R203" s="2334"/>
      <c r="S203" s="123"/>
    </row>
    <row r="204" spans="1:19" ht="60" customHeight="1">
      <c r="A204" s="127"/>
      <c r="B204" s="125" t="s">
        <v>1316</v>
      </c>
      <c r="C204" s="126" t="s">
        <v>1506</v>
      </c>
      <c r="D204" s="127"/>
      <c r="E204" s="156"/>
      <c r="F204" s="156"/>
      <c r="G204" s="2334">
        <v>2156000</v>
      </c>
      <c r="H204" s="2334"/>
      <c r="I204" s="2334"/>
      <c r="J204" s="2334"/>
      <c r="K204" s="2334"/>
      <c r="L204" s="2334"/>
      <c r="M204" s="2334"/>
      <c r="N204" s="2334"/>
      <c r="O204" s="2334"/>
      <c r="P204" s="2334"/>
      <c r="Q204" s="2334"/>
      <c r="R204" s="2334"/>
      <c r="S204" s="123"/>
    </row>
    <row r="205" spans="1:19" ht="39.950000000000003" customHeight="1">
      <c r="A205" s="123"/>
      <c r="B205" s="122" t="s">
        <v>1317</v>
      </c>
      <c r="C205" s="127"/>
      <c r="D205" s="127"/>
      <c r="E205" s="156"/>
      <c r="F205" s="156"/>
      <c r="G205" s="2334"/>
      <c r="H205" s="2334"/>
      <c r="I205" s="2334"/>
      <c r="J205" s="2334"/>
      <c r="K205" s="2334"/>
      <c r="L205" s="2334"/>
      <c r="M205" s="2334"/>
      <c r="N205" s="2334"/>
      <c r="O205" s="2334"/>
      <c r="P205" s="2334"/>
      <c r="Q205" s="2334"/>
      <c r="R205" s="2334"/>
      <c r="S205" s="123"/>
    </row>
    <row r="206" spans="1:19" ht="86.25" customHeight="1">
      <c r="A206" s="127"/>
      <c r="B206" s="125" t="s">
        <v>1318</v>
      </c>
      <c r="C206" s="126" t="s">
        <v>1506</v>
      </c>
      <c r="D206" s="127"/>
      <c r="E206" s="156"/>
      <c r="F206" s="156"/>
      <c r="G206" s="2334">
        <v>3198000</v>
      </c>
      <c r="H206" s="2334"/>
      <c r="I206" s="2334"/>
      <c r="J206" s="2334"/>
      <c r="K206" s="2334"/>
      <c r="L206" s="2334"/>
      <c r="M206" s="2334"/>
      <c r="N206" s="2334"/>
      <c r="O206" s="2334"/>
      <c r="P206" s="2334"/>
      <c r="Q206" s="2334"/>
      <c r="R206" s="2334"/>
      <c r="S206" s="123"/>
    </row>
    <row r="207" spans="1:19" ht="86.25" customHeight="1">
      <c r="A207" s="127"/>
      <c r="B207" s="125" t="s">
        <v>1319</v>
      </c>
      <c r="C207" s="126" t="s">
        <v>1506</v>
      </c>
      <c r="D207" s="127"/>
      <c r="E207" s="156"/>
      <c r="F207" s="156"/>
      <c r="G207" s="2334">
        <v>3198000</v>
      </c>
      <c r="H207" s="2334"/>
      <c r="I207" s="2334"/>
      <c r="J207" s="2334"/>
      <c r="K207" s="2334"/>
      <c r="L207" s="2334"/>
      <c r="M207" s="2334"/>
      <c r="N207" s="2334"/>
      <c r="O207" s="2334"/>
      <c r="P207" s="2334"/>
      <c r="Q207" s="2334"/>
      <c r="R207" s="2334"/>
      <c r="S207" s="123"/>
    </row>
    <row r="208" spans="1:19" ht="86.25" customHeight="1">
      <c r="A208" s="127"/>
      <c r="B208" s="125" t="s">
        <v>1320</v>
      </c>
      <c r="C208" s="126" t="s">
        <v>1506</v>
      </c>
      <c r="D208" s="127"/>
      <c r="E208" s="156"/>
      <c r="F208" s="156"/>
      <c r="G208" s="2334">
        <v>3198000</v>
      </c>
      <c r="H208" s="2334"/>
      <c r="I208" s="2334"/>
      <c r="J208" s="2334"/>
      <c r="K208" s="2334"/>
      <c r="L208" s="2334"/>
      <c r="M208" s="2334"/>
      <c r="N208" s="2334"/>
      <c r="O208" s="2334"/>
      <c r="P208" s="2334"/>
      <c r="Q208" s="2334"/>
      <c r="R208" s="2334"/>
      <c r="S208" s="123"/>
    </row>
    <row r="209" spans="1:19" ht="86.25" customHeight="1">
      <c r="A209" s="127"/>
      <c r="B209" s="125" t="s">
        <v>1321</v>
      </c>
      <c r="C209" s="126" t="s">
        <v>1506</v>
      </c>
      <c r="D209" s="127"/>
      <c r="E209" s="156"/>
      <c r="F209" s="156"/>
      <c r="G209" s="2334">
        <v>2973000</v>
      </c>
      <c r="H209" s="2334"/>
      <c r="I209" s="2334"/>
      <c r="J209" s="2334"/>
      <c r="K209" s="2334"/>
      <c r="L209" s="2334"/>
      <c r="M209" s="2334"/>
      <c r="N209" s="2334"/>
      <c r="O209" s="2334"/>
      <c r="P209" s="2334"/>
      <c r="Q209" s="2334"/>
      <c r="R209" s="2334"/>
      <c r="S209" s="131"/>
    </row>
    <row r="210" spans="1:19" ht="86.25" customHeight="1">
      <c r="A210" s="127"/>
      <c r="B210" s="125" t="s">
        <v>1322</v>
      </c>
      <c r="C210" s="126" t="s">
        <v>1506</v>
      </c>
      <c r="D210" s="127"/>
      <c r="E210" s="156"/>
      <c r="F210" s="156"/>
      <c r="G210" s="2334">
        <v>2973000</v>
      </c>
      <c r="H210" s="2334"/>
      <c r="I210" s="2334"/>
      <c r="J210" s="2334"/>
      <c r="K210" s="2334"/>
      <c r="L210" s="2334"/>
      <c r="M210" s="2334"/>
      <c r="N210" s="2334"/>
      <c r="O210" s="2334"/>
      <c r="P210" s="2334"/>
      <c r="Q210" s="2334"/>
      <c r="R210" s="2334"/>
      <c r="S210" s="131"/>
    </row>
    <row r="211" spans="1:19" ht="86.25" customHeight="1">
      <c r="A211" s="127"/>
      <c r="B211" s="125" t="s">
        <v>1323</v>
      </c>
      <c r="C211" s="126" t="s">
        <v>1506</v>
      </c>
      <c r="D211" s="127"/>
      <c r="E211" s="156"/>
      <c r="F211" s="156"/>
      <c r="G211" s="2334">
        <v>2973000</v>
      </c>
      <c r="H211" s="2334"/>
      <c r="I211" s="2334"/>
      <c r="J211" s="2334"/>
      <c r="K211" s="2334"/>
      <c r="L211" s="2334"/>
      <c r="M211" s="2334"/>
      <c r="N211" s="2334"/>
      <c r="O211" s="2334"/>
      <c r="P211" s="2334"/>
      <c r="Q211" s="2334"/>
      <c r="R211" s="2334"/>
      <c r="S211" s="131"/>
    </row>
    <row r="212" spans="1:19" ht="86.25" customHeight="1">
      <c r="A212" s="127"/>
      <c r="B212" s="125" t="s">
        <v>1324</v>
      </c>
      <c r="C212" s="126" t="s">
        <v>1506</v>
      </c>
      <c r="D212" s="127"/>
      <c r="E212" s="156"/>
      <c r="F212" s="156"/>
      <c r="G212" s="2334">
        <v>2973000</v>
      </c>
      <c r="H212" s="2334"/>
      <c r="I212" s="2334"/>
      <c r="J212" s="2334"/>
      <c r="K212" s="2334"/>
      <c r="L212" s="2334"/>
      <c r="M212" s="2334"/>
      <c r="N212" s="2334"/>
      <c r="O212" s="2334"/>
      <c r="P212" s="2334"/>
      <c r="Q212" s="2334"/>
      <c r="R212" s="2334"/>
      <c r="S212" s="131"/>
    </row>
    <row r="213" spans="1:19" ht="39.950000000000003" customHeight="1">
      <c r="A213" s="123"/>
      <c r="B213" s="1892" t="s">
        <v>1378</v>
      </c>
      <c r="C213" s="1892"/>
      <c r="D213" s="127"/>
      <c r="E213" s="156"/>
      <c r="F213" s="156"/>
      <c r="G213" s="2334"/>
      <c r="H213" s="2334"/>
      <c r="I213" s="2334"/>
      <c r="J213" s="2334"/>
      <c r="K213" s="2334"/>
      <c r="L213" s="2334"/>
      <c r="M213" s="2334"/>
      <c r="N213" s="2334"/>
      <c r="O213" s="2334"/>
      <c r="P213" s="2334"/>
      <c r="Q213" s="2334"/>
      <c r="R213" s="2334"/>
      <c r="S213" s="131"/>
    </row>
    <row r="214" spans="1:19" ht="96.75" customHeight="1">
      <c r="A214" s="127"/>
      <c r="B214" s="125" t="s">
        <v>1507</v>
      </c>
      <c r="C214" s="126" t="s">
        <v>1506</v>
      </c>
      <c r="D214" s="127"/>
      <c r="E214" s="156"/>
      <c r="F214" s="156"/>
      <c r="G214" s="2334">
        <v>3898000</v>
      </c>
      <c r="H214" s="2334"/>
      <c r="I214" s="2334"/>
      <c r="J214" s="2334"/>
      <c r="K214" s="2334"/>
      <c r="L214" s="2334"/>
      <c r="M214" s="2334"/>
      <c r="N214" s="2334"/>
      <c r="O214" s="2334"/>
      <c r="P214" s="2334"/>
      <c r="Q214" s="2334"/>
      <c r="R214" s="2334"/>
      <c r="S214" s="131"/>
    </row>
    <row r="215" spans="1:19" ht="96.75" customHeight="1">
      <c r="A215" s="127"/>
      <c r="B215" s="125" t="s">
        <v>1508</v>
      </c>
      <c r="C215" s="126" t="s">
        <v>1506</v>
      </c>
      <c r="D215" s="127"/>
      <c r="E215" s="156"/>
      <c r="F215" s="156"/>
      <c r="G215" s="2334">
        <v>3898000</v>
      </c>
      <c r="H215" s="2334"/>
      <c r="I215" s="2334"/>
      <c r="J215" s="2334"/>
      <c r="K215" s="2334"/>
      <c r="L215" s="2334"/>
      <c r="M215" s="2334"/>
      <c r="N215" s="2334"/>
      <c r="O215" s="2334"/>
      <c r="P215" s="2334"/>
      <c r="Q215" s="2334"/>
      <c r="R215" s="2334"/>
      <c r="S215" s="131"/>
    </row>
    <row r="216" spans="1:19" ht="96.75" customHeight="1">
      <c r="A216" s="127"/>
      <c r="B216" s="125" t="s">
        <v>1509</v>
      </c>
      <c r="C216" s="126" t="s">
        <v>1506</v>
      </c>
      <c r="D216" s="127"/>
      <c r="E216" s="156"/>
      <c r="F216" s="156"/>
      <c r="G216" s="2334">
        <v>3898000</v>
      </c>
      <c r="H216" s="2334"/>
      <c r="I216" s="2334"/>
      <c r="J216" s="2334"/>
      <c r="K216" s="2334"/>
      <c r="L216" s="2334"/>
      <c r="M216" s="2334"/>
      <c r="N216" s="2334"/>
      <c r="O216" s="2334"/>
      <c r="P216" s="2334"/>
      <c r="Q216" s="2334"/>
      <c r="R216" s="2334"/>
      <c r="S216" s="131"/>
    </row>
    <row r="217" spans="1:19" ht="84" customHeight="1">
      <c r="A217" s="127"/>
      <c r="B217" s="125" t="s">
        <v>1510</v>
      </c>
      <c r="C217" s="126" t="s">
        <v>1506</v>
      </c>
      <c r="D217" s="127"/>
      <c r="E217" s="156"/>
      <c r="F217" s="156"/>
      <c r="G217" s="2334">
        <v>3473000</v>
      </c>
      <c r="H217" s="2334"/>
      <c r="I217" s="2257"/>
      <c r="J217" s="2257"/>
      <c r="K217" s="2257"/>
      <c r="L217" s="2257"/>
      <c r="M217" s="2257"/>
      <c r="N217" s="2257"/>
      <c r="O217" s="2257"/>
      <c r="P217" s="2257"/>
      <c r="Q217" s="2257"/>
      <c r="R217" s="2257"/>
      <c r="S217" s="131"/>
    </row>
    <row r="218" spans="1:19" ht="84" customHeight="1">
      <c r="A218" s="127"/>
      <c r="B218" s="125" t="s">
        <v>1511</v>
      </c>
      <c r="C218" s="126" t="s">
        <v>1506</v>
      </c>
      <c r="D218" s="127"/>
      <c r="E218" s="156"/>
      <c r="F218" s="156"/>
      <c r="G218" s="2334">
        <v>3473000</v>
      </c>
      <c r="H218" s="2334"/>
      <c r="I218" s="2257"/>
      <c r="J218" s="2257"/>
      <c r="K218" s="2257"/>
      <c r="L218" s="2257"/>
      <c r="M218" s="2257"/>
      <c r="N218" s="2257"/>
      <c r="O218" s="2257"/>
      <c r="P218" s="2257"/>
      <c r="Q218" s="2257"/>
      <c r="R218" s="2257"/>
      <c r="S218" s="131"/>
    </row>
    <row r="219" spans="1:19" ht="95.25" customHeight="1">
      <c r="A219" s="127"/>
      <c r="B219" s="125" t="s">
        <v>1331</v>
      </c>
      <c r="C219" s="126" t="s">
        <v>1506</v>
      </c>
      <c r="D219" s="127"/>
      <c r="E219" s="156"/>
      <c r="F219" s="156"/>
      <c r="G219" s="2334">
        <v>3473000</v>
      </c>
      <c r="H219" s="2334"/>
      <c r="I219" s="2257"/>
      <c r="J219" s="2257"/>
      <c r="K219" s="2257"/>
      <c r="L219" s="2257"/>
      <c r="M219" s="2257"/>
      <c r="N219" s="2257"/>
      <c r="O219" s="2257"/>
      <c r="P219" s="2257"/>
      <c r="Q219" s="2257"/>
      <c r="R219" s="2257"/>
      <c r="S219" s="131"/>
    </row>
    <row r="220" spans="1:19" ht="84" customHeight="1">
      <c r="A220" s="127"/>
      <c r="B220" s="125" t="s">
        <v>1512</v>
      </c>
      <c r="C220" s="126" t="s">
        <v>1506</v>
      </c>
      <c r="D220" s="127"/>
      <c r="E220" s="156"/>
      <c r="F220" s="156"/>
      <c r="G220" s="2334">
        <v>3473000</v>
      </c>
      <c r="H220" s="2334"/>
      <c r="I220" s="2257"/>
      <c r="J220" s="2257"/>
      <c r="K220" s="2257"/>
      <c r="L220" s="2257"/>
      <c r="M220" s="2257"/>
      <c r="N220" s="2257"/>
      <c r="O220" s="2257"/>
      <c r="P220" s="2257"/>
      <c r="Q220" s="2257"/>
      <c r="R220" s="2257"/>
      <c r="S220" s="131"/>
    </row>
    <row r="221" spans="1:19" ht="84" customHeight="1">
      <c r="A221" s="127"/>
      <c r="B221" s="125" t="s">
        <v>1513</v>
      </c>
      <c r="C221" s="126" t="s">
        <v>1506</v>
      </c>
      <c r="D221" s="127"/>
      <c r="E221" s="156"/>
      <c r="F221" s="156"/>
      <c r="G221" s="2334">
        <v>2850000</v>
      </c>
      <c r="H221" s="2334"/>
      <c r="I221" s="2334"/>
      <c r="J221" s="2334"/>
      <c r="K221" s="2334"/>
      <c r="L221" s="2334"/>
      <c r="M221" s="2334"/>
      <c r="N221" s="2334"/>
      <c r="O221" s="2334"/>
      <c r="P221" s="2334"/>
      <c r="Q221" s="2334"/>
      <c r="R221" s="2334"/>
      <c r="S221" s="131"/>
    </row>
  </sheetData>
  <mergeCells count="146">
    <mergeCell ref="S182:S194"/>
    <mergeCell ref="G102:R103"/>
    <mergeCell ref="G96:R97"/>
    <mergeCell ref="G99:R100"/>
    <mergeCell ref="G77:R80"/>
    <mergeCell ref="G82:R91"/>
    <mergeCell ref="G68:R70"/>
    <mergeCell ref="G73:R75"/>
    <mergeCell ref="G51:R58"/>
    <mergeCell ref="G60:R65"/>
    <mergeCell ref="F175:R180"/>
    <mergeCell ref="F182:R194"/>
    <mergeCell ref="F156:R173"/>
    <mergeCell ref="H142:R148"/>
    <mergeCell ref="H126:R133"/>
    <mergeCell ref="H135:R140"/>
    <mergeCell ref="G117:R119"/>
    <mergeCell ref="G120:R122"/>
    <mergeCell ref="G110:R111"/>
    <mergeCell ref="G114:R116"/>
    <mergeCell ref="G105:R107"/>
    <mergeCell ref="B174:F174"/>
    <mergeCell ref="G174:R174"/>
    <mergeCell ref="B181:R181"/>
    <mergeCell ref="D135:D140"/>
    <mergeCell ref="D142:D148"/>
    <mergeCell ref="D183:D186"/>
    <mergeCell ref="D187:D190"/>
    <mergeCell ref="D191:D194"/>
    <mergeCell ref="S5:S6"/>
    <mergeCell ref="S11:S19"/>
    <mergeCell ref="S20:S23"/>
    <mergeCell ref="S44:S49"/>
    <mergeCell ref="S60:S65"/>
    <mergeCell ref="S67:S70"/>
    <mergeCell ref="S72:S75"/>
    <mergeCell ref="S95:S97"/>
    <mergeCell ref="S98:S100"/>
    <mergeCell ref="S101:S103"/>
    <mergeCell ref="S109:S111"/>
    <mergeCell ref="S117:S119"/>
    <mergeCell ref="S120:S122"/>
    <mergeCell ref="S126:S133"/>
    <mergeCell ref="S134:S139"/>
    <mergeCell ref="S142:S148"/>
    <mergeCell ref="S150:S154"/>
    <mergeCell ref="S156:S173"/>
    <mergeCell ref="S174:S180"/>
    <mergeCell ref="G217:R217"/>
    <mergeCell ref="G218:R218"/>
    <mergeCell ref="G219:R219"/>
    <mergeCell ref="G220:R220"/>
    <mergeCell ref="G221:R221"/>
    <mergeCell ref="A5:A6"/>
    <mergeCell ref="A150:A154"/>
    <mergeCell ref="B5:B6"/>
    <mergeCell ref="C5:C6"/>
    <mergeCell ref="D5:D6"/>
    <mergeCell ref="D12:D19"/>
    <mergeCell ref="D21:D24"/>
    <mergeCell ref="D29:D35"/>
    <mergeCell ref="D38:D39"/>
    <mergeCell ref="D44:D49"/>
    <mergeCell ref="D51:D58"/>
    <mergeCell ref="D60:D65"/>
    <mergeCell ref="D68:D70"/>
    <mergeCell ref="D73:D75"/>
    <mergeCell ref="D77:D80"/>
    <mergeCell ref="D82:D91"/>
    <mergeCell ref="D99:D100"/>
    <mergeCell ref="D102:D103"/>
    <mergeCell ref="D127:D133"/>
    <mergeCell ref="G209:R209"/>
    <mergeCell ref="G210:R210"/>
    <mergeCell ref="G211:R211"/>
    <mergeCell ref="G212:R212"/>
    <mergeCell ref="B213:C213"/>
    <mergeCell ref="G213:R213"/>
    <mergeCell ref="G214:R214"/>
    <mergeCell ref="G215:R215"/>
    <mergeCell ref="G216:R216"/>
    <mergeCell ref="G200:R200"/>
    <mergeCell ref="G201:R201"/>
    <mergeCell ref="G202:R202"/>
    <mergeCell ref="G203:R203"/>
    <mergeCell ref="G204:R204"/>
    <mergeCell ref="G205:R205"/>
    <mergeCell ref="G206:R206"/>
    <mergeCell ref="G207:R207"/>
    <mergeCell ref="G208:R208"/>
    <mergeCell ref="B195:R195"/>
    <mergeCell ref="B196:R196"/>
    <mergeCell ref="C197:F197"/>
    <mergeCell ref="G197:R197"/>
    <mergeCell ref="G198:R198"/>
    <mergeCell ref="G199:R199"/>
    <mergeCell ref="E141:R141"/>
    <mergeCell ref="B149:R149"/>
    <mergeCell ref="B150:R150"/>
    <mergeCell ref="B151:R151"/>
    <mergeCell ref="B152:O152"/>
    <mergeCell ref="B153:R153"/>
    <mergeCell ref="B154:R154"/>
    <mergeCell ref="B155:F155"/>
    <mergeCell ref="G155:R155"/>
    <mergeCell ref="B104:R104"/>
    <mergeCell ref="B109:R109"/>
    <mergeCell ref="B112:R112"/>
    <mergeCell ref="B113:R113"/>
    <mergeCell ref="B123:R123"/>
    <mergeCell ref="B124:R124"/>
    <mergeCell ref="B125:E125"/>
    <mergeCell ref="B126:D126"/>
    <mergeCell ref="E134:R134"/>
    <mergeCell ref="B66:R66"/>
    <mergeCell ref="B71:R71"/>
    <mergeCell ref="B76:R76"/>
    <mergeCell ref="B81:R81"/>
    <mergeCell ref="B93:R93"/>
    <mergeCell ref="G94:R94"/>
    <mergeCell ref="B95:R95"/>
    <mergeCell ref="B98:R98"/>
    <mergeCell ref="B101:R101"/>
    <mergeCell ref="B25:R25"/>
    <mergeCell ref="G26:R26"/>
    <mergeCell ref="A27:S27"/>
    <mergeCell ref="B28:R28"/>
    <mergeCell ref="B36:R36"/>
    <mergeCell ref="B37:F37"/>
    <mergeCell ref="B42:S42"/>
    <mergeCell ref="B50:S50"/>
    <mergeCell ref="B59:R59"/>
    <mergeCell ref="G38:R41"/>
    <mergeCell ref="G44:R49"/>
    <mergeCell ref="G29:R35"/>
    <mergeCell ref="A1:S1"/>
    <mergeCell ref="A2:S2"/>
    <mergeCell ref="B3:S3"/>
    <mergeCell ref="R4:S4"/>
    <mergeCell ref="E5:R5"/>
    <mergeCell ref="A8:R8"/>
    <mergeCell ref="B10:R10"/>
    <mergeCell ref="B11:F11"/>
    <mergeCell ref="B20:F20"/>
    <mergeCell ref="G20:R24"/>
    <mergeCell ref="G11:R1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7"/>
  <sheetViews>
    <sheetView view="pageBreakPreview" zoomScaleNormal="100" zoomScaleSheetLayoutView="100" workbookViewId="0">
      <pane xSplit="4" ySplit="8" topLeftCell="E159" activePane="bottomRight" state="frozen"/>
      <selection pane="topRight"/>
      <selection pane="bottomLeft"/>
      <selection pane="bottomRight" activeCell="B99" sqref="B99:R99"/>
    </sheetView>
  </sheetViews>
  <sheetFormatPr defaultColWidth="9.140625" defaultRowHeight="17.25"/>
  <cols>
    <col min="1" max="1" width="6.28515625" style="114" customWidth="1"/>
    <col min="2" max="2" width="34.140625" style="115" customWidth="1"/>
    <col min="3" max="3" width="12.85546875" style="114" customWidth="1"/>
    <col min="4" max="4" width="16.5703125" style="114" customWidth="1"/>
    <col min="5" max="5" width="16" style="114" customWidth="1"/>
    <col min="6" max="6" width="10.42578125" style="114" customWidth="1"/>
    <col min="7" max="7" width="13.7109375" style="114" customWidth="1"/>
    <col min="8" max="8" width="8.85546875" style="114" customWidth="1"/>
    <col min="9" max="9" width="9.7109375" style="114" customWidth="1"/>
    <col min="10" max="10" width="10.42578125" style="114" customWidth="1"/>
    <col min="11" max="11" width="8.140625" style="114" customWidth="1"/>
    <col min="12" max="12" width="7.85546875" style="114" customWidth="1"/>
    <col min="13" max="13" width="10.5703125" style="114" customWidth="1"/>
    <col min="14" max="14" width="14.85546875" style="114" customWidth="1"/>
    <col min="15" max="15" width="7.140625" style="114" customWidth="1"/>
    <col min="16" max="16" width="9.140625" style="114" customWidth="1"/>
    <col min="17" max="17" width="12" style="114" customWidth="1"/>
    <col min="18" max="18" width="8.5703125" style="114" customWidth="1"/>
    <col min="19" max="19" width="12.7109375"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1564</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327"/>
      <c r="B3" s="2231" t="s">
        <v>1664</v>
      </c>
      <c r="C3" s="2231"/>
      <c r="D3" s="2231"/>
      <c r="E3" s="2231"/>
      <c r="F3" s="2231"/>
      <c r="G3" s="2231"/>
      <c r="H3" s="2231"/>
      <c r="I3" s="2231"/>
      <c r="J3" s="2231"/>
      <c r="K3" s="2231"/>
      <c r="L3" s="2231"/>
      <c r="M3" s="2231"/>
      <c r="N3" s="2231"/>
      <c r="O3" s="2231"/>
      <c r="P3" s="2231"/>
      <c r="Q3" s="2231"/>
      <c r="R3" s="2231"/>
      <c r="S3" s="2231"/>
    </row>
    <row r="4" spans="1:19" ht="20.100000000000001" customHeight="1">
      <c r="A4" s="1327"/>
      <c r="B4" s="118"/>
      <c r="C4" s="1335"/>
      <c r="D4" s="1324"/>
      <c r="E4" s="1324"/>
      <c r="F4" s="1324"/>
      <c r="G4" s="1324"/>
      <c r="H4" s="1324"/>
      <c r="I4" s="1324"/>
      <c r="J4" s="1324"/>
      <c r="K4" s="1324"/>
      <c r="L4" s="1324"/>
      <c r="M4" s="1324"/>
      <c r="N4" s="1324"/>
      <c r="O4" s="1324"/>
      <c r="P4" s="1324"/>
      <c r="Q4" s="1324"/>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330" t="s">
        <v>1158</v>
      </c>
      <c r="F6" s="1330" t="s">
        <v>1159</v>
      </c>
      <c r="G6" s="1330" t="s">
        <v>1160</v>
      </c>
      <c r="H6" s="121" t="s">
        <v>1161</v>
      </c>
      <c r="I6" s="1330" t="s">
        <v>1162</v>
      </c>
      <c r="J6" s="141" t="s">
        <v>1163</v>
      </c>
      <c r="K6" s="1330" t="s">
        <v>1164</v>
      </c>
      <c r="L6" s="141" t="s">
        <v>1165</v>
      </c>
      <c r="M6" s="141" t="s">
        <v>1166</v>
      </c>
      <c r="N6" s="141" t="s">
        <v>1167</v>
      </c>
      <c r="O6" s="141" t="s">
        <v>1168</v>
      </c>
      <c r="P6" s="141" t="s">
        <v>1169</v>
      </c>
      <c r="Q6" s="141" t="s">
        <v>1170</v>
      </c>
      <c r="R6" s="121" t="s">
        <v>1171</v>
      </c>
      <c r="S6" s="2241"/>
    </row>
    <row r="7" spans="1:19" s="112" customFormat="1">
      <c r="A7" s="1326"/>
      <c r="B7" s="1323" t="s">
        <v>1336</v>
      </c>
      <c r="C7" s="138" t="s">
        <v>1337</v>
      </c>
      <c r="D7" s="1326" t="s">
        <v>1338</v>
      </c>
      <c r="E7" s="1326" t="s">
        <v>1339</v>
      </c>
      <c r="F7" s="1326" t="s">
        <v>1340</v>
      </c>
      <c r="G7" s="1326">
        <v>1</v>
      </c>
      <c r="H7" s="1326">
        <v>2</v>
      </c>
      <c r="I7" s="1326">
        <v>3</v>
      </c>
      <c r="J7" s="1326">
        <v>4</v>
      </c>
      <c r="K7" s="1326">
        <v>5</v>
      </c>
      <c r="L7" s="1326">
        <v>6</v>
      </c>
      <c r="M7" s="1326">
        <v>7</v>
      </c>
      <c r="N7" s="1326">
        <v>8</v>
      </c>
      <c r="O7" s="1326">
        <v>9</v>
      </c>
      <c r="P7" s="1326">
        <v>10</v>
      </c>
      <c r="Q7" s="1326">
        <v>11</v>
      </c>
      <c r="R7" s="1326">
        <v>12</v>
      </c>
      <c r="S7" s="1326"/>
    </row>
    <row r="8" spans="1:19" ht="30" customHeight="1">
      <c r="A8" s="1892" t="s">
        <v>1172</v>
      </c>
      <c r="B8" s="1892"/>
      <c r="C8" s="1892"/>
      <c r="D8" s="1892"/>
      <c r="E8" s="1892"/>
      <c r="F8" s="1892"/>
      <c r="G8" s="1892"/>
      <c r="H8" s="1892"/>
      <c r="I8" s="1892"/>
      <c r="J8" s="1892"/>
      <c r="K8" s="1892"/>
      <c r="L8" s="1892"/>
      <c r="M8" s="1892"/>
      <c r="N8" s="1892"/>
      <c r="O8" s="1892"/>
      <c r="P8" s="1892"/>
      <c r="Q8" s="1892"/>
      <c r="R8" s="1892"/>
      <c r="S8" s="1332"/>
    </row>
    <row r="9" spans="1:19" ht="30" customHeight="1">
      <c r="A9" s="123"/>
      <c r="B9" s="1323" t="s">
        <v>1173</v>
      </c>
      <c r="C9" s="1336"/>
      <c r="D9" s="124"/>
      <c r="E9" s="124"/>
      <c r="F9" s="124"/>
      <c r="G9" s="124"/>
      <c r="H9" s="124"/>
      <c r="I9" s="124"/>
      <c r="J9" s="124"/>
      <c r="K9" s="124"/>
      <c r="L9" s="124"/>
      <c r="M9" s="124"/>
      <c r="N9" s="124"/>
      <c r="O9" s="124"/>
      <c r="P9" s="124"/>
      <c r="Q9" s="124"/>
      <c r="R9" s="124"/>
      <c r="S9" s="1332"/>
    </row>
    <row r="10" spans="1:19" ht="50.1" customHeight="1">
      <c r="A10" s="1326">
        <v>1</v>
      </c>
      <c r="B10" s="1892" t="s">
        <v>1516</v>
      </c>
      <c r="C10" s="2331"/>
      <c r="D10" s="2331"/>
      <c r="E10" s="2331"/>
      <c r="F10" s="2331"/>
      <c r="G10" s="2331"/>
      <c r="H10" s="2331"/>
      <c r="I10" s="2331"/>
      <c r="J10" s="2331"/>
      <c r="K10" s="2331"/>
      <c r="L10" s="2331"/>
      <c r="M10" s="2331"/>
      <c r="N10" s="2331"/>
      <c r="O10" s="2331"/>
      <c r="P10" s="2331"/>
      <c r="Q10" s="2331"/>
      <c r="R10" s="2331"/>
      <c r="S10" s="142"/>
    </row>
    <row r="11" spans="1:19" ht="30" customHeight="1">
      <c r="A11" s="1326"/>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326"/>
      <c r="B12" s="1331" t="s">
        <v>1395</v>
      </c>
      <c r="C12" s="1329" t="s">
        <v>152</v>
      </c>
      <c r="D12" s="2257" t="s">
        <v>1178</v>
      </c>
      <c r="E12" s="128">
        <f>2625/1.1</f>
        <v>2386.363636363636</v>
      </c>
      <c r="F12" s="1323"/>
      <c r="G12" s="2332"/>
      <c r="H12" s="2332"/>
      <c r="I12" s="2332"/>
      <c r="J12" s="2332"/>
      <c r="K12" s="2332"/>
      <c r="L12" s="2332"/>
      <c r="M12" s="2332"/>
      <c r="N12" s="2332"/>
      <c r="O12" s="2332"/>
      <c r="P12" s="2332"/>
      <c r="Q12" s="2332"/>
      <c r="R12" s="2332"/>
      <c r="S12" s="2257"/>
    </row>
    <row r="13" spans="1:19" ht="30" customHeight="1">
      <c r="A13" s="1326"/>
      <c r="B13" s="1331" t="s">
        <v>1396</v>
      </c>
      <c r="C13" s="1329" t="s">
        <v>152</v>
      </c>
      <c r="D13" s="2257"/>
      <c r="E13" s="128">
        <f>3775/1.1</f>
        <v>3431.8181818181815</v>
      </c>
      <c r="F13" s="1323"/>
      <c r="G13" s="2332"/>
      <c r="H13" s="2332"/>
      <c r="I13" s="2332"/>
      <c r="J13" s="2332"/>
      <c r="K13" s="2332"/>
      <c r="L13" s="2332"/>
      <c r="M13" s="2332"/>
      <c r="N13" s="2332"/>
      <c r="O13" s="2332"/>
      <c r="P13" s="2332"/>
      <c r="Q13" s="2332"/>
      <c r="R13" s="2332"/>
      <c r="S13" s="2257"/>
    </row>
    <row r="14" spans="1:19" ht="38.25" customHeight="1">
      <c r="A14" s="1329"/>
      <c r="B14" s="1331" t="s">
        <v>1397</v>
      </c>
      <c r="C14" s="1329"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329"/>
      <c r="B15" s="1331" t="s">
        <v>1398</v>
      </c>
      <c r="C15" s="1329" t="s">
        <v>152</v>
      </c>
      <c r="D15" s="2257"/>
      <c r="E15" s="130">
        <v>1530</v>
      </c>
      <c r="F15" s="129"/>
      <c r="G15" s="2332"/>
      <c r="H15" s="2332"/>
      <c r="I15" s="2332"/>
      <c r="J15" s="2332"/>
      <c r="K15" s="2332"/>
      <c r="L15" s="2332"/>
      <c r="M15" s="2332"/>
      <c r="N15" s="2332"/>
      <c r="O15" s="2332"/>
      <c r="P15" s="2332"/>
      <c r="Q15" s="2332"/>
      <c r="R15" s="2332"/>
      <c r="S15" s="2257"/>
    </row>
    <row r="16" spans="1:19" ht="30" customHeight="1">
      <c r="A16" s="1329"/>
      <c r="B16" s="1331" t="s">
        <v>1399</v>
      </c>
      <c r="C16" s="1329"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329"/>
      <c r="B17" s="1331" t="s">
        <v>1400</v>
      </c>
      <c r="C17" s="1329"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329"/>
      <c r="B18" s="1331" t="s">
        <v>1401</v>
      </c>
      <c r="C18" s="1329"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329"/>
      <c r="B19" s="1331" t="s">
        <v>1402</v>
      </c>
      <c r="C19" s="1329" t="s">
        <v>152</v>
      </c>
      <c r="D19" s="2257"/>
      <c r="E19" s="130">
        <v>1018</v>
      </c>
      <c r="F19" s="129"/>
      <c r="G19" s="2332"/>
      <c r="H19" s="2332"/>
      <c r="I19" s="2332"/>
      <c r="J19" s="2332"/>
      <c r="K19" s="2332"/>
      <c r="L19" s="2332"/>
      <c r="M19" s="2332"/>
      <c r="N19" s="2332"/>
      <c r="O19" s="2332"/>
      <c r="P19" s="2332"/>
      <c r="Q19" s="2332"/>
      <c r="R19" s="2332"/>
      <c r="S19" s="2257"/>
    </row>
    <row r="20" spans="1:19" ht="29.25" customHeight="1">
      <c r="A20" s="1329"/>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329"/>
      <c r="B21" s="1331" t="s">
        <v>1344</v>
      </c>
      <c r="C21" s="1329"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329"/>
      <c r="B22" s="1331" t="s">
        <v>1345</v>
      </c>
      <c r="C22" s="1329" t="s">
        <v>152</v>
      </c>
      <c r="D22" s="2257"/>
      <c r="E22" s="128">
        <v>1435</v>
      </c>
      <c r="F22" s="129"/>
      <c r="G22" s="2332"/>
      <c r="H22" s="2332"/>
      <c r="I22" s="2332"/>
      <c r="J22" s="2332"/>
      <c r="K22" s="2332"/>
      <c r="L22" s="2332"/>
      <c r="M22" s="2332"/>
      <c r="N22" s="2332"/>
      <c r="O22" s="2332"/>
      <c r="P22" s="2332"/>
      <c r="Q22" s="2332"/>
      <c r="R22" s="2332"/>
      <c r="S22" s="2257"/>
    </row>
    <row r="23" spans="1:19" ht="33.75" customHeight="1">
      <c r="A23" s="1329"/>
      <c r="B23" s="1331" t="s">
        <v>1346</v>
      </c>
      <c r="C23" s="1329" t="s">
        <v>152</v>
      </c>
      <c r="D23" s="2257"/>
      <c r="E23" s="128"/>
      <c r="F23" s="129"/>
      <c r="G23" s="2332"/>
      <c r="H23" s="2332"/>
      <c r="I23" s="2332"/>
      <c r="J23" s="2332"/>
      <c r="K23" s="2332"/>
      <c r="L23" s="2332"/>
      <c r="M23" s="2332"/>
      <c r="N23" s="2332"/>
      <c r="O23" s="2332"/>
      <c r="P23" s="2332"/>
      <c r="Q23" s="2332"/>
      <c r="R23" s="2332"/>
      <c r="S23" s="2257"/>
    </row>
    <row r="24" spans="1:19" ht="33.75" customHeight="1">
      <c r="A24" s="1329"/>
      <c r="B24" s="1331" t="s">
        <v>1347</v>
      </c>
      <c r="C24" s="1329" t="s">
        <v>152</v>
      </c>
      <c r="D24" s="2257"/>
      <c r="E24" s="128">
        <v>1028</v>
      </c>
      <c r="F24" s="129"/>
      <c r="G24" s="2332"/>
      <c r="H24" s="2332"/>
      <c r="I24" s="2332"/>
      <c r="J24" s="2332"/>
      <c r="K24" s="2332"/>
      <c r="L24" s="2332"/>
      <c r="M24" s="2332"/>
      <c r="N24" s="2332"/>
      <c r="O24" s="2332"/>
      <c r="P24" s="2332"/>
      <c r="Q24" s="2332"/>
      <c r="R24" s="2332"/>
      <c r="S24" s="1328"/>
    </row>
    <row r="25" spans="1:19" ht="50.1" customHeight="1">
      <c r="A25" s="1326">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customHeight="1">
      <c r="A26" s="1329"/>
      <c r="B26" s="1331" t="s">
        <v>1544</v>
      </c>
      <c r="C26" s="1329" t="s">
        <v>152</v>
      </c>
      <c r="D26" s="1328" t="s">
        <v>1178</v>
      </c>
      <c r="E26" s="128">
        <v>1040</v>
      </c>
      <c r="F26" s="129"/>
      <c r="G26" s="2341" t="s">
        <v>1545</v>
      </c>
      <c r="H26" s="2342"/>
      <c r="I26" s="2342"/>
      <c r="J26" s="2342"/>
      <c r="K26" s="2342"/>
      <c r="L26" s="2342"/>
      <c r="M26" s="2342"/>
      <c r="N26" s="2342"/>
      <c r="O26" s="2342"/>
      <c r="P26" s="2342"/>
      <c r="Q26" s="2342"/>
      <c r="R26" s="2343"/>
      <c r="S26" s="1328"/>
    </row>
    <row r="27" spans="1:19" ht="30" customHeight="1">
      <c r="A27" s="1892" t="s">
        <v>1182</v>
      </c>
      <c r="B27" s="2333"/>
      <c r="C27" s="2333"/>
      <c r="D27" s="2333"/>
      <c r="E27" s="2333"/>
      <c r="F27" s="2333"/>
      <c r="G27" s="2333"/>
      <c r="H27" s="2333"/>
      <c r="I27" s="2333"/>
      <c r="J27" s="2333"/>
      <c r="K27" s="2333"/>
      <c r="L27" s="2333"/>
      <c r="M27" s="2333"/>
      <c r="N27" s="2333"/>
      <c r="O27" s="2333"/>
      <c r="P27" s="2333"/>
      <c r="Q27" s="2333"/>
      <c r="R27" s="2333"/>
      <c r="S27" s="2333"/>
    </row>
    <row r="28" spans="1:19" ht="50.1" customHeight="1">
      <c r="A28" s="1326">
        <v>1</v>
      </c>
      <c r="B28" s="1892" t="s">
        <v>1444</v>
      </c>
      <c r="C28" s="2331"/>
      <c r="D28" s="2331"/>
      <c r="E28" s="2331"/>
      <c r="F28" s="2331"/>
      <c r="G28" s="2331"/>
      <c r="H28" s="2331"/>
      <c r="I28" s="2331"/>
      <c r="J28" s="2331"/>
      <c r="K28" s="2331"/>
      <c r="L28" s="2331"/>
      <c r="M28" s="2331"/>
      <c r="N28" s="2331"/>
      <c r="O28" s="2331"/>
      <c r="P28" s="2331"/>
      <c r="Q28" s="2331"/>
      <c r="R28" s="2331"/>
      <c r="S28" s="1332"/>
    </row>
    <row r="29" spans="1:19" ht="45.75" customHeight="1">
      <c r="A29" s="132"/>
      <c r="B29" s="1333" t="s">
        <v>1188</v>
      </c>
      <c r="C29" s="1329" t="s">
        <v>1650</v>
      </c>
      <c r="D29" s="2257"/>
      <c r="E29" s="134">
        <v>248182</v>
      </c>
      <c r="F29" s="134"/>
      <c r="G29" s="2344" t="s">
        <v>1404</v>
      </c>
      <c r="H29" s="2345"/>
      <c r="I29" s="2345"/>
      <c r="J29" s="2345"/>
      <c r="K29" s="2345"/>
      <c r="L29" s="2345"/>
      <c r="M29" s="2345"/>
      <c r="N29" s="2345"/>
      <c r="O29" s="2345"/>
      <c r="P29" s="2345"/>
      <c r="Q29" s="2345"/>
      <c r="R29" s="2346"/>
      <c r="S29" s="134"/>
    </row>
    <row r="30" spans="1:19" ht="45.75" customHeight="1">
      <c r="A30" s="132"/>
      <c r="B30" s="1333" t="s">
        <v>1445</v>
      </c>
      <c r="C30" s="1329" t="s">
        <v>1650</v>
      </c>
      <c r="D30" s="2257"/>
      <c r="E30" s="134">
        <v>222727</v>
      </c>
      <c r="F30" s="134"/>
      <c r="G30" s="2273"/>
      <c r="H30" s="2274"/>
      <c r="I30" s="2274"/>
      <c r="J30" s="2274"/>
      <c r="K30" s="2274"/>
      <c r="L30" s="2274"/>
      <c r="M30" s="2274"/>
      <c r="N30" s="2274"/>
      <c r="O30" s="2274"/>
      <c r="P30" s="2274"/>
      <c r="Q30" s="2274"/>
      <c r="R30" s="2275"/>
      <c r="S30" s="134"/>
    </row>
    <row r="31" spans="1:19" ht="45.75" customHeight="1">
      <c r="A31" s="132"/>
      <c r="B31" s="1333" t="s">
        <v>1407</v>
      </c>
      <c r="C31" s="1329" t="s">
        <v>1650</v>
      </c>
      <c r="D31" s="2257"/>
      <c r="E31" s="134">
        <v>204545</v>
      </c>
      <c r="F31" s="134"/>
      <c r="G31" s="2273"/>
      <c r="H31" s="2274"/>
      <c r="I31" s="2274"/>
      <c r="J31" s="2274"/>
      <c r="K31" s="2274"/>
      <c r="L31" s="2274"/>
      <c r="M31" s="2274"/>
      <c r="N31" s="2274"/>
      <c r="O31" s="2274"/>
      <c r="P31" s="2274"/>
      <c r="Q31" s="2274"/>
      <c r="R31" s="2275"/>
      <c r="S31" s="134"/>
    </row>
    <row r="32" spans="1:19" ht="45.75" customHeight="1">
      <c r="A32" s="132"/>
      <c r="B32" s="1333" t="s">
        <v>1651</v>
      </c>
      <c r="C32" s="1329" t="s">
        <v>1650</v>
      </c>
      <c r="D32" s="2257"/>
      <c r="E32" s="134">
        <v>222727</v>
      </c>
      <c r="F32" s="134"/>
      <c r="G32" s="2273"/>
      <c r="H32" s="2274"/>
      <c r="I32" s="2274"/>
      <c r="J32" s="2274"/>
      <c r="K32" s="2274"/>
      <c r="L32" s="2274"/>
      <c r="M32" s="2274"/>
      <c r="N32" s="2274"/>
      <c r="O32" s="2274"/>
      <c r="P32" s="2274"/>
      <c r="Q32" s="2274"/>
      <c r="R32" s="2275"/>
      <c r="S32" s="134"/>
    </row>
    <row r="33" spans="1:19" ht="45.75" customHeight="1">
      <c r="A33" s="132"/>
      <c r="B33" s="1333" t="s">
        <v>1652</v>
      </c>
      <c r="C33" s="1329" t="s">
        <v>1650</v>
      </c>
      <c r="D33" s="2257"/>
      <c r="E33" s="134">
        <v>222727</v>
      </c>
      <c r="F33" s="134"/>
      <c r="G33" s="2273"/>
      <c r="H33" s="2274"/>
      <c r="I33" s="2274"/>
      <c r="J33" s="2274"/>
      <c r="K33" s="2274"/>
      <c r="L33" s="2274"/>
      <c r="M33" s="2274"/>
      <c r="N33" s="2274"/>
      <c r="O33" s="2274"/>
      <c r="P33" s="2274"/>
      <c r="Q33" s="2274"/>
      <c r="R33" s="2275"/>
      <c r="S33" s="134"/>
    </row>
    <row r="34" spans="1:19" ht="45.75" customHeight="1">
      <c r="A34" s="132"/>
      <c r="B34" s="1333" t="s">
        <v>1653</v>
      </c>
      <c r="C34" s="1329" t="s">
        <v>1650</v>
      </c>
      <c r="D34" s="2257"/>
      <c r="E34" s="134">
        <v>222727</v>
      </c>
      <c r="F34" s="134"/>
      <c r="G34" s="2273"/>
      <c r="H34" s="2274"/>
      <c r="I34" s="2274"/>
      <c r="J34" s="2274"/>
      <c r="K34" s="2274"/>
      <c r="L34" s="2274"/>
      <c r="M34" s="2274"/>
      <c r="N34" s="2274"/>
      <c r="O34" s="2274"/>
      <c r="P34" s="2274"/>
      <c r="Q34" s="2274"/>
      <c r="R34" s="2275"/>
      <c r="S34" s="134"/>
    </row>
    <row r="35" spans="1:19" ht="47.25" customHeight="1">
      <c r="A35" s="132"/>
      <c r="B35" s="1333" t="s">
        <v>588</v>
      </c>
      <c r="C35" s="1329" t="s">
        <v>1650</v>
      </c>
      <c r="D35" s="2257"/>
      <c r="E35" s="134">
        <v>180000</v>
      </c>
      <c r="F35" s="134"/>
      <c r="G35" s="2276"/>
      <c r="H35" s="2277"/>
      <c r="I35" s="2277"/>
      <c r="J35" s="2277"/>
      <c r="K35" s="2277"/>
      <c r="L35" s="2277"/>
      <c r="M35" s="2277"/>
      <c r="N35" s="2277"/>
      <c r="O35" s="2277"/>
      <c r="P35" s="2277"/>
      <c r="Q35" s="2277"/>
      <c r="R35" s="2278"/>
      <c r="S35" s="134"/>
    </row>
    <row r="36" spans="1:19" ht="50.1" customHeight="1">
      <c r="A36" s="1326">
        <v>2</v>
      </c>
      <c r="B36" s="1892" t="s">
        <v>1546</v>
      </c>
      <c r="C36" s="2331"/>
      <c r="D36" s="2331"/>
      <c r="E36" s="2331"/>
      <c r="F36" s="2331"/>
      <c r="G36" s="2331"/>
      <c r="H36" s="2331"/>
      <c r="I36" s="2331"/>
      <c r="J36" s="2331"/>
      <c r="K36" s="2331"/>
      <c r="L36" s="2331"/>
      <c r="M36" s="2331"/>
      <c r="N36" s="2331"/>
      <c r="O36" s="2331"/>
      <c r="P36" s="2331"/>
      <c r="Q36" s="2331"/>
      <c r="R36" s="2331"/>
      <c r="S36" s="1332"/>
    </row>
    <row r="37" spans="1:19" ht="30" customHeight="1">
      <c r="A37" s="1326"/>
      <c r="B37" s="1892" t="s">
        <v>1547</v>
      </c>
      <c r="C37" s="1892"/>
      <c r="D37" s="1892"/>
      <c r="E37" s="1892"/>
      <c r="F37" s="1892"/>
      <c r="G37" s="1334"/>
      <c r="H37" s="1334"/>
      <c r="I37" s="1334"/>
      <c r="J37" s="1334"/>
      <c r="K37" s="1334"/>
      <c r="L37" s="1334"/>
      <c r="M37" s="1334"/>
      <c r="N37" s="1334"/>
      <c r="O37" s="1334"/>
      <c r="P37" s="1334"/>
      <c r="Q37" s="1334"/>
      <c r="R37" s="1334"/>
      <c r="S37" s="143"/>
    </row>
    <row r="38" spans="1:19" ht="66.75" customHeight="1">
      <c r="A38" s="1328"/>
      <c r="B38" s="1331" t="s">
        <v>1548</v>
      </c>
      <c r="C38" s="1329" t="s">
        <v>1650</v>
      </c>
      <c r="D38" s="2242" t="s">
        <v>1549</v>
      </c>
      <c r="E38" s="134">
        <v>240000</v>
      </c>
      <c r="F38" s="1331"/>
      <c r="G38" s="2344" t="s">
        <v>1550</v>
      </c>
      <c r="H38" s="2345"/>
      <c r="I38" s="2345"/>
      <c r="J38" s="2345"/>
      <c r="K38" s="2345"/>
      <c r="L38" s="2345"/>
      <c r="M38" s="2345"/>
      <c r="N38" s="2345"/>
      <c r="O38" s="2345"/>
      <c r="P38" s="2345"/>
      <c r="Q38" s="2345"/>
      <c r="R38" s="2346"/>
      <c r="S38" s="143"/>
    </row>
    <row r="39" spans="1:19" ht="66.75" customHeight="1">
      <c r="A39" s="1328"/>
      <c r="B39" s="1331" t="s">
        <v>1551</v>
      </c>
      <c r="C39" s="1329" t="s">
        <v>1650</v>
      </c>
      <c r="D39" s="2244"/>
      <c r="E39" s="134">
        <v>200000</v>
      </c>
      <c r="F39" s="1331"/>
      <c r="G39" s="2273"/>
      <c r="H39" s="2274"/>
      <c r="I39" s="2274"/>
      <c r="J39" s="2274"/>
      <c r="K39" s="2274"/>
      <c r="L39" s="2274"/>
      <c r="M39" s="2274"/>
      <c r="N39" s="2274"/>
      <c r="O39" s="2274"/>
      <c r="P39" s="2274"/>
      <c r="Q39" s="2274"/>
      <c r="R39" s="2275"/>
      <c r="S39" s="143"/>
    </row>
    <row r="40" spans="1:19" ht="47.25" customHeight="1">
      <c r="A40" s="1328"/>
      <c r="B40" s="1331" t="s">
        <v>1552</v>
      </c>
      <c r="C40" s="1329" t="s">
        <v>1650</v>
      </c>
      <c r="D40" s="1331" t="s">
        <v>1553</v>
      </c>
      <c r="E40" s="134">
        <v>160000</v>
      </c>
      <c r="F40" s="1331"/>
      <c r="G40" s="2273"/>
      <c r="H40" s="2274"/>
      <c r="I40" s="2274"/>
      <c r="J40" s="2274"/>
      <c r="K40" s="2274"/>
      <c r="L40" s="2274"/>
      <c r="M40" s="2274"/>
      <c r="N40" s="2274"/>
      <c r="O40" s="2274"/>
      <c r="P40" s="2274"/>
      <c r="Q40" s="2274"/>
      <c r="R40" s="2275"/>
      <c r="S40" s="143"/>
    </row>
    <row r="41" spans="1:19" ht="47.25" customHeight="1">
      <c r="A41" s="132"/>
      <c r="B41" s="1333" t="s">
        <v>1407</v>
      </c>
      <c r="C41" s="1329" t="s">
        <v>1650</v>
      </c>
      <c r="D41" s="1328" t="s">
        <v>1554</v>
      </c>
      <c r="E41" s="134">
        <v>185000</v>
      </c>
      <c r="F41" s="134"/>
      <c r="G41" s="2276"/>
      <c r="H41" s="2277"/>
      <c r="I41" s="2277"/>
      <c r="J41" s="2277"/>
      <c r="K41" s="2277"/>
      <c r="L41" s="2277"/>
      <c r="M41" s="2277"/>
      <c r="N41" s="2277"/>
      <c r="O41" s="2277"/>
      <c r="P41" s="2277"/>
      <c r="Q41" s="2277"/>
      <c r="R41" s="2278"/>
      <c r="S41" s="143"/>
    </row>
    <row r="42" spans="1:19" ht="50.1" customHeight="1">
      <c r="A42" s="138">
        <v>3</v>
      </c>
      <c r="B42" s="1892" t="s">
        <v>1532</v>
      </c>
      <c r="C42" s="1892"/>
      <c r="D42" s="1892"/>
      <c r="E42" s="1892"/>
      <c r="F42" s="1892"/>
      <c r="G42" s="1892"/>
      <c r="H42" s="1892"/>
      <c r="I42" s="1892"/>
      <c r="J42" s="1892"/>
      <c r="K42" s="1892"/>
      <c r="L42" s="1892"/>
      <c r="M42" s="1892"/>
      <c r="N42" s="1892"/>
      <c r="O42" s="1892"/>
      <c r="P42" s="1892"/>
      <c r="Q42" s="1892"/>
      <c r="R42" s="1892"/>
      <c r="S42" s="1892"/>
    </row>
    <row r="43" spans="1:19" ht="24.95" customHeight="1">
      <c r="A43" s="1329"/>
      <c r="B43" s="139" t="s">
        <v>1200</v>
      </c>
      <c r="C43" s="1329"/>
      <c r="D43" s="1329"/>
      <c r="E43" s="134"/>
      <c r="F43" s="134"/>
      <c r="G43" s="1331"/>
      <c r="H43" s="1331"/>
      <c r="I43" s="1331"/>
      <c r="J43" s="1331"/>
      <c r="K43" s="1331"/>
      <c r="L43" s="1331"/>
      <c r="M43" s="1331"/>
      <c r="N43" s="1331"/>
      <c r="O43" s="1331"/>
      <c r="P43" s="1331"/>
      <c r="Q43" s="1331"/>
      <c r="R43" s="1331"/>
      <c r="S43" s="1331"/>
    </row>
    <row r="44" spans="1:19" ht="24.95" customHeight="1">
      <c r="A44" s="1329"/>
      <c r="B44" s="1333" t="s">
        <v>603</v>
      </c>
      <c r="C44" s="1329" t="s">
        <v>1650</v>
      </c>
      <c r="D44" s="2257" t="s">
        <v>1178</v>
      </c>
      <c r="E44" s="134">
        <v>300000</v>
      </c>
      <c r="F44" s="134"/>
      <c r="G44" s="2257" t="s">
        <v>1201</v>
      </c>
      <c r="H44" s="2257"/>
      <c r="I44" s="2257"/>
      <c r="J44" s="2257"/>
      <c r="K44" s="2257"/>
      <c r="L44" s="2257"/>
      <c r="M44" s="2257"/>
      <c r="N44" s="2257"/>
      <c r="O44" s="2257"/>
      <c r="P44" s="2257"/>
      <c r="Q44" s="2257"/>
      <c r="R44" s="2257"/>
      <c r="S44" s="2257"/>
    </row>
    <row r="45" spans="1:19" ht="24.95" customHeight="1">
      <c r="A45" s="1329"/>
      <c r="B45" s="1333" t="s">
        <v>624</v>
      </c>
      <c r="C45" s="1329" t="s">
        <v>1650</v>
      </c>
      <c r="D45" s="2257"/>
      <c r="E45" s="134">
        <v>390000</v>
      </c>
      <c r="F45" s="134"/>
      <c r="G45" s="2257"/>
      <c r="H45" s="2257"/>
      <c r="I45" s="2257"/>
      <c r="J45" s="2257"/>
      <c r="K45" s="2257"/>
      <c r="L45" s="2257"/>
      <c r="M45" s="2257"/>
      <c r="N45" s="2257"/>
      <c r="O45" s="2257"/>
      <c r="P45" s="2257"/>
      <c r="Q45" s="2257"/>
      <c r="R45" s="2257"/>
      <c r="S45" s="2257"/>
    </row>
    <row r="46" spans="1:19" ht="24.95" customHeight="1">
      <c r="A46" s="1329"/>
      <c r="B46" s="1333" t="s">
        <v>626</v>
      </c>
      <c r="C46" s="1329" t="s">
        <v>1650</v>
      </c>
      <c r="D46" s="2257"/>
      <c r="E46" s="134">
        <v>370000</v>
      </c>
      <c r="F46" s="134"/>
      <c r="G46" s="2257"/>
      <c r="H46" s="2257"/>
      <c r="I46" s="2257"/>
      <c r="J46" s="2257"/>
      <c r="K46" s="2257"/>
      <c r="L46" s="2257"/>
      <c r="M46" s="2257"/>
      <c r="N46" s="2257"/>
      <c r="O46" s="2257"/>
      <c r="P46" s="2257"/>
      <c r="Q46" s="2257"/>
      <c r="R46" s="2257"/>
      <c r="S46" s="2257"/>
    </row>
    <row r="47" spans="1:19" ht="24.95" customHeight="1">
      <c r="A47" s="1329"/>
      <c r="B47" s="1333" t="s">
        <v>1198</v>
      </c>
      <c r="C47" s="1329" t="s">
        <v>1650</v>
      </c>
      <c r="D47" s="2257"/>
      <c r="E47" s="134">
        <v>360000</v>
      </c>
      <c r="F47" s="134"/>
      <c r="G47" s="2257"/>
      <c r="H47" s="2257"/>
      <c r="I47" s="2257"/>
      <c r="J47" s="2257"/>
      <c r="K47" s="2257"/>
      <c r="L47" s="2257"/>
      <c r="M47" s="2257"/>
      <c r="N47" s="2257"/>
      <c r="O47" s="2257"/>
      <c r="P47" s="2257"/>
      <c r="Q47" s="2257"/>
      <c r="R47" s="2257"/>
      <c r="S47" s="2257"/>
    </row>
    <row r="48" spans="1:19" ht="24.95" customHeight="1">
      <c r="A48" s="1329"/>
      <c r="B48" s="1333" t="s">
        <v>627</v>
      </c>
      <c r="C48" s="1329" t="s">
        <v>1650</v>
      </c>
      <c r="D48" s="2257"/>
      <c r="E48" s="134">
        <v>330000</v>
      </c>
      <c r="F48" s="134"/>
      <c r="G48" s="2257"/>
      <c r="H48" s="2257"/>
      <c r="I48" s="2257"/>
      <c r="J48" s="2257"/>
      <c r="K48" s="2257"/>
      <c r="L48" s="2257"/>
      <c r="M48" s="2257"/>
      <c r="N48" s="2257"/>
      <c r="O48" s="2257"/>
      <c r="P48" s="2257"/>
      <c r="Q48" s="2257"/>
      <c r="R48" s="2257"/>
      <c r="S48" s="2257"/>
    </row>
    <row r="49" spans="1:19" ht="24.95" customHeight="1">
      <c r="A49" s="1329"/>
      <c r="B49" s="1333" t="s">
        <v>1199</v>
      </c>
      <c r="C49" s="1329" t="s">
        <v>1650</v>
      </c>
      <c r="D49" s="2257"/>
      <c r="E49" s="134">
        <f>E48</f>
        <v>330000</v>
      </c>
      <c r="F49" s="134"/>
      <c r="G49" s="2257"/>
      <c r="H49" s="2257"/>
      <c r="I49" s="2257"/>
      <c r="J49" s="2257"/>
      <c r="K49" s="2257"/>
      <c r="L49" s="2257"/>
      <c r="M49" s="2257"/>
      <c r="N49" s="2257"/>
      <c r="O49" s="2257"/>
      <c r="P49" s="2257"/>
      <c r="Q49" s="2257"/>
      <c r="R49" s="2257"/>
      <c r="S49" s="2257"/>
    </row>
    <row r="50" spans="1:19" ht="50.1" customHeight="1">
      <c r="A50" s="138">
        <v>4</v>
      </c>
      <c r="B50" s="1892" t="s">
        <v>1536</v>
      </c>
      <c r="C50" s="1892"/>
      <c r="D50" s="1892"/>
      <c r="E50" s="1892"/>
      <c r="F50" s="1892"/>
      <c r="G50" s="1892"/>
      <c r="H50" s="1892"/>
      <c r="I50" s="1892"/>
      <c r="J50" s="1892"/>
      <c r="K50" s="1892"/>
      <c r="L50" s="1892"/>
      <c r="M50" s="1892"/>
      <c r="N50" s="1892"/>
      <c r="O50" s="1892"/>
      <c r="P50" s="1892"/>
      <c r="Q50" s="1892"/>
      <c r="R50" s="1892"/>
      <c r="S50" s="1892"/>
    </row>
    <row r="51" spans="1:19" ht="24.95" customHeight="1">
      <c r="A51" s="1329"/>
      <c r="B51" s="1333" t="s">
        <v>575</v>
      </c>
      <c r="C51" s="1329" t="s">
        <v>1650</v>
      </c>
      <c r="D51" s="2257" t="s">
        <v>1178</v>
      </c>
      <c r="E51" s="140">
        <v>254545.45</v>
      </c>
      <c r="F51" s="134"/>
      <c r="G51" s="2257" t="s">
        <v>1384</v>
      </c>
      <c r="H51" s="2257"/>
      <c r="I51" s="2257"/>
      <c r="J51" s="2257"/>
      <c r="K51" s="2257"/>
      <c r="L51" s="2257"/>
      <c r="M51" s="2257"/>
      <c r="N51" s="2257"/>
      <c r="O51" s="2257"/>
      <c r="P51" s="2257"/>
      <c r="Q51" s="2257"/>
      <c r="R51" s="2257"/>
      <c r="S51" s="1328"/>
    </row>
    <row r="52" spans="1:19" ht="24.95" customHeight="1">
      <c r="A52" s="1329"/>
      <c r="B52" s="1333" t="s">
        <v>621</v>
      </c>
      <c r="C52" s="1329" t="s">
        <v>1650</v>
      </c>
      <c r="D52" s="2257"/>
      <c r="E52" s="140">
        <v>363636.36</v>
      </c>
      <c r="F52" s="134"/>
      <c r="G52" s="2257"/>
      <c r="H52" s="2257"/>
      <c r="I52" s="2257"/>
      <c r="J52" s="2257"/>
      <c r="K52" s="2257"/>
      <c r="L52" s="2257"/>
      <c r="M52" s="2257"/>
      <c r="N52" s="2257"/>
      <c r="O52" s="2257"/>
      <c r="P52" s="2257"/>
      <c r="Q52" s="2257"/>
      <c r="R52" s="2257"/>
      <c r="S52" s="1328"/>
    </row>
    <row r="53" spans="1:19" ht="24.95" customHeight="1">
      <c r="A53" s="1329"/>
      <c r="B53" s="1333" t="s">
        <v>1385</v>
      </c>
      <c r="C53" s="1329" t="s">
        <v>1650</v>
      </c>
      <c r="D53" s="2257"/>
      <c r="E53" s="140">
        <v>309090.90999999997</v>
      </c>
      <c r="F53" s="134"/>
      <c r="G53" s="2257"/>
      <c r="H53" s="2257"/>
      <c r="I53" s="2257"/>
      <c r="J53" s="2257"/>
      <c r="K53" s="2257"/>
      <c r="L53" s="2257"/>
      <c r="M53" s="2257"/>
      <c r="N53" s="2257"/>
      <c r="O53" s="2257"/>
      <c r="P53" s="2257"/>
      <c r="Q53" s="2257"/>
      <c r="R53" s="2257"/>
      <c r="S53" s="1328"/>
    </row>
    <row r="54" spans="1:19" ht="24.95" customHeight="1">
      <c r="A54" s="1329"/>
      <c r="B54" s="1333" t="s">
        <v>1386</v>
      </c>
      <c r="C54" s="1329" t="s">
        <v>1650</v>
      </c>
      <c r="D54" s="2257"/>
      <c r="E54" s="140">
        <v>281818.18</v>
      </c>
      <c r="F54" s="134"/>
      <c r="G54" s="2257"/>
      <c r="H54" s="2257"/>
      <c r="I54" s="2257"/>
      <c r="J54" s="2257"/>
      <c r="K54" s="2257"/>
      <c r="L54" s="2257"/>
      <c r="M54" s="2257"/>
      <c r="N54" s="2257"/>
      <c r="O54" s="2257"/>
      <c r="P54" s="2257"/>
      <c r="Q54" s="2257"/>
      <c r="R54" s="2257"/>
      <c r="S54" s="1328"/>
    </row>
    <row r="55" spans="1:19" ht="24.95" customHeight="1">
      <c r="A55" s="1329"/>
      <c r="B55" s="1333" t="s">
        <v>626</v>
      </c>
      <c r="C55" s="1329" t="s">
        <v>1650</v>
      </c>
      <c r="D55" s="2257"/>
      <c r="E55" s="140">
        <v>309090.90999999997</v>
      </c>
      <c r="F55" s="134"/>
      <c r="G55" s="2257"/>
      <c r="H55" s="2257"/>
      <c r="I55" s="2257"/>
      <c r="J55" s="2257"/>
      <c r="K55" s="2257"/>
      <c r="L55" s="2257"/>
      <c r="M55" s="2257"/>
      <c r="N55" s="2257"/>
      <c r="O55" s="2257"/>
      <c r="P55" s="2257"/>
      <c r="Q55" s="2257"/>
      <c r="R55" s="2257"/>
      <c r="S55" s="1328"/>
    </row>
    <row r="56" spans="1:19" ht="24.95" customHeight="1">
      <c r="A56" s="1329"/>
      <c r="B56" s="1333" t="s">
        <v>624</v>
      </c>
      <c r="C56" s="1329" t="s">
        <v>1650</v>
      </c>
      <c r="D56" s="2257"/>
      <c r="E56" s="140">
        <v>336363.64</v>
      </c>
      <c r="F56" s="134"/>
      <c r="G56" s="2257"/>
      <c r="H56" s="2257"/>
      <c r="I56" s="2257"/>
      <c r="J56" s="2257"/>
      <c r="K56" s="2257"/>
      <c r="L56" s="2257"/>
      <c r="M56" s="2257"/>
      <c r="N56" s="2257"/>
      <c r="O56" s="2257"/>
      <c r="P56" s="2257"/>
      <c r="Q56" s="2257"/>
      <c r="R56" s="2257"/>
      <c r="S56" s="1328"/>
    </row>
    <row r="57" spans="1:19" ht="24.95" customHeight="1">
      <c r="A57" s="1329"/>
      <c r="B57" s="1333" t="s">
        <v>627</v>
      </c>
      <c r="C57" s="1329" t="s">
        <v>1650</v>
      </c>
      <c r="D57" s="2257"/>
      <c r="E57" s="140">
        <v>290909.09000000003</v>
      </c>
      <c r="F57" s="134"/>
      <c r="G57" s="2257"/>
      <c r="H57" s="2257"/>
      <c r="I57" s="2257"/>
      <c r="J57" s="2257"/>
      <c r="K57" s="2257"/>
      <c r="L57" s="2257"/>
      <c r="M57" s="2257"/>
      <c r="N57" s="2257"/>
      <c r="O57" s="2257"/>
      <c r="P57" s="2257"/>
      <c r="Q57" s="2257"/>
      <c r="R57" s="2257"/>
      <c r="S57" s="1328"/>
    </row>
    <row r="58" spans="1:19" ht="24.95" customHeight="1">
      <c r="A58" s="1329"/>
      <c r="B58" s="1333" t="s">
        <v>1199</v>
      </c>
      <c r="C58" s="1329" t="s">
        <v>1650</v>
      </c>
      <c r="D58" s="2257"/>
      <c r="E58" s="140">
        <f>E57</f>
        <v>290909.09000000003</v>
      </c>
      <c r="F58" s="134"/>
      <c r="G58" s="2257"/>
      <c r="H58" s="2257"/>
      <c r="I58" s="2257"/>
      <c r="J58" s="2257"/>
      <c r="K58" s="2257"/>
      <c r="L58" s="2257"/>
      <c r="M58" s="2257"/>
      <c r="N58" s="2257"/>
      <c r="O58" s="2257"/>
      <c r="P58" s="2257"/>
      <c r="Q58" s="2257"/>
      <c r="R58" s="2257"/>
      <c r="S58" s="1328"/>
    </row>
    <row r="59" spans="1:19" ht="50.1" customHeight="1">
      <c r="A59" s="138">
        <v>5</v>
      </c>
      <c r="B59" s="1892" t="s">
        <v>1537</v>
      </c>
      <c r="C59" s="1892"/>
      <c r="D59" s="1892"/>
      <c r="E59" s="1892"/>
      <c r="F59" s="1892"/>
      <c r="G59" s="1892"/>
      <c r="H59" s="1892"/>
      <c r="I59" s="1892"/>
      <c r="J59" s="1892"/>
      <c r="K59" s="1892"/>
      <c r="L59" s="1892"/>
      <c r="M59" s="1892"/>
      <c r="N59" s="1892"/>
      <c r="O59" s="1892"/>
      <c r="P59" s="1892"/>
      <c r="Q59" s="1892"/>
      <c r="R59" s="1892"/>
      <c r="S59" s="1331"/>
    </row>
    <row r="60" spans="1:19" ht="30" customHeight="1">
      <c r="A60" s="1329"/>
      <c r="B60" s="1333" t="s">
        <v>1355</v>
      </c>
      <c r="C60" s="1329" t="s">
        <v>1650</v>
      </c>
      <c r="D60" s="2257" t="s">
        <v>1178</v>
      </c>
      <c r="E60" s="134">
        <v>234000</v>
      </c>
      <c r="F60" s="134"/>
      <c r="G60" s="2257" t="s">
        <v>1356</v>
      </c>
      <c r="H60" s="2257"/>
      <c r="I60" s="2257"/>
      <c r="J60" s="2257"/>
      <c r="K60" s="2257"/>
      <c r="L60" s="2257"/>
      <c r="M60" s="2257"/>
      <c r="N60" s="2257"/>
      <c r="O60" s="2257"/>
      <c r="P60" s="2257"/>
      <c r="Q60" s="2257"/>
      <c r="R60" s="2257"/>
      <c r="S60" s="2257"/>
    </row>
    <row r="61" spans="1:19" ht="24.95" customHeight="1">
      <c r="A61" s="1329"/>
      <c r="B61" s="1333" t="s">
        <v>1411</v>
      </c>
      <c r="C61" s="1329" t="s">
        <v>1650</v>
      </c>
      <c r="D61" s="2257"/>
      <c r="E61" s="134">
        <v>315000</v>
      </c>
      <c r="F61" s="134"/>
      <c r="G61" s="2257"/>
      <c r="H61" s="2257"/>
      <c r="I61" s="2257"/>
      <c r="J61" s="2257"/>
      <c r="K61" s="2257"/>
      <c r="L61" s="2257"/>
      <c r="M61" s="2257"/>
      <c r="N61" s="2257"/>
      <c r="O61" s="2257"/>
      <c r="P61" s="2257"/>
      <c r="Q61" s="2257"/>
      <c r="R61" s="2257"/>
      <c r="S61" s="2257"/>
    </row>
    <row r="62" spans="1:19" ht="24.95" customHeight="1">
      <c r="A62" s="1329"/>
      <c r="B62" s="1333" t="s">
        <v>1358</v>
      </c>
      <c r="C62" s="1329" t="s">
        <v>1650</v>
      </c>
      <c r="D62" s="2257"/>
      <c r="E62" s="134">
        <v>234000</v>
      </c>
      <c r="F62" s="134"/>
      <c r="G62" s="2257"/>
      <c r="H62" s="2257"/>
      <c r="I62" s="2257"/>
      <c r="J62" s="2257"/>
      <c r="K62" s="2257"/>
      <c r="L62" s="2257"/>
      <c r="M62" s="2257"/>
      <c r="N62" s="2257"/>
      <c r="O62" s="2257"/>
      <c r="P62" s="2257"/>
      <c r="Q62" s="2257"/>
      <c r="R62" s="2257"/>
      <c r="S62" s="2257"/>
    </row>
    <row r="63" spans="1:19" ht="24.95" customHeight="1">
      <c r="A63" s="1329"/>
      <c r="B63" s="1333" t="s">
        <v>1359</v>
      </c>
      <c r="C63" s="1329" t="s">
        <v>1650</v>
      </c>
      <c r="D63" s="2257"/>
      <c r="E63" s="134">
        <v>234000</v>
      </c>
      <c r="F63" s="134"/>
      <c r="G63" s="2257"/>
      <c r="H63" s="2257"/>
      <c r="I63" s="2257"/>
      <c r="J63" s="2257"/>
      <c r="K63" s="2257"/>
      <c r="L63" s="2257"/>
      <c r="M63" s="2257"/>
      <c r="N63" s="2257"/>
      <c r="O63" s="2257"/>
      <c r="P63" s="2257"/>
      <c r="Q63" s="2257"/>
      <c r="R63" s="2257"/>
      <c r="S63" s="2257"/>
    </row>
    <row r="64" spans="1:19" ht="24.95" customHeight="1">
      <c r="A64" s="1329"/>
      <c r="B64" s="1333" t="s">
        <v>1360</v>
      </c>
      <c r="C64" s="1329" t="s">
        <v>1650</v>
      </c>
      <c r="D64" s="2257"/>
      <c r="E64" s="134">
        <v>315000</v>
      </c>
      <c r="F64" s="134"/>
      <c r="G64" s="2257"/>
      <c r="H64" s="2257"/>
      <c r="I64" s="2257"/>
      <c r="J64" s="2257"/>
      <c r="K64" s="2257"/>
      <c r="L64" s="2257"/>
      <c r="M64" s="2257"/>
      <c r="N64" s="2257"/>
      <c r="O64" s="2257"/>
      <c r="P64" s="2257"/>
      <c r="Q64" s="2257"/>
      <c r="R64" s="2257"/>
      <c r="S64" s="2257"/>
    </row>
    <row r="65" spans="1:19" ht="24.95" customHeight="1">
      <c r="A65" s="1329"/>
      <c r="B65" s="1333" t="s">
        <v>1207</v>
      </c>
      <c r="C65" s="1329" t="s">
        <v>1650</v>
      </c>
      <c r="D65" s="2257"/>
      <c r="E65" s="134">
        <v>315000</v>
      </c>
      <c r="F65" s="134"/>
      <c r="G65" s="2257"/>
      <c r="H65" s="2257"/>
      <c r="I65" s="2257"/>
      <c r="J65" s="2257"/>
      <c r="K65" s="2257"/>
      <c r="L65" s="2257"/>
      <c r="M65" s="2257"/>
      <c r="N65" s="2257"/>
      <c r="O65" s="2257"/>
      <c r="P65" s="2257"/>
      <c r="Q65" s="2257"/>
      <c r="R65" s="2257"/>
      <c r="S65" s="2257"/>
    </row>
    <row r="66" spans="1:19" ht="50.1" customHeight="1">
      <c r="A66" s="1326">
        <v>6</v>
      </c>
      <c r="B66" s="1892" t="s">
        <v>1520</v>
      </c>
      <c r="C66" s="1892"/>
      <c r="D66" s="1892"/>
      <c r="E66" s="1892"/>
      <c r="F66" s="1892"/>
      <c r="G66" s="1892"/>
      <c r="H66" s="1892"/>
      <c r="I66" s="1892"/>
      <c r="J66" s="1892"/>
      <c r="K66" s="1892"/>
      <c r="L66" s="1892"/>
      <c r="M66" s="1892"/>
      <c r="N66" s="1892"/>
      <c r="O66" s="1892"/>
      <c r="P66" s="1892"/>
      <c r="Q66" s="1892"/>
      <c r="R66" s="1892"/>
      <c r="S66" s="1328"/>
    </row>
    <row r="67" spans="1:19" ht="20.100000000000001" customHeight="1">
      <c r="A67" s="1329"/>
      <c r="B67" s="1333" t="s">
        <v>1209</v>
      </c>
      <c r="C67" s="1329"/>
      <c r="D67" s="1329"/>
      <c r="E67" s="134"/>
      <c r="F67" s="134"/>
      <c r="G67" s="1328"/>
      <c r="H67" s="1328"/>
      <c r="I67" s="1328"/>
      <c r="J67" s="1328"/>
      <c r="K67" s="1328"/>
      <c r="L67" s="1328"/>
      <c r="M67" s="1328"/>
      <c r="N67" s="1328"/>
      <c r="O67" s="1328"/>
      <c r="P67" s="1328"/>
      <c r="Q67" s="1328"/>
      <c r="R67" s="1328"/>
      <c r="S67" s="2257"/>
    </row>
    <row r="68" spans="1:19" ht="30" customHeight="1">
      <c r="A68" s="1329"/>
      <c r="B68" s="1333" t="s">
        <v>1210</v>
      </c>
      <c r="C68" s="1329" t="s">
        <v>1650</v>
      </c>
      <c r="D68" s="2257" t="s">
        <v>1178</v>
      </c>
      <c r="E68" s="134">
        <v>350000</v>
      </c>
      <c r="F68" s="134"/>
      <c r="G68" s="2257" t="s">
        <v>1211</v>
      </c>
      <c r="H68" s="2257"/>
      <c r="I68" s="2257"/>
      <c r="J68" s="2257"/>
      <c r="K68" s="2257"/>
      <c r="L68" s="2257"/>
      <c r="M68" s="2257"/>
      <c r="N68" s="2257"/>
      <c r="O68" s="2257"/>
      <c r="P68" s="2257"/>
      <c r="Q68" s="2257"/>
      <c r="R68" s="2257"/>
      <c r="S68" s="2257"/>
    </row>
    <row r="69" spans="1:19" ht="24.95" customHeight="1">
      <c r="A69" s="1329"/>
      <c r="B69" s="1333" t="s">
        <v>1212</v>
      </c>
      <c r="C69" s="1329" t="s">
        <v>1650</v>
      </c>
      <c r="D69" s="2257"/>
      <c r="E69" s="134">
        <v>350000</v>
      </c>
      <c r="F69" s="134"/>
      <c r="G69" s="2257"/>
      <c r="H69" s="2257"/>
      <c r="I69" s="2257"/>
      <c r="J69" s="2257"/>
      <c r="K69" s="2257"/>
      <c r="L69" s="2257"/>
      <c r="M69" s="2257"/>
      <c r="N69" s="2257"/>
      <c r="O69" s="2257"/>
      <c r="P69" s="2257"/>
      <c r="Q69" s="2257"/>
      <c r="R69" s="2257"/>
      <c r="S69" s="2257"/>
    </row>
    <row r="70" spans="1:19" ht="24.95" customHeight="1">
      <c r="A70" s="1329"/>
      <c r="B70" s="1333" t="s">
        <v>1213</v>
      </c>
      <c r="C70" s="1329" t="s">
        <v>1650</v>
      </c>
      <c r="D70" s="2257"/>
      <c r="E70" s="134">
        <v>350000</v>
      </c>
      <c r="F70" s="134"/>
      <c r="G70" s="2257"/>
      <c r="H70" s="2257"/>
      <c r="I70" s="2257"/>
      <c r="J70" s="2257"/>
      <c r="K70" s="2257"/>
      <c r="L70" s="2257"/>
      <c r="M70" s="2257"/>
      <c r="N70" s="2257"/>
      <c r="O70" s="2257"/>
      <c r="P70" s="2257"/>
      <c r="Q70" s="2257"/>
      <c r="R70" s="2257"/>
      <c r="S70" s="2257"/>
    </row>
    <row r="71" spans="1:19" ht="50.1" customHeight="1">
      <c r="A71" s="1326">
        <v>7</v>
      </c>
      <c r="B71" s="1892" t="s">
        <v>1521</v>
      </c>
      <c r="C71" s="1892"/>
      <c r="D71" s="1892"/>
      <c r="E71" s="1892"/>
      <c r="F71" s="1892"/>
      <c r="G71" s="1892"/>
      <c r="H71" s="1892"/>
      <c r="I71" s="1892"/>
      <c r="J71" s="1892"/>
      <c r="K71" s="1892"/>
      <c r="L71" s="1892"/>
      <c r="M71" s="1892"/>
      <c r="N71" s="1892"/>
      <c r="O71" s="1892"/>
      <c r="P71" s="1892"/>
      <c r="Q71" s="1892"/>
      <c r="R71" s="1892"/>
      <c r="S71" s="1328"/>
    </row>
    <row r="72" spans="1:19" ht="24.95" customHeight="1">
      <c r="A72" s="1329"/>
      <c r="B72" s="1333" t="s">
        <v>1209</v>
      </c>
      <c r="C72" s="1329"/>
      <c r="D72" s="1329"/>
      <c r="E72" s="134"/>
      <c r="F72" s="134"/>
      <c r="G72" s="1328"/>
      <c r="H72" s="1328"/>
      <c r="I72" s="1328"/>
      <c r="J72" s="1328"/>
      <c r="K72" s="1328"/>
      <c r="L72" s="1328"/>
      <c r="M72" s="1328"/>
      <c r="N72" s="1328"/>
      <c r="O72" s="1328"/>
      <c r="P72" s="1328"/>
      <c r="Q72" s="1328"/>
      <c r="R72" s="1328"/>
      <c r="S72" s="2257"/>
    </row>
    <row r="73" spans="1:19" ht="45" customHeight="1">
      <c r="A73" s="1329"/>
      <c r="B73" s="1333" t="s">
        <v>1210</v>
      </c>
      <c r="C73" s="1329" t="s">
        <v>1650</v>
      </c>
      <c r="D73" s="2257" t="s">
        <v>1178</v>
      </c>
      <c r="E73" s="134">
        <v>350000</v>
      </c>
      <c r="F73" s="134"/>
      <c r="G73" s="2257" t="s">
        <v>1215</v>
      </c>
      <c r="H73" s="2257"/>
      <c r="I73" s="2257"/>
      <c r="J73" s="2257"/>
      <c r="K73" s="2257"/>
      <c r="L73" s="2257"/>
      <c r="M73" s="2257"/>
      <c r="N73" s="2257"/>
      <c r="O73" s="2257"/>
      <c r="P73" s="2257"/>
      <c r="Q73" s="2257"/>
      <c r="R73" s="2257"/>
      <c r="S73" s="2257"/>
    </row>
    <row r="74" spans="1:19" ht="24.95" customHeight="1">
      <c r="A74" s="1329"/>
      <c r="B74" s="1333" t="s">
        <v>1212</v>
      </c>
      <c r="C74" s="1329" t="s">
        <v>1650</v>
      </c>
      <c r="D74" s="2257"/>
      <c r="E74" s="134">
        <v>350000</v>
      </c>
      <c r="F74" s="134"/>
      <c r="G74" s="2257"/>
      <c r="H74" s="2257"/>
      <c r="I74" s="2257"/>
      <c r="J74" s="2257"/>
      <c r="K74" s="2257"/>
      <c r="L74" s="2257"/>
      <c r="M74" s="2257"/>
      <c r="N74" s="2257"/>
      <c r="O74" s="2257"/>
      <c r="P74" s="2257"/>
      <c r="Q74" s="2257"/>
      <c r="R74" s="2257"/>
      <c r="S74" s="2257"/>
    </row>
    <row r="75" spans="1:19" ht="24.95" customHeight="1">
      <c r="A75" s="1329"/>
      <c r="B75" s="1333" t="s">
        <v>1213</v>
      </c>
      <c r="C75" s="1329" t="s">
        <v>1650</v>
      </c>
      <c r="D75" s="2257"/>
      <c r="E75" s="134">
        <v>350000</v>
      </c>
      <c r="F75" s="134"/>
      <c r="G75" s="2257"/>
      <c r="H75" s="2257"/>
      <c r="I75" s="2257"/>
      <c r="J75" s="2257"/>
      <c r="K75" s="2257"/>
      <c r="L75" s="2257"/>
      <c r="M75" s="2257"/>
      <c r="N75" s="2257"/>
      <c r="O75" s="2257"/>
      <c r="P75" s="2257"/>
      <c r="Q75" s="2257"/>
      <c r="R75" s="2257"/>
      <c r="S75" s="2257"/>
    </row>
    <row r="76" spans="1:19" ht="90.75" customHeight="1">
      <c r="A76" s="1326">
        <v>8</v>
      </c>
      <c r="B76" s="1892" t="s">
        <v>1565</v>
      </c>
      <c r="C76" s="1892"/>
      <c r="D76" s="1892"/>
      <c r="E76" s="1892"/>
      <c r="F76" s="1892"/>
      <c r="G76" s="1892"/>
      <c r="H76" s="1892"/>
      <c r="I76" s="1892"/>
      <c r="J76" s="1892"/>
      <c r="K76" s="1892"/>
      <c r="L76" s="1892"/>
      <c r="M76" s="1892"/>
      <c r="N76" s="1892"/>
      <c r="O76" s="1892"/>
      <c r="P76" s="1892"/>
      <c r="Q76" s="1892"/>
      <c r="R76" s="1892"/>
      <c r="S76" s="1328"/>
    </row>
    <row r="77" spans="1:19" ht="24.95" customHeight="1">
      <c r="A77" s="1329"/>
      <c r="B77" s="1333" t="s">
        <v>1492</v>
      </c>
      <c r="C77" s="1329" t="s">
        <v>1650</v>
      </c>
      <c r="D77" s="2257" t="s">
        <v>1178</v>
      </c>
      <c r="E77" s="134">
        <v>318182</v>
      </c>
      <c r="F77" s="134"/>
      <c r="G77" s="2257" t="s">
        <v>1494</v>
      </c>
      <c r="H77" s="2257"/>
      <c r="I77" s="2257"/>
      <c r="J77" s="2257"/>
      <c r="K77" s="2257"/>
      <c r="L77" s="2257"/>
      <c r="M77" s="2257"/>
      <c r="N77" s="2257"/>
      <c r="O77" s="2257"/>
      <c r="P77" s="2257"/>
      <c r="Q77" s="2257"/>
      <c r="R77" s="2257"/>
      <c r="S77" s="1328"/>
    </row>
    <row r="78" spans="1:19" ht="24.95" customHeight="1">
      <c r="A78" s="1329"/>
      <c r="B78" s="1333" t="s">
        <v>1495</v>
      </c>
      <c r="C78" s="1329" t="s">
        <v>1650</v>
      </c>
      <c r="D78" s="2257"/>
      <c r="E78" s="134">
        <v>227273</v>
      </c>
      <c r="F78" s="134"/>
      <c r="G78" s="2257"/>
      <c r="H78" s="2257"/>
      <c r="I78" s="2257"/>
      <c r="J78" s="2257"/>
      <c r="K78" s="2257"/>
      <c r="L78" s="2257"/>
      <c r="M78" s="2257"/>
      <c r="N78" s="2257"/>
      <c r="O78" s="2257"/>
      <c r="P78" s="2257"/>
      <c r="Q78" s="2257"/>
      <c r="R78" s="2257"/>
      <c r="S78" s="1328"/>
    </row>
    <row r="79" spans="1:19" ht="24.95" customHeight="1">
      <c r="A79" s="1329"/>
      <c r="B79" s="1333" t="s">
        <v>1496</v>
      </c>
      <c r="C79" s="1329" t="s">
        <v>1650</v>
      </c>
      <c r="D79" s="2257"/>
      <c r="E79" s="134">
        <v>227273</v>
      </c>
      <c r="F79" s="134"/>
      <c r="G79" s="2257"/>
      <c r="H79" s="2257"/>
      <c r="I79" s="2257"/>
      <c r="J79" s="2257"/>
      <c r="K79" s="2257"/>
      <c r="L79" s="2257"/>
      <c r="M79" s="2257"/>
      <c r="N79" s="2257"/>
      <c r="O79" s="2257"/>
      <c r="P79" s="2257"/>
      <c r="Q79" s="2257"/>
      <c r="R79" s="2257"/>
      <c r="S79" s="1328"/>
    </row>
    <row r="80" spans="1:19" ht="24.95" customHeight="1">
      <c r="A80" s="1329"/>
      <c r="B80" s="1333" t="s">
        <v>1497</v>
      </c>
      <c r="C80" s="1329" t="s">
        <v>1650</v>
      </c>
      <c r="D80" s="2257"/>
      <c r="E80" s="134">
        <v>190909</v>
      </c>
      <c r="F80" s="134"/>
      <c r="G80" s="2257"/>
      <c r="H80" s="2257"/>
      <c r="I80" s="2257"/>
      <c r="J80" s="2257"/>
      <c r="K80" s="2257"/>
      <c r="L80" s="2257"/>
      <c r="M80" s="2257"/>
      <c r="N80" s="2257"/>
      <c r="O80" s="2257"/>
      <c r="P80" s="2257"/>
      <c r="Q80" s="2257"/>
      <c r="R80" s="2257"/>
      <c r="S80" s="1328"/>
    </row>
    <row r="81" spans="1:19" ht="90.75" customHeight="1">
      <c r="A81" s="1326">
        <v>9</v>
      </c>
      <c r="B81" s="1892" t="s">
        <v>1555</v>
      </c>
      <c r="C81" s="1892"/>
      <c r="D81" s="1892"/>
      <c r="E81" s="1892"/>
      <c r="F81" s="1892"/>
      <c r="G81" s="1892"/>
      <c r="H81" s="1892"/>
      <c r="I81" s="1892"/>
      <c r="J81" s="1892"/>
      <c r="K81" s="1892"/>
      <c r="L81" s="1892"/>
      <c r="M81" s="1892"/>
      <c r="N81" s="1892"/>
      <c r="O81" s="1892"/>
      <c r="P81" s="1892"/>
      <c r="Q81" s="1892"/>
      <c r="R81" s="1892"/>
      <c r="S81" s="1328"/>
    </row>
    <row r="82" spans="1:19" ht="24.95" customHeight="1">
      <c r="A82" s="1329"/>
      <c r="B82" s="1333" t="s">
        <v>624</v>
      </c>
      <c r="C82" s="1329" t="s">
        <v>1650</v>
      </c>
      <c r="D82" s="2257" t="s">
        <v>1178</v>
      </c>
      <c r="E82" s="134">
        <v>336364</v>
      </c>
      <c r="F82" s="134"/>
      <c r="G82" s="2257" t="s">
        <v>1556</v>
      </c>
      <c r="H82" s="2257"/>
      <c r="I82" s="2257"/>
      <c r="J82" s="2257"/>
      <c r="K82" s="2257"/>
      <c r="L82" s="2257"/>
      <c r="M82" s="2257"/>
      <c r="N82" s="2257"/>
      <c r="O82" s="2257"/>
      <c r="P82" s="2257"/>
      <c r="Q82" s="2257"/>
      <c r="R82" s="2257"/>
      <c r="S82" s="1328"/>
    </row>
    <row r="83" spans="1:19" ht="24.95" customHeight="1">
      <c r="A83" s="1329"/>
      <c r="B83" s="1333" t="s">
        <v>625</v>
      </c>
      <c r="C83" s="1329" t="s">
        <v>1650</v>
      </c>
      <c r="D83" s="2257"/>
      <c r="E83" s="134">
        <v>281818</v>
      </c>
      <c r="F83" s="134"/>
      <c r="G83" s="2257"/>
      <c r="H83" s="2257"/>
      <c r="I83" s="2257"/>
      <c r="J83" s="2257"/>
      <c r="K83" s="2257"/>
      <c r="L83" s="2257"/>
      <c r="M83" s="2257"/>
      <c r="N83" s="2257"/>
      <c r="O83" s="2257"/>
      <c r="P83" s="2257"/>
      <c r="Q83" s="2257"/>
      <c r="R83" s="2257"/>
      <c r="S83" s="1328"/>
    </row>
    <row r="84" spans="1:19" ht="24.95" customHeight="1">
      <c r="A84" s="1329"/>
      <c r="B84" s="1333" t="s">
        <v>626</v>
      </c>
      <c r="C84" s="1329" t="s">
        <v>1650</v>
      </c>
      <c r="D84" s="2257"/>
      <c r="E84" s="134">
        <v>318182</v>
      </c>
      <c r="F84" s="134"/>
      <c r="G84" s="2257"/>
      <c r="H84" s="2257"/>
      <c r="I84" s="2257"/>
      <c r="J84" s="2257"/>
      <c r="K84" s="2257"/>
      <c r="L84" s="2257"/>
      <c r="M84" s="2257"/>
      <c r="N84" s="2257"/>
      <c r="O84" s="2257"/>
      <c r="P84" s="2257"/>
      <c r="Q84" s="2257"/>
      <c r="R84" s="2257"/>
      <c r="S84" s="1328"/>
    </row>
    <row r="85" spans="1:19" ht="24.95" customHeight="1">
      <c r="A85" s="1329"/>
      <c r="B85" s="1333" t="s">
        <v>1557</v>
      </c>
      <c r="C85" s="1329" t="s">
        <v>1650</v>
      </c>
      <c r="D85" s="2257"/>
      <c r="E85" s="134">
        <v>281818</v>
      </c>
      <c r="F85" s="134"/>
      <c r="G85" s="2257"/>
      <c r="H85" s="2257"/>
      <c r="I85" s="2257"/>
      <c r="J85" s="2257"/>
      <c r="K85" s="2257"/>
      <c r="L85" s="2257"/>
      <c r="M85" s="2257"/>
      <c r="N85" s="2257"/>
      <c r="O85" s="2257"/>
      <c r="P85" s="2257"/>
      <c r="Q85" s="2257"/>
      <c r="R85" s="2257"/>
      <c r="S85" s="1328"/>
    </row>
    <row r="86" spans="1:19" ht="24.95" customHeight="1">
      <c r="A86" s="1329"/>
      <c r="B86" s="1333" t="s">
        <v>1558</v>
      </c>
      <c r="C86" s="1329" t="s">
        <v>1650</v>
      </c>
      <c r="D86" s="2257"/>
      <c r="E86" s="134">
        <v>309091</v>
      </c>
      <c r="F86" s="134"/>
      <c r="G86" s="2257"/>
      <c r="H86" s="2257"/>
      <c r="I86" s="2257"/>
      <c r="J86" s="2257"/>
      <c r="K86" s="2257"/>
      <c r="L86" s="2257"/>
      <c r="M86" s="2257"/>
      <c r="N86" s="2257"/>
      <c r="O86" s="2257"/>
      <c r="P86" s="2257"/>
      <c r="Q86" s="2257"/>
      <c r="R86" s="2257"/>
      <c r="S86" s="1328"/>
    </row>
    <row r="87" spans="1:19" ht="24.95" customHeight="1">
      <c r="A87" s="1329"/>
      <c r="B87" s="1333" t="s">
        <v>1559</v>
      </c>
      <c r="C87" s="1329" t="s">
        <v>1650</v>
      </c>
      <c r="D87" s="2257"/>
      <c r="E87" s="134">
        <v>254545</v>
      </c>
      <c r="F87" s="134"/>
      <c r="G87" s="2257"/>
      <c r="H87" s="2257"/>
      <c r="I87" s="2257"/>
      <c r="J87" s="2257"/>
      <c r="K87" s="2257"/>
      <c r="L87" s="2257"/>
      <c r="M87" s="2257"/>
      <c r="N87" s="2257"/>
      <c r="O87" s="2257"/>
      <c r="P87" s="2257"/>
      <c r="Q87" s="2257"/>
      <c r="R87" s="2257"/>
      <c r="S87" s="1328"/>
    </row>
    <row r="88" spans="1:19" ht="24.95" customHeight="1">
      <c r="A88" s="1329"/>
      <c r="B88" s="1333" t="s">
        <v>627</v>
      </c>
      <c r="C88" s="1329" t="s">
        <v>1650</v>
      </c>
      <c r="D88" s="2257"/>
      <c r="E88" s="134">
        <v>281818</v>
      </c>
      <c r="F88" s="134"/>
      <c r="G88" s="2257"/>
      <c r="H88" s="2257"/>
      <c r="I88" s="2257"/>
      <c r="J88" s="2257"/>
      <c r="K88" s="2257"/>
      <c r="L88" s="2257"/>
      <c r="M88" s="2257"/>
      <c r="N88" s="2257"/>
      <c r="O88" s="2257"/>
      <c r="P88" s="2257"/>
      <c r="Q88" s="2257"/>
      <c r="R88" s="2257"/>
      <c r="S88" s="1328"/>
    </row>
    <row r="89" spans="1:19" ht="24.95" customHeight="1">
      <c r="A89" s="1329"/>
      <c r="B89" s="1333" t="s">
        <v>1199</v>
      </c>
      <c r="C89" s="1329" t="s">
        <v>1650</v>
      </c>
      <c r="D89" s="2257"/>
      <c r="E89" s="134">
        <v>281818</v>
      </c>
      <c r="F89" s="134"/>
      <c r="G89" s="2257"/>
      <c r="H89" s="2257"/>
      <c r="I89" s="2257"/>
      <c r="J89" s="2257"/>
      <c r="K89" s="2257"/>
      <c r="L89" s="2257"/>
      <c r="M89" s="2257"/>
      <c r="N89" s="2257"/>
      <c r="O89" s="2257"/>
      <c r="P89" s="2257"/>
      <c r="Q89" s="2257"/>
      <c r="R89" s="2257"/>
      <c r="S89" s="1328"/>
    </row>
    <row r="90" spans="1:19" ht="24.95" customHeight="1">
      <c r="A90" s="1329"/>
      <c r="B90" s="1333" t="s">
        <v>617</v>
      </c>
      <c r="C90" s="1329" t="s">
        <v>1650</v>
      </c>
      <c r="D90" s="2257"/>
      <c r="E90" s="134">
        <v>236364</v>
      </c>
      <c r="F90" s="134"/>
      <c r="G90" s="2257"/>
      <c r="H90" s="2257"/>
      <c r="I90" s="2257"/>
      <c r="J90" s="2257"/>
      <c r="K90" s="2257"/>
      <c r="L90" s="2257"/>
      <c r="M90" s="2257"/>
      <c r="N90" s="2257"/>
      <c r="O90" s="2257"/>
      <c r="P90" s="2257"/>
      <c r="Q90" s="2257"/>
      <c r="R90" s="2257"/>
      <c r="S90" s="1328"/>
    </row>
    <row r="91" spans="1:19" ht="24.95" customHeight="1">
      <c r="A91" s="1329"/>
      <c r="B91" s="1333" t="s">
        <v>616</v>
      </c>
      <c r="C91" s="1329" t="s">
        <v>1650</v>
      </c>
      <c r="D91" s="2257"/>
      <c r="E91" s="134">
        <v>254545</v>
      </c>
      <c r="F91" s="134"/>
      <c r="G91" s="2257"/>
      <c r="H91" s="2257"/>
      <c r="I91" s="2257"/>
      <c r="J91" s="2257"/>
      <c r="K91" s="2257"/>
      <c r="L91" s="2257"/>
      <c r="M91" s="2257"/>
      <c r="N91" s="2257"/>
      <c r="O91" s="2257"/>
      <c r="P91" s="2257"/>
      <c r="Q91" s="2257"/>
      <c r="R91" s="2257"/>
      <c r="S91" s="1328"/>
    </row>
    <row r="92" spans="1:19" ht="43.5" customHeight="1">
      <c r="A92" s="1326">
        <v>10</v>
      </c>
      <c r="B92" s="1892" t="s">
        <v>1566</v>
      </c>
      <c r="C92" s="1892"/>
      <c r="D92" s="1892"/>
      <c r="E92" s="1892"/>
      <c r="F92" s="1892"/>
      <c r="G92" s="1892"/>
      <c r="H92" s="1892"/>
      <c r="I92" s="1892"/>
      <c r="J92" s="1892"/>
      <c r="K92" s="1892"/>
      <c r="L92" s="1892"/>
      <c r="M92" s="1892"/>
      <c r="N92" s="1892"/>
      <c r="O92" s="1892"/>
      <c r="P92" s="1892"/>
      <c r="Q92" s="1892"/>
      <c r="R92" s="1892"/>
      <c r="S92" s="1328"/>
    </row>
    <row r="93" spans="1:19" ht="24.95" customHeight="1">
      <c r="A93" s="1329"/>
      <c r="B93" s="1333" t="s">
        <v>624</v>
      </c>
      <c r="C93" s="1329" t="s">
        <v>1650</v>
      </c>
      <c r="D93" s="1328"/>
      <c r="E93" s="134">
        <v>327273</v>
      </c>
      <c r="F93" s="134"/>
      <c r="G93" s="2258" t="s">
        <v>1567</v>
      </c>
      <c r="H93" s="2259"/>
      <c r="I93" s="2259"/>
      <c r="J93" s="2259"/>
      <c r="K93" s="2259"/>
      <c r="L93" s="2259"/>
      <c r="M93" s="2259"/>
      <c r="N93" s="2259"/>
      <c r="O93" s="2259"/>
      <c r="P93" s="2259"/>
      <c r="Q93" s="2259"/>
      <c r="R93" s="2260"/>
      <c r="S93" s="1328"/>
    </row>
    <row r="94" spans="1:19" ht="24.95" customHeight="1">
      <c r="A94" s="1329"/>
      <c r="B94" s="1333" t="s">
        <v>626</v>
      </c>
      <c r="C94" s="1329" t="s">
        <v>1650</v>
      </c>
      <c r="D94" s="1328"/>
      <c r="E94" s="134">
        <v>272727</v>
      </c>
      <c r="F94" s="134"/>
      <c r="G94" s="2261"/>
      <c r="H94" s="2262"/>
      <c r="I94" s="2262"/>
      <c r="J94" s="2262"/>
      <c r="K94" s="2262"/>
      <c r="L94" s="2262"/>
      <c r="M94" s="2262"/>
      <c r="N94" s="2262"/>
      <c r="O94" s="2262"/>
      <c r="P94" s="2262"/>
      <c r="Q94" s="2262"/>
      <c r="R94" s="2263"/>
      <c r="S94" s="1328"/>
    </row>
    <row r="95" spans="1:19" ht="24.95" customHeight="1">
      <c r="A95" s="1329"/>
      <c r="B95" s="1333" t="s">
        <v>625</v>
      </c>
      <c r="C95" s="1329" t="s">
        <v>1650</v>
      </c>
      <c r="D95" s="1328"/>
      <c r="E95" s="134">
        <v>236363</v>
      </c>
      <c r="F95" s="134"/>
      <c r="G95" s="2261"/>
      <c r="H95" s="2262"/>
      <c r="I95" s="2262"/>
      <c r="J95" s="2262"/>
      <c r="K95" s="2262"/>
      <c r="L95" s="2262"/>
      <c r="M95" s="2262"/>
      <c r="N95" s="2262"/>
      <c r="O95" s="2262"/>
      <c r="P95" s="2262"/>
      <c r="Q95" s="2262"/>
      <c r="R95" s="2263"/>
      <c r="S95" s="1328"/>
    </row>
    <row r="96" spans="1:19" ht="24.95" customHeight="1">
      <c r="A96" s="1329"/>
      <c r="B96" s="1333" t="s">
        <v>1496</v>
      </c>
      <c r="C96" s="1329" t="s">
        <v>1650</v>
      </c>
      <c r="D96" s="1328"/>
      <c r="E96" s="134">
        <v>236363</v>
      </c>
      <c r="F96" s="134"/>
      <c r="G96" s="2261"/>
      <c r="H96" s="2262"/>
      <c r="I96" s="2262"/>
      <c r="J96" s="2262"/>
      <c r="K96" s="2262"/>
      <c r="L96" s="2262"/>
      <c r="M96" s="2262"/>
      <c r="N96" s="2262"/>
      <c r="O96" s="2262"/>
      <c r="P96" s="2262"/>
      <c r="Q96" s="2262"/>
      <c r="R96" s="2263"/>
      <c r="S96" s="1328"/>
    </row>
    <row r="97" spans="1:19" ht="24.95" customHeight="1">
      <c r="A97" s="1329"/>
      <c r="B97" s="1333" t="s">
        <v>627</v>
      </c>
      <c r="C97" s="1329" t="s">
        <v>1650</v>
      </c>
      <c r="D97" s="1328"/>
      <c r="E97" s="134">
        <v>272727</v>
      </c>
      <c r="F97" s="134"/>
      <c r="G97" s="2264"/>
      <c r="H97" s="2265"/>
      <c r="I97" s="2265"/>
      <c r="J97" s="2265"/>
      <c r="K97" s="2265"/>
      <c r="L97" s="2265"/>
      <c r="M97" s="2265"/>
      <c r="N97" s="2265"/>
      <c r="O97" s="2265"/>
      <c r="P97" s="2265"/>
      <c r="Q97" s="2265"/>
      <c r="R97" s="2266"/>
      <c r="S97" s="1328"/>
    </row>
    <row r="98" spans="1:19" ht="30" customHeight="1">
      <c r="A98" s="124" t="s">
        <v>1216</v>
      </c>
      <c r="B98" s="1323" t="s">
        <v>1217</v>
      </c>
      <c r="C98" s="155"/>
      <c r="D98" s="1332"/>
      <c r="E98" s="1332"/>
      <c r="F98" s="1332"/>
      <c r="G98" s="1332"/>
      <c r="H98" s="1332"/>
      <c r="I98" s="1332"/>
      <c r="J98" s="1332"/>
      <c r="K98" s="1332"/>
      <c r="L98" s="1332"/>
      <c r="M98" s="1332"/>
      <c r="N98" s="1332"/>
      <c r="O98" s="1332"/>
      <c r="P98" s="1332"/>
      <c r="Q98" s="1332"/>
      <c r="R98" s="1332"/>
      <c r="S98" s="1332"/>
    </row>
    <row r="99" spans="1:19" ht="39.950000000000003" customHeight="1">
      <c r="A99" s="1326">
        <v>1</v>
      </c>
      <c r="B99" s="1892" t="s">
        <v>1517</v>
      </c>
      <c r="C99" s="1892"/>
      <c r="D99" s="1892"/>
      <c r="E99" s="1892"/>
      <c r="F99" s="1892"/>
      <c r="G99" s="1892"/>
      <c r="H99" s="1892"/>
      <c r="I99" s="1892"/>
      <c r="J99" s="1892"/>
      <c r="K99" s="1892"/>
      <c r="L99" s="1892"/>
      <c r="M99" s="1892"/>
      <c r="N99" s="1892"/>
      <c r="O99" s="1892"/>
      <c r="P99" s="1892"/>
      <c r="Q99" s="1892"/>
      <c r="R99" s="1892"/>
      <c r="S99" s="124"/>
    </row>
    <row r="100" spans="1:19" ht="30" customHeight="1">
      <c r="A100" s="1323"/>
      <c r="B100" s="1331" t="s">
        <v>1219</v>
      </c>
      <c r="C100" s="1329" t="s">
        <v>1650</v>
      </c>
      <c r="D100" s="1328" t="s">
        <v>1178</v>
      </c>
      <c r="E100" s="134">
        <v>530000</v>
      </c>
      <c r="F100" s="123"/>
      <c r="G100" s="2257" t="s">
        <v>1201</v>
      </c>
      <c r="H100" s="2257"/>
      <c r="I100" s="2257"/>
      <c r="J100" s="2257"/>
      <c r="K100" s="2257"/>
      <c r="L100" s="2257"/>
      <c r="M100" s="2257"/>
      <c r="N100" s="2257"/>
      <c r="O100" s="2257"/>
      <c r="P100" s="2257"/>
      <c r="Q100" s="2257"/>
      <c r="R100" s="2257"/>
      <c r="S100" s="123"/>
    </row>
    <row r="101" spans="1:19" ht="50.1" customHeight="1">
      <c r="A101" s="1326">
        <v>2</v>
      </c>
      <c r="B101" s="1892" t="s">
        <v>1523</v>
      </c>
      <c r="C101" s="1892"/>
      <c r="D101" s="1892"/>
      <c r="E101" s="1892"/>
      <c r="F101" s="1892"/>
      <c r="G101" s="1892"/>
      <c r="H101" s="1892"/>
      <c r="I101" s="1892"/>
      <c r="J101" s="1892"/>
      <c r="K101" s="1892"/>
      <c r="L101" s="1892"/>
      <c r="M101" s="1892"/>
      <c r="N101" s="1892"/>
      <c r="O101" s="1892"/>
      <c r="P101" s="1892"/>
      <c r="Q101" s="1892"/>
      <c r="R101" s="1892"/>
      <c r="S101" s="2257"/>
    </row>
    <row r="102" spans="1:19" ht="30" customHeight="1">
      <c r="A102" s="1323"/>
      <c r="B102" s="1331" t="s">
        <v>211</v>
      </c>
      <c r="C102" s="1329" t="s">
        <v>1650</v>
      </c>
      <c r="D102" s="142" t="s">
        <v>1178</v>
      </c>
      <c r="E102" s="134">
        <v>300000</v>
      </c>
      <c r="F102" s="123"/>
      <c r="G102" s="2257" t="s">
        <v>1222</v>
      </c>
      <c r="H102" s="2257"/>
      <c r="I102" s="2257"/>
      <c r="J102" s="2257"/>
      <c r="K102" s="2257"/>
      <c r="L102" s="2257"/>
      <c r="M102" s="2257"/>
      <c r="N102" s="2257"/>
      <c r="O102" s="2257"/>
      <c r="P102" s="2257"/>
      <c r="Q102" s="2257"/>
      <c r="R102" s="2257"/>
      <c r="S102" s="2257"/>
    </row>
    <row r="103" spans="1:19" ht="34.5" customHeight="1">
      <c r="A103" s="1323"/>
      <c r="B103" s="1331" t="s">
        <v>213</v>
      </c>
      <c r="C103" s="1329" t="s">
        <v>1650</v>
      </c>
      <c r="D103" s="142"/>
      <c r="E103" s="134">
        <v>300000</v>
      </c>
      <c r="F103" s="123"/>
      <c r="G103" s="2257"/>
      <c r="H103" s="2257"/>
      <c r="I103" s="2257"/>
      <c r="J103" s="2257"/>
      <c r="K103" s="2257"/>
      <c r="L103" s="2257"/>
      <c r="M103" s="2257"/>
      <c r="N103" s="2257"/>
      <c r="O103" s="2257"/>
      <c r="P103" s="2257"/>
      <c r="Q103" s="2257"/>
      <c r="R103" s="2257"/>
      <c r="S103" s="2257"/>
    </row>
    <row r="104" spans="1:19" ht="50.1" customHeight="1">
      <c r="A104" s="1326">
        <v>3</v>
      </c>
      <c r="B104" s="1892" t="s">
        <v>1520</v>
      </c>
      <c r="C104" s="1892"/>
      <c r="D104" s="1892"/>
      <c r="E104" s="1892"/>
      <c r="F104" s="1892"/>
      <c r="G104" s="1892"/>
      <c r="H104" s="1892"/>
      <c r="I104" s="1892"/>
      <c r="J104" s="1892"/>
      <c r="K104" s="1892"/>
      <c r="L104" s="1892"/>
      <c r="M104" s="1892"/>
      <c r="N104" s="1892"/>
      <c r="O104" s="1892"/>
      <c r="P104" s="1892"/>
      <c r="Q104" s="1892"/>
      <c r="R104" s="1892"/>
      <c r="S104" s="2257"/>
    </row>
    <row r="105" spans="1:19" ht="30" customHeight="1">
      <c r="A105" s="1323"/>
      <c r="B105" s="1331" t="s">
        <v>211</v>
      </c>
      <c r="C105" s="1329" t="s">
        <v>1650</v>
      </c>
      <c r="D105" s="2257" t="s">
        <v>1178</v>
      </c>
      <c r="E105" s="134">
        <v>300000</v>
      </c>
      <c r="F105" s="123"/>
      <c r="G105" s="2257" t="s">
        <v>1211</v>
      </c>
      <c r="H105" s="2257"/>
      <c r="I105" s="2257"/>
      <c r="J105" s="2257"/>
      <c r="K105" s="2257"/>
      <c r="L105" s="2257"/>
      <c r="M105" s="2257"/>
      <c r="N105" s="2257"/>
      <c r="O105" s="2257"/>
      <c r="P105" s="2257"/>
      <c r="Q105" s="2257"/>
      <c r="R105" s="2257"/>
      <c r="S105" s="2257"/>
    </row>
    <row r="106" spans="1:19" ht="35.25" customHeight="1">
      <c r="A106" s="1323"/>
      <c r="B106" s="1331" t="s">
        <v>213</v>
      </c>
      <c r="C106" s="1329" t="s">
        <v>1650</v>
      </c>
      <c r="D106" s="2257"/>
      <c r="E106" s="134">
        <v>300000</v>
      </c>
      <c r="F106" s="123"/>
      <c r="G106" s="2257"/>
      <c r="H106" s="2257"/>
      <c r="I106" s="2257"/>
      <c r="J106" s="2257"/>
      <c r="K106" s="2257"/>
      <c r="L106" s="2257"/>
      <c r="M106" s="2257"/>
      <c r="N106" s="2257"/>
      <c r="O106" s="2257"/>
      <c r="P106" s="2257"/>
      <c r="Q106" s="2257"/>
      <c r="R106" s="2257"/>
      <c r="S106" s="2257"/>
    </row>
    <row r="107" spans="1:19" ht="50.1" customHeight="1">
      <c r="A107" s="1326">
        <v>4</v>
      </c>
      <c r="B107" s="1892" t="s">
        <v>1521</v>
      </c>
      <c r="C107" s="1892"/>
      <c r="D107" s="1892"/>
      <c r="E107" s="1892"/>
      <c r="F107" s="1892"/>
      <c r="G107" s="1892"/>
      <c r="H107" s="1892"/>
      <c r="I107" s="1892"/>
      <c r="J107" s="1892"/>
      <c r="K107" s="1892"/>
      <c r="L107" s="1892"/>
      <c r="M107" s="1892"/>
      <c r="N107" s="1892"/>
      <c r="O107" s="1892"/>
      <c r="P107" s="1892"/>
      <c r="Q107" s="1892"/>
      <c r="R107" s="1892"/>
      <c r="S107" s="2257"/>
    </row>
    <row r="108" spans="1:19" ht="30" customHeight="1">
      <c r="A108" s="1323"/>
      <c r="B108" s="1331" t="s">
        <v>211</v>
      </c>
      <c r="C108" s="1329" t="s">
        <v>1650</v>
      </c>
      <c r="D108" s="2257" t="s">
        <v>1178</v>
      </c>
      <c r="E108" s="134">
        <v>300000</v>
      </c>
      <c r="F108" s="123"/>
      <c r="G108" s="2257" t="s">
        <v>1224</v>
      </c>
      <c r="H108" s="2257"/>
      <c r="I108" s="2257"/>
      <c r="J108" s="2257"/>
      <c r="K108" s="2257"/>
      <c r="L108" s="2257"/>
      <c r="M108" s="2257"/>
      <c r="N108" s="2257"/>
      <c r="O108" s="2257"/>
      <c r="P108" s="2257"/>
      <c r="Q108" s="2257"/>
      <c r="R108" s="2257"/>
      <c r="S108" s="2257"/>
    </row>
    <row r="109" spans="1:19" ht="40.5" customHeight="1">
      <c r="A109" s="1323"/>
      <c r="B109" s="1331" t="s">
        <v>213</v>
      </c>
      <c r="C109" s="1329" t="s">
        <v>1650</v>
      </c>
      <c r="D109" s="2257"/>
      <c r="E109" s="134">
        <v>300000</v>
      </c>
      <c r="F109" s="123"/>
      <c r="G109" s="2257"/>
      <c r="H109" s="2257"/>
      <c r="I109" s="2257"/>
      <c r="J109" s="2257"/>
      <c r="K109" s="2257"/>
      <c r="L109" s="2257"/>
      <c r="M109" s="2257"/>
      <c r="N109" s="2257"/>
      <c r="O109" s="2257"/>
      <c r="P109" s="2257"/>
      <c r="Q109" s="2257"/>
      <c r="R109" s="2257"/>
      <c r="S109" s="2257"/>
    </row>
    <row r="110" spans="1:19" ht="50.1" customHeight="1">
      <c r="A110" s="1326">
        <v>5</v>
      </c>
      <c r="B110" s="1892" t="s">
        <v>1560</v>
      </c>
      <c r="C110" s="1892"/>
      <c r="D110" s="1892"/>
      <c r="E110" s="1892"/>
      <c r="F110" s="1892"/>
      <c r="G110" s="1892"/>
      <c r="H110" s="1892"/>
      <c r="I110" s="1892"/>
      <c r="J110" s="1892"/>
      <c r="K110" s="1892"/>
      <c r="L110" s="1892"/>
      <c r="M110" s="1892"/>
      <c r="N110" s="1892"/>
      <c r="O110" s="1892"/>
      <c r="P110" s="1892"/>
      <c r="Q110" s="1892"/>
      <c r="R110" s="1892"/>
      <c r="S110" s="1328"/>
    </row>
    <row r="111" spans="1:19" ht="40.5" customHeight="1">
      <c r="A111" s="1323"/>
      <c r="B111" s="1331" t="s">
        <v>213</v>
      </c>
      <c r="C111" s="1329" t="s">
        <v>249</v>
      </c>
      <c r="D111" s="1328"/>
      <c r="E111" s="134">
        <v>245000</v>
      </c>
      <c r="F111" s="123"/>
      <c r="G111" s="2258" t="s">
        <v>1561</v>
      </c>
      <c r="H111" s="2259"/>
      <c r="I111" s="2259"/>
      <c r="J111" s="2259"/>
      <c r="K111" s="2259"/>
      <c r="L111" s="2259"/>
      <c r="M111" s="2259"/>
      <c r="N111" s="2259"/>
      <c r="O111" s="2259"/>
      <c r="P111" s="2259"/>
      <c r="Q111" s="2259"/>
      <c r="R111" s="2260"/>
      <c r="S111" s="1328"/>
    </row>
    <row r="112" spans="1:19" ht="40.5" customHeight="1">
      <c r="A112" s="1323"/>
      <c r="B112" s="1331" t="s">
        <v>1526</v>
      </c>
      <c r="C112" s="1329" t="s">
        <v>249</v>
      </c>
      <c r="D112" s="1328"/>
      <c r="E112" s="134">
        <v>280000</v>
      </c>
      <c r="F112" s="123"/>
      <c r="G112" s="2261"/>
      <c r="H112" s="2350"/>
      <c r="I112" s="2350"/>
      <c r="J112" s="2350"/>
      <c r="K112" s="2350"/>
      <c r="L112" s="2350"/>
      <c r="M112" s="2350"/>
      <c r="N112" s="2350"/>
      <c r="O112" s="2350"/>
      <c r="P112" s="2350"/>
      <c r="Q112" s="2350"/>
      <c r="R112" s="2263"/>
      <c r="S112" s="1328"/>
    </row>
    <row r="113" spans="1:19" ht="40.5" customHeight="1">
      <c r="A113" s="1323"/>
      <c r="B113" s="1331" t="s">
        <v>1562</v>
      </c>
      <c r="C113" s="1329" t="s">
        <v>249</v>
      </c>
      <c r="D113" s="1328"/>
      <c r="E113" s="134">
        <v>170000</v>
      </c>
      <c r="F113" s="123"/>
      <c r="G113" s="2264"/>
      <c r="H113" s="2265"/>
      <c r="I113" s="2265"/>
      <c r="J113" s="2265"/>
      <c r="K113" s="2265"/>
      <c r="L113" s="2265"/>
      <c r="M113" s="2265"/>
      <c r="N113" s="2265"/>
      <c r="O113" s="2265"/>
      <c r="P113" s="2265"/>
      <c r="Q113" s="2265"/>
      <c r="R113" s="2266"/>
      <c r="S113" s="1328"/>
    </row>
    <row r="114" spans="1:19" ht="30" customHeight="1">
      <c r="A114" s="1323" t="s">
        <v>1225</v>
      </c>
      <c r="B114" s="1323" t="s">
        <v>1364</v>
      </c>
      <c r="C114" s="1329"/>
      <c r="D114" s="1328"/>
      <c r="E114" s="134"/>
      <c r="F114" s="123"/>
      <c r="G114" s="1328"/>
      <c r="H114" s="1328"/>
      <c r="I114" s="1328"/>
      <c r="J114" s="1328"/>
      <c r="K114" s="1328"/>
      <c r="L114" s="1328"/>
      <c r="M114" s="1328"/>
      <c r="N114" s="1328"/>
      <c r="O114" s="1328"/>
      <c r="P114" s="1328"/>
      <c r="Q114" s="1325"/>
      <c r="R114" s="153"/>
      <c r="S114" s="153"/>
    </row>
    <row r="115" spans="1:19" ht="50.1" customHeight="1">
      <c r="A115" s="1323"/>
      <c r="B115" s="1892" t="s">
        <v>1663</v>
      </c>
      <c r="C115" s="1892"/>
      <c r="D115" s="1892"/>
      <c r="E115" s="1892"/>
      <c r="F115" s="1892"/>
      <c r="G115" s="1892"/>
      <c r="H115" s="1892"/>
      <c r="I115" s="1892"/>
      <c r="J115" s="1892"/>
      <c r="K115" s="1892"/>
      <c r="L115" s="1892"/>
      <c r="M115" s="1892"/>
      <c r="N115" s="1892"/>
      <c r="O115" s="1892"/>
      <c r="P115" s="1892"/>
      <c r="Q115" s="1892"/>
      <c r="R115" s="1892"/>
      <c r="S115" s="2257"/>
    </row>
    <row r="116" spans="1:19" ht="49.5" customHeight="1">
      <c r="A116" s="1323"/>
      <c r="B116" s="1331" t="s">
        <v>1228</v>
      </c>
      <c r="C116" s="1329" t="s">
        <v>1650</v>
      </c>
      <c r="D116" s="1328"/>
      <c r="E116" s="134">
        <v>35000</v>
      </c>
      <c r="F116" s="123"/>
      <c r="G116" s="2257"/>
      <c r="H116" s="2257"/>
      <c r="I116" s="2257"/>
      <c r="J116" s="2257"/>
      <c r="K116" s="2257"/>
      <c r="L116" s="2257"/>
      <c r="M116" s="2257"/>
      <c r="N116" s="2257"/>
      <c r="O116" s="2257"/>
      <c r="P116" s="2257"/>
      <c r="Q116" s="2257"/>
      <c r="R116" s="2257"/>
      <c r="S116" s="2257"/>
    </row>
    <row r="117" spans="1:19" ht="54.75" customHeight="1">
      <c r="A117" s="1323"/>
      <c r="B117" s="1331" t="s">
        <v>1230</v>
      </c>
      <c r="C117" s="1329" t="s">
        <v>1650</v>
      </c>
      <c r="D117" s="1328"/>
      <c r="E117" s="134">
        <v>49000</v>
      </c>
      <c r="F117" s="123"/>
      <c r="G117" s="2257"/>
      <c r="H117" s="2257"/>
      <c r="I117" s="2257"/>
      <c r="J117" s="2257"/>
      <c r="K117" s="2257"/>
      <c r="L117" s="2257"/>
      <c r="M117" s="2257"/>
      <c r="N117" s="2257"/>
      <c r="O117" s="2257"/>
      <c r="P117" s="2257"/>
      <c r="Q117" s="2257"/>
      <c r="R117" s="2257"/>
      <c r="S117" s="2257"/>
    </row>
    <row r="118" spans="1:19" ht="30.75" customHeight="1">
      <c r="A118" s="1326" t="s">
        <v>1231</v>
      </c>
      <c r="B118" s="1892" t="s">
        <v>1232</v>
      </c>
      <c r="C118" s="1892"/>
      <c r="D118" s="1892"/>
      <c r="E118" s="1892"/>
      <c r="F118" s="1892"/>
      <c r="G118" s="1892"/>
      <c r="H118" s="1892"/>
      <c r="I118" s="1892"/>
      <c r="J118" s="1892"/>
      <c r="K118" s="1892"/>
      <c r="L118" s="1892"/>
      <c r="M118" s="1892"/>
      <c r="N118" s="1892"/>
      <c r="O118" s="1892"/>
      <c r="P118" s="1892"/>
      <c r="Q118" s="1892"/>
      <c r="R118" s="1892"/>
      <c r="S118" s="1332"/>
    </row>
    <row r="119" spans="1:19" ht="50.1" customHeight="1">
      <c r="A119" s="1326">
        <v>1</v>
      </c>
      <c r="B119" s="1892" t="s">
        <v>1528</v>
      </c>
      <c r="C119" s="1892"/>
      <c r="D119" s="1892"/>
      <c r="E119" s="1892"/>
      <c r="F119" s="1892"/>
      <c r="G119" s="1892"/>
      <c r="H119" s="1892"/>
      <c r="I119" s="1892"/>
      <c r="J119" s="1892"/>
      <c r="K119" s="1892"/>
      <c r="L119" s="1892"/>
      <c r="M119" s="1892"/>
      <c r="N119" s="1892"/>
      <c r="O119" s="1892"/>
      <c r="P119" s="1892"/>
      <c r="Q119" s="1892"/>
      <c r="R119" s="1892"/>
      <c r="S119" s="154"/>
    </row>
    <row r="120" spans="1:19" ht="39" customHeight="1">
      <c r="A120" s="1326"/>
      <c r="B120" s="1323" t="s">
        <v>1238</v>
      </c>
      <c r="C120" s="147"/>
      <c r="D120" s="147"/>
      <c r="E120" s="147"/>
      <c r="F120" s="147"/>
      <c r="G120" s="2317" t="s">
        <v>1367</v>
      </c>
      <c r="H120" s="2317"/>
      <c r="I120" s="2317"/>
      <c r="J120" s="2317"/>
      <c r="K120" s="2317"/>
      <c r="L120" s="2317"/>
      <c r="M120" s="2317"/>
      <c r="N120" s="2317"/>
      <c r="O120" s="2317"/>
      <c r="P120" s="2317"/>
      <c r="Q120" s="2317"/>
      <c r="R120" s="2317"/>
      <c r="S120" s="142"/>
    </row>
    <row r="121" spans="1:19" ht="30" customHeight="1">
      <c r="A121" s="1326"/>
      <c r="B121" s="1331" t="s">
        <v>1240</v>
      </c>
      <c r="C121" s="1329" t="s">
        <v>724</v>
      </c>
      <c r="D121" s="1329"/>
      <c r="E121" s="148">
        <v>1380000</v>
      </c>
      <c r="F121" s="129"/>
      <c r="G121" s="2317"/>
      <c r="H121" s="2317"/>
      <c r="I121" s="2317"/>
      <c r="J121" s="2317"/>
      <c r="K121" s="2317"/>
      <c r="L121" s="2317"/>
      <c r="M121" s="2317"/>
      <c r="N121" s="2317"/>
      <c r="O121" s="2317"/>
      <c r="P121" s="2317"/>
      <c r="Q121" s="2317"/>
      <c r="R121" s="2317"/>
      <c r="S121" s="142"/>
    </row>
    <row r="122" spans="1:19" ht="30" customHeight="1">
      <c r="A122" s="1326"/>
      <c r="B122" s="1331" t="s">
        <v>1241</v>
      </c>
      <c r="C122" s="1329" t="s">
        <v>724</v>
      </c>
      <c r="D122" s="1329"/>
      <c r="E122" s="148">
        <v>1430000</v>
      </c>
      <c r="F122" s="129"/>
      <c r="G122" s="2317"/>
      <c r="H122" s="2317"/>
      <c r="I122" s="2317"/>
      <c r="J122" s="2317"/>
      <c r="K122" s="2317"/>
      <c r="L122" s="2317"/>
      <c r="M122" s="2317"/>
      <c r="N122" s="2317"/>
      <c r="O122" s="2317"/>
      <c r="P122" s="2317"/>
      <c r="Q122" s="2317"/>
      <c r="R122" s="2317"/>
      <c r="S122" s="142"/>
    </row>
    <row r="123" spans="1:19" ht="30" customHeight="1">
      <c r="A123" s="1326"/>
      <c r="B123" s="1323" t="s">
        <v>1242</v>
      </c>
      <c r="C123" s="147"/>
      <c r="D123" s="147"/>
      <c r="E123" s="147"/>
      <c r="F123" s="147"/>
      <c r="G123" s="2317" t="s">
        <v>1367</v>
      </c>
      <c r="H123" s="2317"/>
      <c r="I123" s="2317"/>
      <c r="J123" s="2317"/>
      <c r="K123" s="2317"/>
      <c r="L123" s="2317"/>
      <c r="M123" s="2317"/>
      <c r="N123" s="2317"/>
      <c r="O123" s="2317"/>
      <c r="P123" s="2317"/>
      <c r="Q123" s="2317"/>
      <c r="R123" s="2317"/>
      <c r="S123" s="2257"/>
    </row>
    <row r="124" spans="1:19" ht="30" customHeight="1">
      <c r="A124" s="1326"/>
      <c r="B124" s="1331" t="s">
        <v>1240</v>
      </c>
      <c r="C124" s="1329" t="s">
        <v>724</v>
      </c>
      <c r="D124" s="1329"/>
      <c r="E124" s="129">
        <v>1430000</v>
      </c>
      <c r="F124" s="147"/>
      <c r="G124" s="2317"/>
      <c r="H124" s="2317"/>
      <c r="I124" s="2317"/>
      <c r="J124" s="2317"/>
      <c r="K124" s="2317"/>
      <c r="L124" s="2317"/>
      <c r="M124" s="2317"/>
      <c r="N124" s="2317"/>
      <c r="O124" s="2317"/>
      <c r="P124" s="2317"/>
      <c r="Q124" s="2317"/>
      <c r="R124" s="2317"/>
      <c r="S124" s="2257"/>
    </row>
    <row r="125" spans="1:19" ht="30" customHeight="1">
      <c r="A125" s="1326"/>
      <c r="B125" s="1331" t="s">
        <v>1241</v>
      </c>
      <c r="C125" s="1329" t="s">
        <v>724</v>
      </c>
      <c r="D125" s="1329"/>
      <c r="E125" s="129">
        <v>1480000</v>
      </c>
      <c r="F125" s="147"/>
      <c r="G125" s="2317"/>
      <c r="H125" s="2317"/>
      <c r="I125" s="2317"/>
      <c r="J125" s="2317"/>
      <c r="K125" s="2317"/>
      <c r="L125" s="2317"/>
      <c r="M125" s="2317"/>
      <c r="N125" s="2317"/>
      <c r="O125" s="2317"/>
      <c r="P125" s="2317"/>
      <c r="Q125" s="2317"/>
      <c r="R125" s="2317"/>
      <c r="S125" s="2257"/>
    </row>
    <row r="126" spans="1:19" ht="30" customHeight="1">
      <c r="A126" s="1326"/>
      <c r="B126" s="1323" t="s">
        <v>1243</v>
      </c>
      <c r="C126" s="147"/>
      <c r="D126" s="147"/>
      <c r="E126" s="147"/>
      <c r="F126" s="147"/>
      <c r="G126" s="2317" t="s">
        <v>1367</v>
      </c>
      <c r="H126" s="2317"/>
      <c r="I126" s="2317"/>
      <c r="J126" s="2317"/>
      <c r="K126" s="2317"/>
      <c r="L126" s="2317"/>
      <c r="M126" s="2317"/>
      <c r="N126" s="2317"/>
      <c r="O126" s="2317"/>
      <c r="P126" s="2317"/>
      <c r="Q126" s="2317"/>
      <c r="R126" s="2317"/>
      <c r="S126" s="2257"/>
    </row>
    <row r="127" spans="1:19" ht="30" customHeight="1">
      <c r="A127" s="1328"/>
      <c r="B127" s="1331" t="s">
        <v>1240</v>
      </c>
      <c r="C127" s="1329" t="s">
        <v>724</v>
      </c>
      <c r="D127" s="1329"/>
      <c r="E127" s="129">
        <v>1480000</v>
      </c>
      <c r="F127" s="129"/>
      <c r="G127" s="2317"/>
      <c r="H127" s="2317"/>
      <c r="I127" s="2317"/>
      <c r="J127" s="2317"/>
      <c r="K127" s="2317"/>
      <c r="L127" s="2317"/>
      <c r="M127" s="2317"/>
      <c r="N127" s="2317"/>
      <c r="O127" s="2317"/>
      <c r="P127" s="2317"/>
      <c r="Q127" s="2317"/>
      <c r="R127" s="2317"/>
      <c r="S127" s="2257"/>
    </row>
    <row r="128" spans="1:19" ht="30" customHeight="1">
      <c r="A128" s="1328"/>
      <c r="B128" s="1331" t="s">
        <v>1241</v>
      </c>
      <c r="C128" s="1329" t="s">
        <v>724</v>
      </c>
      <c r="D128" s="1329"/>
      <c r="E128" s="129">
        <v>1530000</v>
      </c>
      <c r="F128" s="129"/>
      <c r="G128" s="2317"/>
      <c r="H128" s="2317"/>
      <c r="I128" s="2317"/>
      <c r="J128" s="2317"/>
      <c r="K128" s="2317"/>
      <c r="L128" s="2317"/>
      <c r="M128" s="2317"/>
      <c r="N128" s="2317"/>
      <c r="O128" s="2317"/>
      <c r="P128" s="2317"/>
      <c r="Q128" s="2317"/>
      <c r="R128" s="2317"/>
      <c r="S128" s="2257"/>
    </row>
    <row r="129" spans="1:19" ht="30" customHeight="1">
      <c r="A129" s="1326" t="s">
        <v>1247</v>
      </c>
      <c r="B129" s="1892" t="s">
        <v>1248</v>
      </c>
      <c r="C129" s="1892"/>
      <c r="D129" s="1892"/>
      <c r="E129" s="1892"/>
      <c r="F129" s="1892"/>
      <c r="G129" s="1892"/>
      <c r="H129" s="1892"/>
      <c r="I129" s="1892"/>
      <c r="J129" s="1892"/>
      <c r="K129" s="1892"/>
      <c r="L129" s="1892"/>
      <c r="M129" s="1892"/>
      <c r="N129" s="1892"/>
      <c r="O129" s="1892"/>
      <c r="P129" s="1892"/>
      <c r="Q129" s="1892"/>
      <c r="R129" s="1892"/>
      <c r="S129" s="162"/>
    </row>
    <row r="130" spans="1:19" ht="50.1" customHeight="1">
      <c r="A130" s="1326">
        <v>1</v>
      </c>
      <c r="B130" s="1892" t="s">
        <v>1529</v>
      </c>
      <c r="C130" s="2331"/>
      <c r="D130" s="2331"/>
      <c r="E130" s="2331"/>
      <c r="F130" s="2331"/>
      <c r="G130" s="2331"/>
      <c r="H130" s="2331"/>
      <c r="I130" s="2331"/>
      <c r="J130" s="2331"/>
      <c r="K130" s="2331"/>
      <c r="L130" s="2331"/>
      <c r="M130" s="2331"/>
      <c r="N130" s="2331"/>
      <c r="O130" s="2331"/>
      <c r="P130" s="2331"/>
      <c r="Q130" s="2331"/>
      <c r="R130" s="2331"/>
      <c r="S130" s="163"/>
    </row>
    <row r="131" spans="1:19" ht="30" customHeight="1">
      <c r="A131" s="1326"/>
      <c r="B131" s="1892" t="s">
        <v>1421</v>
      </c>
      <c r="C131" s="1892"/>
      <c r="D131" s="1892"/>
      <c r="E131" s="1892"/>
      <c r="F131" s="1331"/>
      <c r="G131" s="1331"/>
      <c r="H131" s="1331"/>
      <c r="I131" s="1331"/>
      <c r="J131" s="1331"/>
      <c r="K131" s="1331"/>
      <c r="L131" s="1331"/>
      <c r="M131" s="1331"/>
      <c r="N131" s="1331"/>
      <c r="O131" s="1331"/>
      <c r="P131" s="1331"/>
      <c r="Q131" s="1331"/>
      <c r="R131" s="1331"/>
      <c r="S131" s="163"/>
    </row>
    <row r="132" spans="1:19" ht="51" customHeight="1">
      <c r="A132" s="123"/>
      <c r="B132" s="1892" t="s">
        <v>1453</v>
      </c>
      <c r="C132" s="1892"/>
      <c r="D132" s="1892"/>
      <c r="E132" s="124"/>
      <c r="F132" s="124"/>
      <c r="G132" s="1326" t="s">
        <v>1251</v>
      </c>
      <c r="H132" s="2327" t="s">
        <v>1454</v>
      </c>
      <c r="I132" s="2327"/>
      <c r="J132" s="2327"/>
      <c r="K132" s="2327"/>
      <c r="L132" s="2327"/>
      <c r="M132" s="2327"/>
      <c r="N132" s="2327"/>
      <c r="O132" s="2327"/>
      <c r="P132" s="2327"/>
      <c r="Q132" s="2327"/>
      <c r="R132" s="2327"/>
      <c r="S132" s="2303"/>
    </row>
    <row r="133" spans="1:19" ht="33.75">
      <c r="A133" s="1328"/>
      <c r="B133" s="1331" t="s">
        <v>1654</v>
      </c>
      <c r="C133" s="1329" t="s">
        <v>1655</v>
      </c>
      <c r="D133" s="2257" t="s">
        <v>1423</v>
      </c>
      <c r="E133" s="155"/>
      <c r="F133" s="155"/>
      <c r="G133" s="156">
        <f>1560000/1.1</f>
        <v>1418181.8181818181</v>
      </c>
      <c r="H133" s="2327"/>
      <c r="I133" s="2327"/>
      <c r="J133" s="2327"/>
      <c r="K133" s="2327"/>
      <c r="L133" s="2327"/>
      <c r="M133" s="2327"/>
      <c r="N133" s="2327"/>
      <c r="O133" s="2327"/>
      <c r="P133" s="2327"/>
      <c r="Q133" s="2327"/>
      <c r="R133" s="2327"/>
      <c r="S133" s="2303"/>
    </row>
    <row r="134" spans="1:19" ht="33.75">
      <c r="A134" s="1328"/>
      <c r="B134" s="1331" t="s">
        <v>1656</v>
      </c>
      <c r="C134" s="1329" t="s">
        <v>1655</v>
      </c>
      <c r="D134" s="2257"/>
      <c r="E134" s="155"/>
      <c r="F134" s="155"/>
      <c r="G134" s="156">
        <f>1610000/1.1</f>
        <v>1463636.3636363635</v>
      </c>
      <c r="H134" s="2327"/>
      <c r="I134" s="2327"/>
      <c r="J134" s="2327"/>
      <c r="K134" s="2327"/>
      <c r="L134" s="2327"/>
      <c r="M134" s="2327"/>
      <c r="N134" s="2327"/>
      <c r="O134" s="2327"/>
      <c r="P134" s="2327"/>
      <c r="Q134" s="2327"/>
      <c r="R134" s="2327"/>
      <c r="S134" s="2303"/>
    </row>
    <row r="135" spans="1:19" ht="33.75">
      <c r="A135" s="1328"/>
      <c r="B135" s="1331" t="s">
        <v>1657</v>
      </c>
      <c r="C135" s="1329" t="s">
        <v>1655</v>
      </c>
      <c r="D135" s="2257"/>
      <c r="E135" s="155"/>
      <c r="F135" s="155"/>
      <c r="G135" s="156">
        <f>1660000/1.1</f>
        <v>1509090.9090909089</v>
      </c>
      <c r="H135" s="2327"/>
      <c r="I135" s="2327"/>
      <c r="J135" s="2327"/>
      <c r="K135" s="2327"/>
      <c r="L135" s="2327"/>
      <c r="M135" s="2327"/>
      <c r="N135" s="2327"/>
      <c r="O135" s="2327"/>
      <c r="P135" s="2327"/>
      <c r="Q135" s="2327"/>
      <c r="R135" s="2327"/>
      <c r="S135" s="2303"/>
    </row>
    <row r="136" spans="1:19" ht="33.75">
      <c r="A136" s="1328"/>
      <c r="B136" s="1331" t="s">
        <v>1658</v>
      </c>
      <c r="C136" s="1329" t="s">
        <v>1655</v>
      </c>
      <c r="D136" s="2257"/>
      <c r="E136" s="155"/>
      <c r="F136" s="155"/>
      <c r="G136" s="156">
        <f>1710000/1.1</f>
        <v>1554545.4545454544</v>
      </c>
      <c r="H136" s="2327"/>
      <c r="I136" s="2327"/>
      <c r="J136" s="2327"/>
      <c r="K136" s="2327"/>
      <c r="L136" s="2327"/>
      <c r="M136" s="2327"/>
      <c r="N136" s="2327"/>
      <c r="O136" s="2327"/>
      <c r="P136" s="2327"/>
      <c r="Q136" s="2327"/>
      <c r="R136" s="2327"/>
      <c r="S136" s="2303"/>
    </row>
    <row r="137" spans="1:19" ht="33.75">
      <c r="A137" s="1328"/>
      <c r="B137" s="1331" t="s">
        <v>1659</v>
      </c>
      <c r="C137" s="1329" t="s">
        <v>1655</v>
      </c>
      <c r="D137" s="2257"/>
      <c r="E137" s="155"/>
      <c r="F137" s="155"/>
      <c r="G137" s="156">
        <f>1770000/1.1</f>
        <v>1609090.9090909089</v>
      </c>
      <c r="H137" s="2327"/>
      <c r="I137" s="2327"/>
      <c r="J137" s="2327"/>
      <c r="K137" s="2327"/>
      <c r="L137" s="2327"/>
      <c r="M137" s="2327"/>
      <c r="N137" s="2327"/>
      <c r="O137" s="2327"/>
      <c r="P137" s="2327"/>
      <c r="Q137" s="2327"/>
      <c r="R137" s="2327"/>
      <c r="S137" s="2303"/>
    </row>
    <row r="138" spans="1:19" ht="33.75">
      <c r="A138" s="1328"/>
      <c r="B138" s="1331" t="s">
        <v>1660</v>
      </c>
      <c r="C138" s="1329" t="s">
        <v>1655</v>
      </c>
      <c r="D138" s="2257"/>
      <c r="E138" s="155"/>
      <c r="F138" s="155"/>
      <c r="G138" s="156">
        <f>1845000/1.1</f>
        <v>1677272.7272727271</v>
      </c>
      <c r="H138" s="2327"/>
      <c r="I138" s="2327"/>
      <c r="J138" s="2327"/>
      <c r="K138" s="2327"/>
      <c r="L138" s="2327"/>
      <c r="M138" s="2327"/>
      <c r="N138" s="2327"/>
      <c r="O138" s="2327"/>
      <c r="P138" s="2327"/>
      <c r="Q138" s="2327"/>
      <c r="R138" s="2327"/>
      <c r="S138" s="2303"/>
    </row>
    <row r="139" spans="1:19" ht="33.75">
      <c r="A139" s="1328"/>
      <c r="B139" s="1331" t="s">
        <v>1661</v>
      </c>
      <c r="C139" s="1329" t="s">
        <v>1655</v>
      </c>
      <c r="D139" s="2257"/>
      <c r="E139" s="155"/>
      <c r="F139" s="155"/>
      <c r="G139" s="156">
        <f>1990000/1.1</f>
        <v>1809090.9090909089</v>
      </c>
      <c r="H139" s="2327"/>
      <c r="I139" s="2327"/>
      <c r="J139" s="2327"/>
      <c r="K139" s="2327"/>
      <c r="L139" s="2327"/>
      <c r="M139" s="2327"/>
      <c r="N139" s="2327"/>
      <c r="O139" s="2327"/>
      <c r="P139" s="2327"/>
      <c r="Q139" s="2327"/>
      <c r="R139" s="2327"/>
      <c r="S139" s="2303"/>
    </row>
    <row r="140" spans="1:19" ht="37.5" customHeight="1">
      <c r="A140" s="1328"/>
      <c r="B140" s="1323" t="s">
        <v>1455</v>
      </c>
      <c r="C140" s="1336"/>
      <c r="D140" s="124"/>
      <c r="E140" s="2241"/>
      <c r="F140" s="2241"/>
      <c r="G140" s="2241"/>
      <c r="H140" s="2241"/>
      <c r="I140" s="2241"/>
      <c r="J140" s="2241"/>
      <c r="K140" s="2241"/>
      <c r="L140" s="2241"/>
      <c r="M140" s="2241"/>
      <c r="N140" s="2241"/>
      <c r="O140" s="2241"/>
      <c r="P140" s="2241"/>
      <c r="Q140" s="2241"/>
      <c r="R140" s="2241"/>
      <c r="S140" s="2257"/>
    </row>
    <row r="141" spans="1:19" ht="36.75" customHeight="1">
      <c r="A141" s="1328"/>
      <c r="B141" s="1331" t="s">
        <v>1654</v>
      </c>
      <c r="C141" s="1329" t="s">
        <v>1655</v>
      </c>
      <c r="D141" s="2257" t="s">
        <v>1423</v>
      </c>
      <c r="E141" s="157">
        <f>1325000/1.1</f>
        <v>1204545.4545454544</v>
      </c>
      <c r="F141" s="155"/>
      <c r="G141" s="158"/>
      <c r="H141" s="2311" t="s">
        <v>1456</v>
      </c>
      <c r="I141" s="2312"/>
      <c r="J141" s="2312"/>
      <c r="K141" s="2312"/>
      <c r="L141" s="2312"/>
      <c r="M141" s="2312"/>
      <c r="N141" s="2312"/>
      <c r="O141" s="2312"/>
      <c r="P141" s="2312"/>
      <c r="Q141" s="2312"/>
      <c r="R141" s="2313"/>
      <c r="S141" s="2257"/>
    </row>
    <row r="142" spans="1:19" ht="36.75" customHeight="1">
      <c r="A142" s="1328"/>
      <c r="B142" s="1331" t="s">
        <v>1656</v>
      </c>
      <c r="C142" s="1329" t="s">
        <v>1655</v>
      </c>
      <c r="D142" s="2257"/>
      <c r="E142" s="157">
        <f>1375000/1.1</f>
        <v>1250000</v>
      </c>
      <c r="F142" s="155"/>
      <c r="G142" s="148"/>
      <c r="H142" s="2314"/>
      <c r="I142" s="2315"/>
      <c r="J142" s="2315"/>
      <c r="K142" s="2315"/>
      <c r="L142" s="2315"/>
      <c r="M142" s="2315"/>
      <c r="N142" s="2315"/>
      <c r="O142" s="2315"/>
      <c r="P142" s="2315"/>
      <c r="Q142" s="2315"/>
      <c r="R142" s="2316"/>
      <c r="S142" s="2257"/>
    </row>
    <row r="143" spans="1:19" ht="36.75" customHeight="1">
      <c r="A143" s="1328"/>
      <c r="B143" s="1331" t="s">
        <v>1657</v>
      </c>
      <c r="C143" s="1329" t="s">
        <v>1655</v>
      </c>
      <c r="D143" s="2257"/>
      <c r="E143" s="157">
        <f>1425000/1.1</f>
        <v>1295454.5454545454</v>
      </c>
      <c r="F143" s="155"/>
      <c r="G143" s="148"/>
      <c r="H143" s="2314"/>
      <c r="I143" s="2315"/>
      <c r="J143" s="2315"/>
      <c r="K143" s="2315"/>
      <c r="L143" s="2315"/>
      <c r="M143" s="2315"/>
      <c r="N143" s="2315"/>
      <c r="O143" s="2315"/>
      <c r="P143" s="2315"/>
      <c r="Q143" s="2315"/>
      <c r="R143" s="2316"/>
      <c r="S143" s="2257"/>
    </row>
    <row r="144" spans="1:19" ht="36.75" customHeight="1">
      <c r="A144" s="1328"/>
      <c r="B144" s="1331" t="s">
        <v>1658</v>
      </c>
      <c r="C144" s="1329" t="s">
        <v>1655</v>
      </c>
      <c r="D144" s="2257"/>
      <c r="E144" s="157">
        <f>1475000/1.1</f>
        <v>1340909.0909090908</v>
      </c>
      <c r="F144" s="155"/>
      <c r="G144" s="148"/>
      <c r="H144" s="2314"/>
      <c r="I144" s="2315"/>
      <c r="J144" s="2315"/>
      <c r="K144" s="2315"/>
      <c r="L144" s="2315"/>
      <c r="M144" s="2315"/>
      <c r="N144" s="2315"/>
      <c r="O144" s="2315"/>
      <c r="P144" s="2315"/>
      <c r="Q144" s="2315"/>
      <c r="R144" s="2316"/>
      <c r="S144" s="2257"/>
    </row>
    <row r="145" spans="1:19" ht="36.75" customHeight="1">
      <c r="A145" s="1328"/>
      <c r="B145" s="1331" t="s">
        <v>1659</v>
      </c>
      <c r="C145" s="1329" t="s">
        <v>1655</v>
      </c>
      <c r="D145" s="2257"/>
      <c r="E145" s="157">
        <f>1550000/1.1</f>
        <v>1409090.9090909089</v>
      </c>
      <c r="F145" s="155"/>
      <c r="G145" s="148"/>
      <c r="H145" s="2314"/>
      <c r="I145" s="2315"/>
      <c r="J145" s="2315"/>
      <c r="K145" s="2315"/>
      <c r="L145" s="2315"/>
      <c r="M145" s="2315"/>
      <c r="N145" s="2315"/>
      <c r="O145" s="2315"/>
      <c r="P145" s="2315"/>
      <c r="Q145" s="2315"/>
      <c r="R145" s="2316"/>
      <c r="S145" s="2257"/>
    </row>
    <row r="146" spans="1:19" ht="36.75" customHeight="1">
      <c r="A146" s="1328"/>
      <c r="B146" s="1331" t="s">
        <v>1530</v>
      </c>
      <c r="C146" s="1329" t="s">
        <v>548</v>
      </c>
      <c r="D146" s="2257"/>
      <c r="E146" s="157">
        <f>1675000/1.1</f>
        <v>1522727.2727272727</v>
      </c>
      <c r="F146" s="155"/>
      <c r="G146" s="148"/>
      <c r="H146" s="2347"/>
      <c r="I146" s="2348"/>
      <c r="J146" s="2348"/>
      <c r="K146" s="2348"/>
      <c r="L146" s="2348"/>
      <c r="M146" s="2348"/>
      <c r="N146" s="2348"/>
      <c r="O146" s="2348"/>
      <c r="P146" s="2348"/>
      <c r="Q146" s="2348"/>
      <c r="R146" s="2349"/>
      <c r="S146" s="1328"/>
    </row>
    <row r="147" spans="1:19" ht="39.950000000000003" customHeight="1">
      <c r="A147" s="1328"/>
      <c r="B147" s="1323" t="s">
        <v>1458</v>
      </c>
      <c r="C147" s="1336"/>
      <c r="D147" s="124"/>
      <c r="E147" s="2241"/>
      <c r="F147" s="2241"/>
      <c r="G147" s="2241"/>
      <c r="H147" s="2241"/>
      <c r="I147" s="2241"/>
      <c r="J147" s="2241"/>
      <c r="K147" s="2241"/>
      <c r="L147" s="2241"/>
      <c r="M147" s="2241"/>
      <c r="N147" s="2241"/>
      <c r="O147" s="2241"/>
      <c r="P147" s="2241"/>
      <c r="Q147" s="2241"/>
      <c r="R147" s="2241"/>
      <c r="S147" s="1326"/>
    </row>
    <row r="148" spans="1:19" ht="38.25" customHeight="1">
      <c r="A148" s="1328"/>
      <c r="B148" s="1331" t="s">
        <v>1654</v>
      </c>
      <c r="C148" s="1329" t="s">
        <v>1655</v>
      </c>
      <c r="D148" s="2257" t="s">
        <v>1423</v>
      </c>
      <c r="E148" s="157">
        <f>1375000/1.1</f>
        <v>1250000</v>
      </c>
      <c r="F148" s="155"/>
      <c r="G148" s="148"/>
      <c r="H148" s="2311" t="s">
        <v>1459</v>
      </c>
      <c r="I148" s="2312"/>
      <c r="J148" s="2312"/>
      <c r="K148" s="2312"/>
      <c r="L148" s="2312"/>
      <c r="M148" s="2312"/>
      <c r="N148" s="2312"/>
      <c r="O148" s="2312"/>
      <c r="P148" s="2312"/>
      <c r="Q148" s="2312"/>
      <c r="R148" s="2313"/>
      <c r="S148" s="2335" t="s">
        <v>1460</v>
      </c>
    </row>
    <row r="149" spans="1:19" ht="38.25" customHeight="1">
      <c r="A149" s="1328"/>
      <c r="B149" s="1331" t="s">
        <v>1656</v>
      </c>
      <c r="C149" s="1329" t="s">
        <v>1655</v>
      </c>
      <c r="D149" s="2257"/>
      <c r="E149" s="157">
        <f>1425000/1.1</f>
        <v>1295454.5454545454</v>
      </c>
      <c r="F149" s="155"/>
      <c r="G149" s="148"/>
      <c r="H149" s="2314"/>
      <c r="I149" s="2315"/>
      <c r="J149" s="2315"/>
      <c r="K149" s="2315"/>
      <c r="L149" s="2315"/>
      <c r="M149" s="2315"/>
      <c r="N149" s="2315"/>
      <c r="O149" s="2315"/>
      <c r="P149" s="2315"/>
      <c r="Q149" s="2315"/>
      <c r="R149" s="2316"/>
      <c r="S149" s="2257"/>
    </row>
    <row r="150" spans="1:19" ht="38.25" customHeight="1">
      <c r="A150" s="1328"/>
      <c r="B150" s="1331" t="s">
        <v>1657</v>
      </c>
      <c r="C150" s="1329" t="s">
        <v>1655</v>
      </c>
      <c r="D150" s="2257"/>
      <c r="E150" s="157">
        <f>1475000/1.1</f>
        <v>1340909.0909090908</v>
      </c>
      <c r="F150" s="155"/>
      <c r="G150" s="148"/>
      <c r="H150" s="2314"/>
      <c r="I150" s="2315"/>
      <c r="J150" s="2315"/>
      <c r="K150" s="2315"/>
      <c r="L150" s="2315"/>
      <c r="M150" s="2315"/>
      <c r="N150" s="2315"/>
      <c r="O150" s="2315"/>
      <c r="P150" s="2315"/>
      <c r="Q150" s="2315"/>
      <c r="R150" s="2316"/>
      <c r="S150" s="2257"/>
    </row>
    <row r="151" spans="1:19" ht="38.25" customHeight="1">
      <c r="A151" s="1328"/>
      <c r="B151" s="1331" t="s">
        <v>1658</v>
      </c>
      <c r="C151" s="1329" t="s">
        <v>1655</v>
      </c>
      <c r="D151" s="2257"/>
      <c r="E151" s="157">
        <f>1530000/1.1</f>
        <v>1390909.0909090908</v>
      </c>
      <c r="F151" s="155"/>
      <c r="G151" s="148"/>
      <c r="H151" s="2314"/>
      <c r="I151" s="2315"/>
      <c r="J151" s="2315"/>
      <c r="K151" s="2315"/>
      <c r="L151" s="2315"/>
      <c r="M151" s="2315"/>
      <c r="N151" s="2315"/>
      <c r="O151" s="2315"/>
      <c r="P151" s="2315"/>
      <c r="Q151" s="2315"/>
      <c r="R151" s="2316"/>
      <c r="S151" s="2257"/>
    </row>
    <row r="152" spans="1:19" ht="38.25" customHeight="1">
      <c r="A152" s="1328"/>
      <c r="B152" s="1331" t="s">
        <v>1659</v>
      </c>
      <c r="C152" s="1329" t="s">
        <v>1655</v>
      </c>
      <c r="D152" s="2257"/>
      <c r="E152" s="157">
        <f>1600000/1.1</f>
        <v>1454545.4545454544</v>
      </c>
      <c r="F152" s="155"/>
      <c r="G152" s="148"/>
      <c r="H152" s="2314"/>
      <c r="I152" s="2315"/>
      <c r="J152" s="2315"/>
      <c r="K152" s="2315"/>
      <c r="L152" s="2315"/>
      <c r="M152" s="2315"/>
      <c r="N152" s="2315"/>
      <c r="O152" s="2315"/>
      <c r="P152" s="2315"/>
      <c r="Q152" s="2315"/>
      <c r="R152" s="2316"/>
      <c r="S152" s="2257"/>
    </row>
    <row r="153" spans="1:19" ht="38.25" customHeight="1">
      <c r="A153" s="1328"/>
      <c r="B153" s="1331" t="s">
        <v>1530</v>
      </c>
      <c r="C153" s="1329" t="s">
        <v>548</v>
      </c>
      <c r="D153" s="2257"/>
      <c r="E153" s="157">
        <f>1700000/1.1</f>
        <v>1545454.5454545454</v>
      </c>
      <c r="F153" s="155"/>
      <c r="G153" s="148"/>
      <c r="H153" s="2314"/>
      <c r="I153" s="2315"/>
      <c r="J153" s="2315"/>
      <c r="K153" s="2315"/>
      <c r="L153" s="2315"/>
      <c r="M153" s="2315"/>
      <c r="N153" s="2315"/>
      <c r="O153" s="2315"/>
      <c r="P153" s="2315"/>
      <c r="Q153" s="2315"/>
      <c r="R153" s="2316"/>
      <c r="S153" s="2257"/>
    </row>
    <row r="154" spans="1:19" ht="38.25" customHeight="1">
      <c r="A154" s="1328"/>
      <c r="B154" s="1331" t="s">
        <v>1531</v>
      </c>
      <c r="C154" s="1329" t="s">
        <v>548</v>
      </c>
      <c r="D154" s="2257"/>
      <c r="E154" s="157">
        <f>1990000/1.1</f>
        <v>1809090.9090909089</v>
      </c>
      <c r="F154" s="155"/>
      <c r="G154" s="148"/>
      <c r="H154" s="2347"/>
      <c r="I154" s="2348"/>
      <c r="J154" s="2348"/>
      <c r="K154" s="2348"/>
      <c r="L154" s="2348"/>
      <c r="M154" s="2348"/>
      <c r="N154" s="2348"/>
      <c r="O154" s="2348"/>
      <c r="P154" s="2348"/>
      <c r="Q154" s="2348"/>
      <c r="R154" s="2349"/>
      <c r="S154" s="2257"/>
    </row>
    <row r="155" spans="1:19" ht="30" customHeight="1">
      <c r="A155" s="1326" t="s">
        <v>1266</v>
      </c>
      <c r="B155" s="2337" t="s">
        <v>1267</v>
      </c>
      <c r="C155" s="2337"/>
      <c r="D155" s="2337"/>
      <c r="E155" s="2337"/>
      <c r="F155" s="2337"/>
      <c r="G155" s="2337"/>
      <c r="H155" s="2337"/>
      <c r="I155" s="2337"/>
      <c r="J155" s="2337"/>
      <c r="K155" s="2337"/>
      <c r="L155" s="2337"/>
      <c r="M155" s="2337"/>
      <c r="N155" s="2337"/>
      <c r="O155" s="2337"/>
      <c r="P155" s="2337"/>
      <c r="Q155" s="2337"/>
      <c r="R155" s="2337"/>
      <c r="S155" s="154"/>
    </row>
    <row r="156" spans="1:19" ht="45" customHeight="1">
      <c r="A156" s="2241">
        <v>1</v>
      </c>
      <c r="B156" s="1892" t="s">
        <v>1563</v>
      </c>
      <c r="C156" s="1892"/>
      <c r="D156" s="1892"/>
      <c r="E156" s="1892"/>
      <c r="F156" s="1892"/>
      <c r="G156" s="1892"/>
      <c r="H156" s="1892"/>
      <c r="I156" s="1892"/>
      <c r="J156" s="1892"/>
      <c r="K156" s="1892"/>
      <c r="L156" s="1892"/>
      <c r="M156" s="1892"/>
      <c r="N156" s="1892"/>
      <c r="O156" s="1892"/>
      <c r="P156" s="1892"/>
      <c r="Q156" s="1892"/>
      <c r="R156" s="1892"/>
      <c r="S156" s="2257"/>
    </row>
    <row r="157" spans="1:19" ht="30" customHeight="1">
      <c r="A157" s="2241"/>
      <c r="B157" s="2338" t="s">
        <v>1427</v>
      </c>
      <c r="C157" s="2331"/>
      <c r="D157" s="2331"/>
      <c r="E157" s="2331"/>
      <c r="F157" s="2331"/>
      <c r="G157" s="2331"/>
      <c r="H157" s="2331"/>
      <c r="I157" s="2331"/>
      <c r="J157" s="2331"/>
      <c r="K157" s="2331"/>
      <c r="L157" s="2331"/>
      <c r="M157" s="2331"/>
      <c r="N157" s="2331"/>
      <c r="O157" s="2331"/>
      <c r="P157" s="2331"/>
      <c r="Q157" s="2331"/>
      <c r="R157" s="2331"/>
      <c r="S157" s="2257"/>
    </row>
    <row r="158" spans="1:19" ht="22.5" customHeight="1">
      <c r="A158" s="2241"/>
      <c r="B158" s="2339" t="s">
        <v>1374</v>
      </c>
      <c r="C158" s="2331"/>
      <c r="D158" s="2331"/>
      <c r="E158" s="2331"/>
      <c r="F158" s="2331"/>
      <c r="G158" s="2331"/>
      <c r="H158" s="2331"/>
      <c r="I158" s="2331"/>
      <c r="J158" s="2331"/>
      <c r="K158" s="2331"/>
      <c r="L158" s="2331"/>
      <c r="M158" s="2331"/>
      <c r="N158" s="2331"/>
      <c r="O158" s="2331"/>
      <c r="P158" s="1331"/>
      <c r="Q158" s="1331"/>
      <c r="R158" s="1331"/>
      <c r="S158" s="2257"/>
    </row>
    <row r="159" spans="1:19" ht="18" customHeight="1">
      <c r="A159" s="2241"/>
      <c r="B159" s="2339" t="s">
        <v>1428</v>
      </c>
      <c r="C159" s="2331"/>
      <c r="D159" s="2331"/>
      <c r="E159" s="2331"/>
      <c r="F159" s="2331"/>
      <c r="G159" s="2331"/>
      <c r="H159" s="2331"/>
      <c r="I159" s="2331"/>
      <c r="J159" s="2331"/>
      <c r="K159" s="2331"/>
      <c r="L159" s="2331"/>
      <c r="M159" s="2331"/>
      <c r="N159" s="2331"/>
      <c r="O159" s="2331"/>
      <c r="P159" s="2331"/>
      <c r="Q159" s="2331"/>
      <c r="R159" s="2331"/>
      <c r="S159" s="2257"/>
    </row>
    <row r="160" spans="1:19" ht="18" customHeight="1">
      <c r="A160" s="2241"/>
      <c r="B160" s="2339" t="s">
        <v>1429</v>
      </c>
      <c r="C160" s="2331"/>
      <c r="D160" s="2331"/>
      <c r="E160" s="2331"/>
      <c r="F160" s="2331"/>
      <c r="G160" s="2331"/>
      <c r="H160" s="2331"/>
      <c r="I160" s="2331"/>
      <c r="J160" s="2331"/>
      <c r="K160" s="2331"/>
      <c r="L160" s="2331"/>
      <c r="M160" s="2331"/>
      <c r="N160" s="2331"/>
      <c r="O160" s="2331"/>
      <c r="P160" s="2331"/>
      <c r="Q160" s="2331"/>
      <c r="R160" s="2331"/>
      <c r="S160" s="2257"/>
    </row>
    <row r="161" spans="1:19" ht="30" customHeight="1">
      <c r="A161" s="1326"/>
      <c r="B161" s="2340" t="s">
        <v>1430</v>
      </c>
      <c r="C161" s="1892"/>
      <c r="D161" s="1892"/>
      <c r="E161" s="1892"/>
      <c r="F161" s="1892"/>
      <c r="G161" s="2327"/>
      <c r="H161" s="2327"/>
      <c r="I161" s="2327"/>
      <c r="J161" s="2327"/>
      <c r="K161" s="2327"/>
      <c r="L161" s="2327"/>
      <c r="M161" s="2327"/>
      <c r="N161" s="2327"/>
      <c r="O161" s="2327"/>
      <c r="P161" s="2327"/>
      <c r="Q161" s="2327"/>
      <c r="R161" s="2327"/>
      <c r="S161" s="157"/>
    </row>
    <row r="162" spans="1:19" ht="30" customHeight="1">
      <c r="A162" s="1328"/>
      <c r="B162" s="1331" t="s">
        <v>1272</v>
      </c>
      <c r="C162" s="1329" t="s">
        <v>1273</v>
      </c>
      <c r="D162" s="1329"/>
      <c r="E162" s="1325">
        <v>440000</v>
      </c>
      <c r="F162" s="2258" t="s">
        <v>1431</v>
      </c>
      <c r="G162" s="2259"/>
      <c r="H162" s="2259"/>
      <c r="I162" s="2259"/>
      <c r="J162" s="2259"/>
      <c r="K162" s="2259"/>
      <c r="L162" s="2259"/>
      <c r="M162" s="2259"/>
      <c r="N162" s="2259"/>
      <c r="O162" s="2259"/>
      <c r="P162" s="2259"/>
      <c r="Q162" s="2259"/>
      <c r="R162" s="2260"/>
      <c r="S162" s="2257"/>
    </row>
    <row r="163" spans="1:19" ht="30" customHeight="1">
      <c r="A163" s="1328"/>
      <c r="B163" s="1331" t="s">
        <v>1274</v>
      </c>
      <c r="C163" s="1329" t="s">
        <v>1273</v>
      </c>
      <c r="D163" s="1329"/>
      <c r="E163" s="1325">
        <v>495000</v>
      </c>
      <c r="F163" s="2261"/>
      <c r="G163" s="2262"/>
      <c r="H163" s="2262"/>
      <c r="I163" s="2262"/>
      <c r="J163" s="2262"/>
      <c r="K163" s="2262"/>
      <c r="L163" s="2262"/>
      <c r="M163" s="2262"/>
      <c r="N163" s="2262"/>
      <c r="O163" s="2262"/>
      <c r="P163" s="2262"/>
      <c r="Q163" s="2262"/>
      <c r="R163" s="2263"/>
      <c r="S163" s="2257"/>
    </row>
    <row r="164" spans="1:19" ht="30" customHeight="1">
      <c r="A164" s="1328"/>
      <c r="B164" s="1331" t="s">
        <v>1375</v>
      </c>
      <c r="C164" s="1329" t="s">
        <v>1273</v>
      </c>
      <c r="D164" s="1329"/>
      <c r="E164" s="1325">
        <v>555000</v>
      </c>
      <c r="F164" s="2261"/>
      <c r="G164" s="2262"/>
      <c r="H164" s="2262"/>
      <c r="I164" s="2262"/>
      <c r="J164" s="2262"/>
      <c r="K164" s="2262"/>
      <c r="L164" s="2262"/>
      <c r="M164" s="2262"/>
      <c r="N164" s="2262"/>
      <c r="O164" s="2262"/>
      <c r="P164" s="2262"/>
      <c r="Q164" s="2262"/>
      <c r="R164" s="2263"/>
      <c r="S164" s="2257"/>
    </row>
    <row r="165" spans="1:19" ht="30" customHeight="1">
      <c r="A165" s="1328"/>
      <c r="B165" s="1331" t="s">
        <v>1276</v>
      </c>
      <c r="C165" s="1329" t="s">
        <v>1273</v>
      </c>
      <c r="D165" s="1329"/>
      <c r="E165" s="1325">
        <v>680000</v>
      </c>
      <c r="F165" s="2261"/>
      <c r="G165" s="2262"/>
      <c r="H165" s="2262"/>
      <c r="I165" s="2262"/>
      <c r="J165" s="2262"/>
      <c r="K165" s="2262"/>
      <c r="L165" s="2262"/>
      <c r="M165" s="2262"/>
      <c r="N165" s="2262"/>
      <c r="O165" s="2262"/>
      <c r="P165" s="2262"/>
      <c r="Q165" s="2262"/>
      <c r="R165" s="2263"/>
      <c r="S165" s="2257"/>
    </row>
    <row r="166" spans="1:19" ht="30" customHeight="1">
      <c r="A166" s="1328"/>
      <c r="B166" s="1331" t="s">
        <v>1277</v>
      </c>
      <c r="C166" s="1329" t="s">
        <v>1273</v>
      </c>
      <c r="D166" s="1329"/>
      <c r="E166" s="1325">
        <v>720000</v>
      </c>
      <c r="F166" s="2261"/>
      <c r="G166" s="2262"/>
      <c r="H166" s="2262"/>
      <c r="I166" s="2262"/>
      <c r="J166" s="2262"/>
      <c r="K166" s="2262"/>
      <c r="L166" s="2262"/>
      <c r="M166" s="2262"/>
      <c r="N166" s="2262"/>
      <c r="O166" s="2262"/>
      <c r="P166" s="2262"/>
      <c r="Q166" s="2262"/>
      <c r="R166" s="2263"/>
      <c r="S166" s="2257"/>
    </row>
    <row r="167" spans="1:19" ht="30" customHeight="1">
      <c r="A167" s="1328"/>
      <c r="B167" s="1331" t="s">
        <v>1278</v>
      </c>
      <c r="C167" s="1329" t="s">
        <v>1273</v>
      </c>
      <c r="D167" s="1329"/>
      <c r="E167" s="1325">
        <v>790000</v>
      </c>
      <c r="F167" s="2261"/>
      <c r="G167" s="2262"/>
      <c r="H167" s="2262"/>
      <c r="I167" s="2262"/>
      <c r="J167" s="2262"/>
      <c r="K167" s="2262"/>
      <c r="L167" s="2262"/>
      <c r="M167" s="2262"/>
      <c r="N167" s="2262"/>
      <c r="O167" s="2262"/>
      <c r="P167" s="2262"/>
      <c r="Q167" s="2262"/>
      <c r="R167" s="2263"/>
      <c r="S167" s="2257"/>
    </row>
    <row r="168" spans="1:19" ht="30" customHeight="1">
      <c r="A168" s="1328"/>
      <c r="B168" s="1331" t="s">
        <v>1279</v>
      </c>
      <c r="C168" s="1329" t="s">
        <v>1273</v>
      </c>
      <c r="D168" s="1329"/>
      <c r="E168" s="1325">
        <v>985000</v>
      </c>
      <c r="F168" s="2261"/>
      <c r="G168" s="2262"/>
      <c r="H168" s="2262"/>
      <c r="I168" s="2262"/>
      <c r="J168" s="2262"/>
      <c r="K168" s="2262"/>
      <c r="L168" s="2262"/>
      <c r="M168" s="2262"/>
      <c r="N168" s="2262"/>
      <c r="O168" s="2262"/>
      <c r="P168" s="2262"/>
      <c r="Q168" s="2262"/>
      <c r="R168" s="2263"/>
      <c r="S168" s="2257"/>
    </row>
    <row r="169" spans="1:19" ht="30" customHeight="1">
      <c r="A169" s="1328"/>
      <c r="B169" s="1331" t="s">
        <v>1280</v>
      </c>
      <c r="C169" s="1329" t="s">
        <v>1273</v>
      </c>
      <c r="D169" s="1329"/>
      <c r="E169" s="1325">
        <v>1090000</v>
      </c>
      <c r="F169" s="2261"/>
      <c r="G169" s="2262"/>
      <c r="H169" s="2262"/>
      <c r="I169" s="2262"/>
      <c r="J169" s="2262"/>
      <c r="K169" s="2262"/>
      <c r="L169" s="2262"/>
      <c r="M169" s="2262"/>
      <c r="N169" s="2262"/>
      <c r="O169" s="2262"/>
      <c r="P169" s="2262"/>
      <c r="Q169" s="2262"/>
      <c r="R169" s="2263"/>
      <c r="S169" s="2257"/>
    </row>
    <row r="170" spans="1:19" ht="30" customHeight="1">
      <c r="A170" s="1328"/>
      <c r="B170" s="1331" t="s">
        <v>1281</v>
      </c>
      <c r="C170" s="1329" t="s">
        <v>1273</v>
      </c>
      <c r="D170" s="1329"/>
      <c r="E170" s="1325">
        <v>1190000</v>
      </c>
      <c r="F170" s="2261"/>
      <c r="G170" s="2262"/>
      <c r="H170" s="2262"/>
      <c r="I170" s="2262"/>
      <c r="J170" s="2262"/>
      <c r="K170" s="2262"/>
      <c r="L170" s="2262"/>
      <c r="M170" s="2262"/>
      <c r="N170" s="2262"/>
      <c r="O170" s="2262"/>
      <c r="P170" s="2262"/>
      <c r="Q170" s="2262"/>
      <c r="R170" s="2263"/>
      <c r="S170" s="2257"/>
    </row>
    <row r="171" spans="1:19" ht="30" customHeight="1">
      <c r="A171" s="1328"/>
      <c r="B171" s="1331" t="s">
        <v>1282</v>
      </c>
      <c r="C171" s="1329" t="s">
        <v>1273</v>
      </c>
      <c r="D171" s="1329"/>
      <c r="E171" s="1325">
        <v>1485000</v>
      </c>
      <c r="F171" s="2261"/>
      <c r="G171" s="2262"/>
      <c r="H171" s="2262"/>
      <c r="I171" s="2262"/>
      <c r="J171" s="2262"/>
      <c r="K171" s="2262"/>
      <c r="L171" s="2262"/>
      <c r="M171" s="2262"/>
      <c r="N171" s="2262"/>
      <c r="O171" s="2262"/>
      <c r="P171" s="2262"/>
      <c r="Q171" s="2262"/>
      <c r="R171" s="2263"/>
      <c r="S171" s="2257"/>
    </row>
    <row r="172" spans="1:19" ht="30" customHeight="1">
      <c r="A172" s="1328"/>
      <c r="B172" s="1331" t="s">
        <v>1283</v>
      </c>
      <c r="C172" s="1329" t="s">
        <v>1273</v>
      </c>
      <c r="D172" s="1329"/>
      <c r="E172" s="1325">
        <v>1610000</v>
      </c>
      <c r="F172" s="2261"/>
      <c r="G172" s="2262"/>
      <c r="H172" s="2262"/>
      <c r="I172" s="2262"/>
      <c r="J172" s="2262"/>
      <c r="K172" s="2262"/>
      <c r="L172" s="2262"/>
      <c r="M172" s="2262"/>
      <c r="N172" s="2262"/>
      <c r="O172" s="2262"/>
      <c r="P172" s="2262"/>
      <c r="Q172" s="2262"/>
      <c r="R172" s="2263"/>
      <c r="S172" s="2257"/>
    </row>
    <row r="173" spans="1:19" ht="30" customHeight="1">
      <c r="A173" s="1328"/>
      <c r="B173" s="1331" t="s">
        <v>1284</v>
      </c>
      <c r="C173" s="1329" t="s">
        <v>1273</v>
      </c>
      <c r="D173" s="1329"/>
      <c r="E173" s="1325">
        <v>1740000</v>
      </c>
      <c r="F173" s="2261"/>
      <c r="G173" s="2262"/>
      <c r="H173" s="2262"/>
      <c r="I173" s="2262"/>
      <c r="J173" s="2262"/>
      <c r="K173" s="2262"/>
      <c r="L173" s="2262"/>
      <c r="M173" s="2262"/>
      <c r="N173" s="2262"/>
      <c r="O173" s="2262"/>
      <c r="P173" s="2262"/>
      <c r="Q173" s="2262"/>
      <c r="R173" s="2263"/>
      <c r="S173" s="2257"/>
    </row>
    <row r="174" spans="1:19" ht="30" customHeight="1">
      <c r="A174" s="1328"/>
      <c r="B174" s="1331" t="s">
        <v>1285</v>
      </c>
      <c r="C174" s="1329" t="s">
        <v>1273</v>
      </c>
      <c r="D174" s="1329"/>
      <c r="E174" s="1325">
        <v>2475000</v>
      </c>
      <c r="F174" s="2261"/>
      <c r="G174" s="2262"/>
      <c r="H174" s="2262"/>
      <c r="I174" s="2262"/>
      <c r="J174" s="2262"/>
      <c r="K174" s="2262"/>
      <c r="L174" s="2262"/>
      <c r="M174" s="2262"/>
      <c r="N174" s="2262"/>
      <c r="O174" s="2262"/>
      <c r="P174" s="2262"/>
      <c r="Q174" s="2262"/>
      <c r="R174" s="2263"/>
      <c r="S174" s="2257"/>
    </row>
    <row r="175" spans="1:19" ht="30" customHeight="1">
      <c r="A175" s="1328"/>
      <c r="B175" s="1331" t="s">
        <v>1286</v>
      </c>
      <c r="C175" s="1329" t="s">
        <v>1273</v>
      </c>
      <c r="D175" s="1329"/>
      <c r="E175" s="1325">
        <v>2745000</v>
      </c>
      <c r="F175" s="2261"/>
      <c r="G175" s="2262"/>
      <c r="H175" s="2262"/>
      <c r="I175" s="2262"/>
      <c r="J175" s="2262"/>
      <c r="K175" s="2262"/>
      <c r="L175" s="2262"/>
      <c r="M175" s="2262"/>
      <c r="N175" s="2262"/>
      <c r="O175" s="2262"/>
      <c r="P175" s="2262"/>
      <c r="Q175" s="2262"/>
      <c r="R175" s="2263"/>
      <c r="S175" s="2257"/>
    </row>
    <row r="176" spans="1:19" ht="30" customHeight="1">
      <c r="A176" s="1328"/>
      <c r="B176" s="1331" t="s">
        <v>1287</v>
      </c>
      <c r="C176" s="1329" t="s">
        <v>1273</v>
      </c>
      <c r="D176" s="1329"/>
      <c r="E176" s="1325">
        <v>2970000</v>
      </c>
      <c r="F176" s="2261"/>
      <c r="G176" s="2262"/>
      <c r="H176" s="2262"/>
      <c r="I176" s="2262"/>
      <c r="J176" s="2262"/>
      <c r="K176" s="2262"/>
      <c r="L176" s="2262"/>
      <c r="M176" s="2262"/>
      <c r="N176" s="2262"/>
      <c r="O176" s="2262"/>
      <c r="P176" s="2262"/>
      <c r="Q176" s="2262"/>
      <c r="R176" s="2263"/>
      <c r="S176" s="2257"/>
    </row>
    <row r="177" spans="1:19" ht="30" customHeight="1">
      <c r="A177" s="1328"/>
      <c r="B177" s="1331" t="s">
        <v>1288</v>
      </c>
      <c r="C177" s="1329" t="s">
        <v>1273</v>
      </c>
      <c r="D177" s="1329"/>
      <c r="E177" s="1325">
        <v>3555000</v>
      </c>
      <c r="F177" s="2261"/>
      <c r="G177" s="2262"/>
      <c r="H177" s="2262"/>
      <c r="I177" s="2262"/>
      <c r="J177" s="2262"/>
      <c r="K177" s="2262"/>
      <c r="L177" s="2262"/>
      <c r="M177" s="2262"/>
      <c r="N177" s="2262"/>
      <c r="O177" s="2262"/>
      <c r="P177" s="2262"/>
      <c r="Q177" s="2262"/>
      <c r="R177" s="2263"/>
      <c r="S177" s="2257"/>
    </row>
    <row r="178" spans="1:19" ht="30" customHeight="1">
      <c r="A178" s="1328"/>
      <c r="B178" s="1331" t="s">
        <v>1289</v>
      </c>
      <c r="C178" s="1329" t="s">
        <v>1273</v>
      </c>
      <c r="D178" s="1329"/>
      <c r="E178" s="1325">
        <v>3915000</v>
      </c>
      <c r="F178" s="2261"/>
      <c r="G178" s="2262"/>
      <c r="H178" s="2262"/>
      <c r="I178" s="2262"/>
      <c r="J178" s="2262"/>
      <c r="K178" s="2262"/>
      <c r="L178" s="2262"/>
      <c r="M178" s="2262"/>
      <c r="N178" s="2262"/>
      <c r="O178" s="2262"/>
      <c r="P178" s="2262"/>
      <c r="Q178" s="2262"/>
      <c r="R178" s="2263"/>
      <c r="S178" s="2257"/>
    </row>
    <row r="179" spans="1:19" ht="30" customHeight="1">
      <c r="A179" s="1328"/>
      <c r="B179" s="1331" t="s">
        <v>1290</v>
      </c>
      <c r="C179" s="1329" t="s">
        <v>1273</v>
      </c>
      <c r="D179" s="1329"/>
      <c r="E179" s="1325">
        <v>4275000</v>
      </c>
      <c r="F179" s="2264"/>
      <c r="G179" s="2265"/>
      <c r="H179" s="2265"/>
      <c r="I179" s="2265"/>
      <c r="J179" s="2265"/>
      <c r="K179" s="2265"/>
      <c r="L179" s="2265"/>
      <c r="M179" s="2265"/>
      <c r="N179" s="2265"/>
      <c r="O179" s="2265"/>
      <c r="P179" s="2265"/>
      <c r="Q179" s="2265"/>
      <c r="R179" s="2266"/>
      <c r="S179" s="2257"/>
    </row>
    <row r="180" spans="1:19" ht="30" customHeight="1">
      <c r="A180" s="1328"/>
      <c r="B180" s="1892" t="s">
        <v>1432</v>
      </c>
      <c r="C180" s="1892"/>
      <c r="D180" s="1892"/>
      <c r="E180" s="1892"/>
      <c r="F180" s="1892"/>
      <c r="G180" s="2327"/>
      <c r="H180" s="2327"/>
      <c r="I180" s="2327"/>
      <c r="J180" s="2327"/>
      <c r="K180" s="2327"/>
      <c r="L180" s="2327"/>
      <c r="M180" s="2327"/>
      <c r="N180" s="2327"/>
      <c r="O180" s="2327"/>
      <c r="P180" s="2327"/>
      <c r="Q180" s="2327"/>
      <c r="R180" s="2327"/>
      <c r="S180" s="2257"/>
    </row>
    <row r="181" spans="1:19" ht="30" customHeight="1">
      <c r="A181" s="1328"/>
      <c r="B181" s="1331" t="s">
        <v>1433</v>
      </c>
      <c r="C181" s="1329" t="s">
        <v>1273</v>
      </c>
      <c r="D181" s="1329"/>
      <c r="E181" s="1325">
        <v>775000</v>
      </c>
      <c r="F181" s="2311" t="s">
        <v>1436</v>
      </c>
      <c r="G181" s="2312"/>
      <c r="H181" s="2312"/>
      <c r="I181" s="2312"/>
      <c r="J181" s="2312"/>
      <c r="K181" s="2312"/>
      <c r="L181" s="2312"/>
      <c r="M181" s="2312"/>
      <c r="N181" s="2312"/>
      <c r="O181" s="2312"/>
      <c r="P181" s="2312"/>
      <c r="Q181" s="2312"/>
      <c r="R181" s="2313"/>
      <c r="S181" s="2257"/>
    </row>
    <row r="182" spans="1:19" ht="30" customHeight="1">
      <c r="A182" s="1328"/>
      <c r="B182" s="1331" t="s">
        <v>1434</v>
      </c>
      <c r="C182" s="1329" t="s">
        <v>1273</v>
      </c>
      <c r="D182" s="1329"/>
      <c r="E182" s="1325">
        <v>865000</v>
      </c>
      <c r="F182" s="2314"/>
      <c r="G182" s="2315"/>
      <c r="H182" s="2315"/>
      <c r="I182" s="2315"/>
      <c r="J182" s="2315"/>
      <c r="K182" s="2315"/>
      <c r="L182" s="2315"/>
      <c r="M182" s="2315"/>
      <c r="N182" s="2315"/>
      <c r="O182" s="2315"/>
      <c r="P182" s="2315"/>
      <c r="Q182" s="2315"/>
      <c r="R182" s="2316"/>
      <c r="S182" s="2257"/>
    </row>
    <row r="183" spans="1:19" ht="30" customHeight="1">
      <c r="A183" s="1328"/>
      <c r="B183" s="1331" t="s">
        <v>1435</v>
      </c>
      <c r="C183" s="1329" t="s">
        <v>1273</v>
      </c>
      <c r="D183" s="1329"/>
      <c r="E183" s="1325">
        <v>1165000</v>
      </c>
      <c r="F183" s="2314"/>
      <c r="G183" s="2315"/>
      <c r="H183" s="2315"/>
      <c r="I183" s="2315"/>
      <c r="J183" s="2315"/>
      <c r="K183" s="2315"/>
      <c r="L183" s="2315"/>
      <c r="M183" s="2315"/>
      <c r="N183" s="2315"/>
      <c r="O183" s="2315"/>
      <c r="P183" s="2315"/>
      <c r="Q183" s="2315"/>
      <c r="R183" s="2316"/>
      <c r="S183" s="2257"/>
    </row>
    <row r="184" spans="1:19" ht="30" customHeight="1">
      <c r="A184" s="1328"/>
      <c r="B184" s="1331" t="s">
        <v>1437</v>
      </c>
      <c r="C184" s="1329" t="s">
        <v>1273</v>
      </c>
      <c r="D184" s="1329"/>
      <c r="E184" s="1325">
        <v>1280000</v>
      </c>
      <c r="F184" s="2314"/>
      <c r="G184" s="2315"/>
      <c r="H184" s="2315"/>
      <c r="I184" s="2315"/>
      <c r="J184" s="2315"/>
      <c r="K184" s="2315"/>
      <c r="L184" s="2315"/>
      <c r="M184" s="2315"/>
      <c r="N184" s="2315"/>
      <c r="O184" s="2315"/>
      <c r="P184" s="2315"/>
      <c r="Q184" s="2315"/>
      <c r="R184" s="2316"/>
      <c r="S184" s="2257"/>
    </row>
    <row r="185" spans="1:19" ht="30" customHeight="1">
      <c r="A185" s="1328"/>
      <c r="B185" s="1331" t="s">
        <v>1438</v>
      </c>
      <c r="C185" s="1329" t="s">
        <v>1273</v>
      </c>
      <c r="D185" s="1329"/>
      <c r="E185" s="1325">
        <v>1685000</v>
      </c>
      <c r="F185" s="2314"/>
      <c r="G185" s="2315"/>
      <c r="H185" s="2315"/>
      <c r="I185" s="2315"/>
      <c r="J185" s="2315"/>
      <c r="K185" s="2315"/>
      <c r="L185" s="2315"/>
      <c r="M185" s="2315"/>
      <c r="N185" s="2315"/>
      <c r="O185" s="2315"/>
      <c r="P185" s="2315"/>
      <c r="Q185" s="2315"/>
      <c r="R185" s="2316"/>
      <c r="S185" s="2257"/>
    </row>
    <row r="186" spans="1:19" ht="30" customHeight="1">
      <c r="A186" s="1328"/>
      <c r="B186" s="1331" t="s">
        <v>1439</v>
      </c>
      <c r="C186" s="1329" t="s">
        <v>1273</v>
      </c>
      <c r="D186" s="1329"/>
      <c r="E186" s="1325">
        <v>1785000</v>
      </c>
      <c r="F186" s="2347"/>
      <c r="G186" s="2348"/>
      <c r="H186" s="2348"/>
      <c r="I186" s="2348"/>
      <c r="J186" s="2348"/>
      <c r="K186" s="2348"/>
      <c r="L186" s="2348"/>
      <c r="M186" s="2348"/>
      <c r="N186" s="2348"/>
      <c r="O186" s="2348"/>
      <c r="P186" s="2348"/>
      <c r="Q186" s="2348"/>
      <c r="R186" s="2349"/>
      <c r="S186" s="2257"/>
    </row>
    <row r="187" spans="1:19" ht="45" customHeight="1">
      <c r="A187" s="1326">
        <v>2</v>
      </c>
      <c r="B187" s="1892" t="s">
        <v>1532</v>
      </c>
      <c r="C187" s="1892"/>
      <c r="D187" s="1892"/>
      <c r="E187" s="1892"/>
      <c r="F187" s="1892"/>
      <c r="G187" s="1892"/>
      <c r="H187" s="1892"/>
      <c r="I187" s="1892"/>
      <c r="J187" s="1892"/>
      <c r="K187" s="1892"/>
      <c r="L187" s="1892"/>
      <c r="M187" s="1892"/>
      <c r="N187" s="1892"/>
      <c r="O187" s="1892"/>
      <c r="P187" s="1892"/>
      <c r="Q187" s="1892"/>
      <c r="R187" s="1892"/>
      <c r="S187" s="124"/>
    </row>
    <row r="188" spans="1:19" ht="17.25" customHeight="1">
      <c r="A188" s="1328"/>
      <c r="B188" s="161" t="s">
        <v>1291</v>
      </c>
      <c r="C188" s="1329"/>
      <c r="D188" s="1329"/>
      <c r="E188" s="1332"/>
      <c r="F188" s="2258" t="s">
        <v>1292</v>
      </c>
      <c r="G188" s="2259"/>
      <c r="H188" s="2259"/>
      <c r="I188" s="2259"/>
      <c r="J188" s="2259"/>
      <c r="K188" s="2259"/>
      <c r="L188" s="2259"/>
      <c r="M188" s="2259"/>
      <c r="N188" s="2259"/>
      <c r="O188" s="2259"/>
      <c r="P188" s="2259"/>
      <c r="Q188" s="2259"/>
      <c r="R188" s="2260"/>
      <c r="S188" s="2336"/>
    </row>
    <row r="189" spans="1:19" ht="33">
      <c r="A189" s="1328"/>
      <c r="B189" s="1331" t="s">
        <v>1293</v>
      </c>
      <c r="C189" s="1329" t="s">
        <v>1273</v>
      </c>
      <c r="D189" s="2257" t="s">
        <v>1294</v>
      </c>
      <c r="E189" s="156">
        <v>1440000</v>
      </c>
      <c r="F189" s="2261"/>
      <c r="G189" s="2262"/>
      <c r="H189" s="2262"/>
      <c r="I189" s="2262"/>
      <c r="J189" s="2262"/>
      <c r="K189" s="2262"/>
      <c r="L189" s="2262"/>
      <c r="M189" s="2262"/>
      <c r="N189" s="2262"/>
      <c r="O189" s="2262"/>
      <c r="P189" s="2262"/>
      <c r="Q189" s="2262"/>
      <c r="R189" s="2263"/>
      <c r="S189" s="2336"/>
    </row>
    <row r="190" spans="1:19" ht="33">
      <c r="A190" s="1328"/>
      <c r="B190" s="1331" t="s">
        <v>1295</v>
      </c>
      <c r="C190" s="1329" t="s">
        <v>1273</v>
      </c>
      <c r="D190" s="2257"/>
      <c r="E190" s="156">
        <v>1580000</v>
      </c>
      <c r="F190" s="2261"/>
      <c r="G190" s="2262"/>
      <c r="H190" s="2262"/>
      <c r="I190" s="2262"/>
      <c r="J190" s="2262"/>
      <c r="K190" s="2262"/>
      <c r="L190" s="2262"/>
      <c r="M190" s="2262"/>
      <c r="N190" s="2262"/>
      <c r="O190" s="2262"/>
      <c r="P190" s="2262"/>
      <c r="Q190" s="2262"/>
      <c r="R190" s="2263"/>
      <c r="S190" s="2336"/>
    </row>
    <row r="191" spans="1:19" ht="33">
      <c r="A191" s="1328"/>
      <c r="B191" s="1331" t="s">
        <v>1296</v>
      </c>
      <c r="C191" s="1329" t="s">
        <v>1273</v>
      </c>
      <c r="D191" s="2257"/>
      <c r="E191" s="156">
        <v>1690000</v>
      </c>
      <c r="F191" s="2261"/>
      <c r="G191" s="2262"/>
      <c r="H191" s="2262"/>
      <c r="I191" s="2262"/>
      <c r="J191" s="2262"/>
      <c r="K191" s="2262"/>
      <c r="L191" s="2262"/>
      <c r="M191" s="2262"/>
      <c r="N191" s="2262"/>
      <c r="O191" s="2262"/>
      <c r="P191" s="2262"/>
      <c r="Q191" s="2262"/>
      <c r="R191" s="2263"/>
      <c r="S191" s="2336"/>
    </row>
    <row r="192" spans="1:19" ht="33">
      <c r="A192" s="1328"/>
      <c r="B192" s="1331" t="s">
        <v>1297</v>
      </c>
      <c r="C192" s="1329" t="s">
        <v>1273</v>
      </c>
      <c r="D192" s="2257"/>
      <c r="E192" s="156">
        <v>2030000</v>
      </c>
      <c r="F192" s="2261"/>
      <c r="G192" s="2262"/>
      <c r="H192" s="2262"/>
      <c r="I192" s="2262"/>
      <c r="J192" s="2262"/>
      <c r="K192" s="2262"/>
      <c r="L192" s="2262"/>
      <c r="M192" s="2262"/>
      <c r="N192" s="2262"/>
      <c r="O192" s="2262"/>
      <c r="P192" s="2262"/>
      <c r="Q192" s="2262"/>
      <c r="R192" s="2263"/>
      <c r="S192" s="2336"/>
    </row>
    <row r="193" spans="1:19" ht="33">
      <c r="A193" s="1328"/>
      <c r="B193" s="1331" t="s">
        <v>1298</v>
      </c>
      <c r="C193" s="1329" t="s">
        <v>1273</v>
      </c>
      <c r="D193" s="2257" t="s">
        <v>1294</v>
      </c>
      <c r="E193" s="156">
        <v>2170000</v>
      </c>
      <c r="F193" s="2261"/>
      <c r="G193" s="2262"/>
      <c r="H193" s="2262"/>
      <c r="I193" s="2262"/>
      <c r="J193" s="2262"/>
      <c r="K193" s="2262"/>
      <c r="L193" s="2262"/>
      <c r="M193" s="2262"/>
      <c r="N193" s="2262"/>
      <c r="O193" s="2262"/>
      <c r="P193" s="2262"/>
      <c r="Q193" s="2262"/>
      <c r="R193" s="2263"/>
      <c r="S193" s="2336"/>
    </row>
    <row r="194" spans="1:19" ht="33">
      <c r="A194" s="1328"/>
      <c r="B194" s="1331" t="s">
        <v>1299</v>
      </c>
      <c r="C194" s="1329" t="s">
        <v>1273</v>
      </c>
      <c r="D194" s="2257"/>
      <c r="E194" s="156">
        <v>2280000</v>
      </c>
      <c r="F194" s="2261"/>
      <c r="G194" s="2262"/>
      <c r="H194" s="2262"/>
      <c r="I194" s="2262"/>
      <c r="J194" s="2262"/>
      <c r="K194" s="2262"/>
      <c r="L194" s="2262"/>
      <c r="M194" s="2262"/>
      <c r="N194" s="2262"/>
      <c r="O194" s="2262"/>
      <c r="P194" s="2262"/>
      <c r="Q194" s="2262"/>
      <c r="R194" s="2263"/>
      <c r="S194" s="2336"/>
    </row>
    <row r="195" spans="1:19" ht="33">
      <c r="A195" s="1328"/>
      <c r="B195" s="1331" t="s">
        <v>1300</v>
      </c>
      <c r="C195" s="1329" t="s">
        <v>1273</v>
      </c>
      <c r="D195" s="2257"/>
      <c r="E195" s="156">
        <v>2910000</v>
      </c>
      <c r="F195" s="2261"/>
      <c r="G195" s="2262"/>
      <c r="H195" s="2262"/>
      <c r="I195" s="2262"/>
      <c r="J195" s="2262"/>
      <c r="K195" s="2262"/>
      <c r="L195" s="2262"/>
      <c r="M195" s="2262"/>
      <c r="N195" s="2262"/>
      <c r="O195" s="2262"/>
      <c r="P195" s="2262"/>
      <c r="Q195" s="2262"/>
      <c r="R195" s="2263"/>
      <c r="S195" s="2336"/>
    </row>
    <row r="196" spans="1:19" ht="33">
      <c r="A196" s="1328"/>
      <c r="B196" s="1331" t="s">
        <v>1301</v>
      </c>
      <c r="C196" s="1329" t="s">
        <v>1273</v>
      </c>
      <c r="D196" s="2257"/>
      <c r="E196" s="156">
        <v>3190000</v>
      </c>
      <c r="F196" s="2261"/>
      <c r="G196" s="2262"/>
      <c r="H196" s="2262"/>
      <c r="I196" s="2262"/>
      <c r="J196" s="2262"/>
      <c r="K196" s="2262"/>
      <c r="L196" s="2262"/>
      <c r="M196" s="2262"/>
      <c r="N196" s="2262"/>
      <c r="O196" s="2262"/>
      <c r="P196" s="2262"/>
      <c r="Q196" s="2262"/>
      <c r="R196" s="2263"/>
      <c r="S196" s="2336"/>
    </row>
    <row r="197" spans="1:19" ht="33">
      <c r="A197" s="1328"/>
      <c r="B197" s="1331" t="s">
        <v>1302</v>
      </c>
      <c r="C197" s="1329" t="s">
        <v>1273</v>
      </c>
      <c r="D197" s="2257" t="s">
        <v>1294</v>
      </c>
      <c r="E197" s="156">
        <v>3400000</v>
      </c>
      <c r="F197" s="2261"/>
      <c r="G197" s="2262"/>
      <c r="H197" s="2262"/>
      <c r="I197" s="2262"/>
      <c r="J197" s="2262"/>
      <c r="K197" s="2262"/>
      <c r="L197" s="2262"/>
      <c r="M197" s="2262"/>
      <c r="N197" s="2262"/>
      <c r="O197" s="2262"/>
      <c r="P197" s="2262"/>
      <c r="Q197" s="2262"/>
      <c r="R197" s="2263"/>
      <c r="S197" s="2336"/>
    </row>
    <row r="198" spans="1:19" ht="33">
      <c r="A198" s="1328"/>
      <c r="B198" s="1331" t="s">
        <v>1303</v>
      </c>
      <c r="C198" s="1329" t="s">
        <v>1273</v>
      </c>
      <c r="D198" s="2257"/>
      <c r="E198" s="156">
        <v>3980000</v>
      </c>
      <c r="F198" s="2261"/>
      <c r="G198" s="2262"/>
      <c r="H198" s="2262"/>
      <c r="I198" s="2262"/>
      <c r="J198" s="2262"/>
      <c r="K198" s="2262"/>
      <c r="L198" s="2262"/>
      <c r="M198" s="2262"/>
      <c r="N198" s="2262"/>
      <c r="O198" s="2262"/>
      <c r="P198" s="2262"/>
      <c r="Q198" s="2262"/>
      <c r="R198" s="2263"/>
      <c r="S198" s="2336"/>
    </row>
    <row r="199" spans="1:19" ht="33">
      <c r="A199" s="1328"/>
      <c r="B199" s="1331" t="s">
        <v>1304</v>
      </c>
      <c r="C199" s="1329" t="s">
        <v>1273</v>
      </c>
      <c r="D199" s="2257"/>
      <c r="E199" s="156">
        <v>4500000</v>
      </c>
      <c r="F199" s="2261"/>
      <c r="G199" s="2262"/>
      <c r="H199" s="2262"/>
      <c r="I199" s="2262"/>
      <c r="J199" s="2262"/>
      <c r="K199" s="2262"/>
      <c r="L199" s="2262"/>
      <c r="M199" s="2262"/>
      <c r="N199" s="2262"/>
      <c r="O199" s="2262"/>
      <c r="P199" s="2262"/>
      <c r="Q199" s="2262"/>
      <c r="R199" s="2263"/>
      <c r="S199" s="2336"/>
    </row>
    <row r="200" spans="1:19" ht="33">
      <c r="A200" s="1328"/>
      <c r="B200" s="1331" t="s">
        <v>1305</v>
      </c>
      <c r="C200" s="1329" t="s">
        <v>1273</v>
      </c>
      <c r="D200" s="2257"/>
      <c r="E200" s="156">
        <v>4590000</v>
      </c>
      <c r="F200" s="2264"/>
      <c r="G200" s="2265"/>
      <c r="H200" s="2265"/>
      <c r="I200" s="2265"/>
      <c r="J200" s="2265"/>
      <c r="K200" s="2265"/>
      <c r="L200" s="2265"/>
      <c r="M200" s="2265"/>
      <c r="N200" s="2265"/>
      <c r="O200" s="2265"/>
      <c r="P200" s="2265"/>
      <c r="Q200" s="2265"/>
      <c r="R200" s="2266"/>
      <c r="S200" s="2336"/>
    </row>
    <row r="201" spans="1:19" ht="30" customHeight="1">
      <c r="A201" s="1326" t="s">
        <v>1266</v>
      </c>
      <c r="B201" s="1892" t="s">
        <v>1306</v>
      </c>
      <c r="C201" s="1892"/>
      <c r="D201" s="1892"/>
      <c r="E201" s="1892"/>
      <c r="F201" s="1892"/>
      <c r="G201" s="1892"/>
      <c r="H201" s="1892"/>
      <c r="I201" s="1892"/>
      <c r="J201" s="1892"/>
      <c r="K201" s="1892"/>
      <c r="L201" s="1892"/>
      <c r="M201" s="1892"/>
      <c r="N201" s="1892"/>
      <c r="O201" s="1892"/>
      <c r="P201" s="1892"/>
      <c r="Q201" s="1892"/>
      <c r="R201" s="1892"/>
      <c r="S201" s="1332"/>
    </row>
    <row r="202" spans="1:19" ht="39.75" customHeight="1">
      <c r="A202" s="1326">
        <v>1</v>
      </c>
      <c r="B202" s="1892" t="s">
        <v>1533</v>
      </c>
      <c r="C202" s="1892"/>
      <c r="D202" s="1892"/>
      <c r="E202" s="1892"/>
      <c r="F202" s="1892"/>
      <c r="G202" s="1892"/>
      <c r="H202" s="1892"/>
      <c r="I202" s="1892"/>
      <c r="J202" s="1892"/>
      <c r="K202" s="1892"/>
      <c r="L202" s="1892"/>
      <c r="M202" s="1892"/>
      <c r="N202" s="1892"/>
      <c r="O202" s="1892"/>
      <c r="P202" s="1892"/>
      <c r="Q202" s="1892"/>
      <c r="R202" s="1892"/>
      <c r="S202" s="124"/>
    </row>
    <row r="203" spans="1:19" ht="30" customHeight="1">
      <c r="A203" s="1326"/>
      <c r="B203" s="139" t="s">
        <v>1308</v>
      </c>
      <c r="C203" s="2241"/>
      <c r="D203" s="2241"/>
      <c r="E203" s="2241"/>
      <c r="F203" s="2241"/>
      <c r="G203" s="2241" t="s">
        <v>1309</v>
      </c>
      <c r="H203" s="2241"/>
      <c r="I203" s="2241"/>
      <c r="J203" s="2241"/>
      <c r="K203" s="2241"/>
      <c r="L203" s="2241"/>
      <c r="M203" s="2241"/>
      <c r="N203" s="2241"/>
      <c r="O203" s="2241"/>
      <c r="P203" s="2241"/>
      <c r="Q203" s="2241"/>
      <c r="R203" s="2241"/>
      <c r="S203" s="124"/>
    </row>
    <row r="204" spans="1:19" ht="60" customHeight="1">
      <c r="A204" s="1328"/>
      <c r="B204" s="1331" t="s">
        <v>1310</v>
      </c>
      <c r="C204" s="1329" t="s">
        <v>1662</v>
      </c>
      <c r="D204" s="1328"/>
      <c r="E204" s="156"/>
      <c r="F204" s="156"/>
      <c r="G204" s="2334">
        <v>2389000</v>
      </c>
      <c r="H204" s="2334"/>
      <c r="I204" s="2334"/>
      <c r="J204" s="2334"/>
      <c r="K204" s="2334"/>
      <c r="L204" s="2334"/>
      <c r="M204" s="2334"/>
      <c r="N204" s="2334"/>
      <c r="O204" s="2334"/>
      <c r="P204" s="2334"/>
      <c r="Q204" s="2334"/>
      <c r="R204" s="2334"/>
      <c r="S204" s="163"/>
    </row>
    <row r="205" spans="1:19" ht="60" customHeight="1">
      <c r="A205" s="1328"/>
      <c r="B205" s="1331" t="s">
        <v>1311</v>
      </c>
      <c r="C205" s="1329" t="s">
        <v>1662</v>
      </c>
      <c r="D205" s="1328"/>
      <c r="E205" s="156"/>
      <c r="F205" s="156"/>
      <c r="G205" s="2334">
        <v>2389000</v>
      </c>
      <c r="H205" s="2334"/>
      <c r="I205" s="2334"/>
      <c r="J205" s="2334"/>
      <c r="K205" s="2334"/>
      <c r="L205" s="2334"/>
      <c r="M205" s="2334"/>
      <c r="N205" s="2334"/>
      <c r="O205" s="2334"/>
      <c r="P205" s="2334"/>
      <c r="Q205" s="2334"/>
      <c r="R205" s="2334"/>
      <c r="S205" s="163"/>
    </row>
    <row r="206" spans="1:19" ht="60" customHeight="1">
      <c r="A206" s="1328"/>
      <c r="B206" s="1331" t="s">
        <v>1312</v>
      </c>
      <c r="C206" s="1329" t="s">
        <v>1662</v>
      </c>
      <c r="D206" s="1328"/>
      <c r="E206" s="156"/>
      <c r="F206" s="156"/>
      <c r="G206" s="2334">
        <v>2463000</v>
      </c>
      <c r="H206" s="2334"/>
      <c r="I206" s="2334"/>
      <c r="J206" s="2334"/>
      <c r="K206" s="2334"/>
      <c r="L206" s="2334"/>
      <c r="M206" s="2334"/>
      <c r="N206" s="2334"/>
      <c r="O206" s="2334"/>
      <c r="P206" s="2334"/>
      <c r="Q206" s="2334"/>
      <c r="R206" s="2334"/>
      <c r="S206" s="163"/>
    </row>
    <row r="207" spans="1:19" ht="60" customHeight="1">
      <c r="A207" s="1328"/>
      <c r="B207" s="1331" t="s">
        <v>1313</v>
      </c>
      <c r="C207" s="1329" t="s">
        <v>1662</v>
      </c>
      <c r="D207" s="1328"/>
      <c r="E207" s="156"/>
      <c r="F207" s="156"/>
      <c r="G207" s="2334">
        <v>2389000</v>
      </c>
      <c r="H207" s="2334"/>
      <c r="I207" s="2334"/>
      <c r="J207" s="2334"/>
      <c r="K207" s="2334"/>
      <c r="L207" s="2334"/>
      <c r="M207" s="2334"/>
      <c r="N207" s="2334"/>
      <c r="O207" s="2334"/>
      <c r="P207" s="2334"/>
      <c r="Q207" s="2334"/>
      <c r="R207" s="2334"/>
      <c r="S207" s="123"/>
    </row>
    <row r="208" spans="1:19" ht="60" customHeight="1">
      <c r="A208" s="1328"/>
      <c r="B208" s="1331" t="s">
        <v>1314</v>
      </c>
      <c r="C208" s="1329" t="s">
        <v>1662</v>
      </c>
      <c r="D208" s="1328"/>
      <c r="E208" s="156"/>
      <c r="F208" s="156"/>
      <c r="G208" s="2334">
        <v>2156000</v>
      </c>
      <c r="H208" s="2334"/>
      <c r="I208" s="2334"/>
      <c r="J208" s="2334"/>
      <c r="K208" s="2334"/>
      <c r="L208" s="2334"/>
      <c r="M208" s="2334"/>
      <c r="N208" s="2334"/>
      <c r="O208" s="2334"/>
      <c r="P208" s="2334"/>
      <c r="Q208" s="2334"/>
      <c r="R208" s="2334"/>
      <c r="S208" s="123"/>
    </row>
    <row r="209" spans="1:19" ht="60" customHeight="1">
      <c r="A209" s="1328"/>
      <c r="B209" s="1331" t="s">
        <v>1315</v>
      </c>
      <c r="C209" s="1329" t="s">
        <v>1662</v>
      </c>
      <c r="D209" s="1328"/>
      <c r="E209" s="156"/>
      <c r="F209" s="156"/>
      <c r="G209" s="2334">
        <v>2156000</v>
      </c>
      <c r="H209" s="2334"/>
      <c r="I209" s="2334"/>
      <c r="J209" s="2334"/>
      <c r="K209" s="2334"/>
      <c r="L209" s="2334"/>
      <c r="M209" s="2334"/>
      <c r="N209" s="2334"/>
      <c r="O209" s="2334"/>
      <c r="P209" s="2334"/>
      <c r="Q209" s="2334"/>
      <c r="R209" s="2334"/>
      <c r="S209" s="123"/>
    </row>
    <row r="210" spans="1:19" ht="60" customHeight="1">
      <c r="A210" s="1328"/>
      <c r="B210" s="1331" t="s">
        <v>1316</v>
      </c>
      <c r="C210" s="1329" t="s">
        <v>1662</v>
      </c>
      <c r="D210" s="1328"/>
      <c r="E210" s="156"/>
      <c r="F210" s="156"/>
      <c r="G210" s="2334">
        <v>2156000</v>
      </c>
      <c r="H210" s="2334"/>
      <c r="I210" s="2334"/>
      <c r="J210" s="2334"/>
      <c r="K210" s="2334"/>
      <c r="L210" s="2334"/>
      <c r="M210" s="2334"/>
      <c r="N210" s="2334"/>
      <c r="O210" s="2334"/>
      <c r="P210" s="2334"/>
      <c r="Q210" s="2334"/>
      <c r="R210" s="2334"/>
      <c r="S210" s="123"/>
    </row>
    <row r="211" spans="1:19" ht="39.950000000000003" customHeight="1">
      <c r="A211" s="123"/>
      <c r="B211" s="1323" t="s">
        <v>1317</v>
      </c>
      <c r="C211" s="1329"/>
      <c r="D211" s="1328"/>
      <c r="E211" s="156"/>
      <c r="F211" s="156"/>
      <c r="G211" s="2334"/>
      <c r="H211" s="2334"/>
      <c r="I211" s="2334"/>
      <c r="J211" s="2334"/>
      <c r="K211" s="2334"/>
      <c r="L211" s="2334"/>
      <c r="M211" s="2334"/>
      <c r="N211" s="2334"/>
      <c r="O211" s="2334"/>
      <c r="P211" s="2334"/>
      <c r="Q211" s="2334"/>
      <c r="R211" s="2334"/>
      <c r="S211" s="123"/>
    </row>
    <row r="212" spans="1:19" ht="86.25" customHeight="1">
      <c r="A212" s="1328"/>
      <c r="B212" s="1331" t="s">
        <v>1318</v>
      </c>
      <c r="C212" s="1329" t="s">
        <v>1662</v>
      </c>
      <c r="D212" s="1328"/>
      <c r="E212" s="156"/>
      <c r="F212" s="156"/>
      <c r="G212" s="2334">
        <v>3198000</v>
      </c>
      <c r="H212" s="2334"/>
      <c r="I212" s="2334"/>
      <c r="J212" s="2334"/>
      <c r="K212" s="2334"/>
      <c r="L212" s="2334"/>
      <c r="M212" s="2334"/>
      <c r="N212" s="2334"/>
      <c r="O212" s="2334"/>
      <c r="P212" s="2334"/>
      <c r="Q212" s="2334"/>
      <c r="R212" s="2334"/>
      <c r="S212" s="123"/>
    </row>
    <row r="213" spans="1:19" ht="86.25" customHeight="1">
      <c r="A213" s="1328"/>
      <c r="B213" s="1331" t="s">
        <v>1319</v>
      </c>
      <c r="C213" s="1329" t="s">
        <v>1662</v>
      </c>
      <c r="D213" s="1328"/>
      <c r="E213" s="156"/>
      <c r="F213" s="156"/>
      <c r="G213" s="2334">
        <v>3198000</v>
      </c>
      <c r="H213" s="2334"/>
      <c r="I213" s="2334"/>
      <c r="J213" s="2334"/>
      <c r="K213" s="2334"/>
      <c r="L213" s="2334"/>
      <c r="M213" s="2334"/>
      <c r="N213" s="2334"/>
      <c r="O213" s="2334"/>
      <c r="P213" s="2334"/>
      <c r="Q213" s="2334"/>
      <c r="R213" s="2334"/>
      <c r="S213" s="123"/>
    </row>
    <row r="214" spans="1:19" ht="86.25" customHeight="1">
      <c r="A214" s="1328"/>
      <c r="B214" s="1331" t="s">
        <v>1320</v>
      </c>
      <c r="C214" s="1329" t="s">
        <v>1662</v>
      </c>
      <c r="D214" s="1328"/>
      <c r="E214" s="156"/>
      <c r="F214" s="156"/>
      <c r="G214" s="2334">
        <v>3198000</v>
      </c>
      <c r="H214" s="2334"/>
      <c r="I214" s="2334"/>
      <c r="J214" s="2334"/>
      <c r="K214" s="2334"/>
      <c r="L214" s="2334"/>
      <c r="M214" s="2334"/>
      <c r="N214" s="2334"/>
      <c r="O214" s="2334"/>
      <c r="P214" s="2334"/>
      <c r="Q214" s="2334"/>
      <c r="R214" s="2334"/>
      <c r="S214" s="123"/>
    </row>
    <row r="215" spans="1:19" ht="86.25" customHeight="1">
      <c r="A215" s="1328"/>
      <c r="B215" s="1331" t="s">
        <v>1321</v>
      </c>
      <c r="C215" s="1329" t="s">
        <v>1662</v>
      </c>
      <c r="D215" s="1328"/>
      <c r="E215" s="156"/>
      <c r="F215" s="156"/>
      <c r="G215" s="2334">
        <v>2973000</v>
      </c>
      <c r="H215" s="2334"/>
      <c r="I215" s="2334"/>
      <c r="J215" s="2334"/>
      <c r="K215" s="2334"/>
      <c r="L215" s="2334"/>
      <c r="M215" s="2334"/>
      <c r="N215" s="2334"/>
      <c r="O215" s="2334"/>
      <c r="P215" s="2334"/>
      <c r="Q215" s="2334"/>
      <c r="R215" s="2334"/>
      <c r="S215" s="1332"/>
    </row>
    <row r="216" spans="1:19" ht="86.25" customHeight="1">
      <c r="A216" s="1328"/>
      <c r="B216" s="1331" t="s">
        <v>1322</v>
      </c>
      <c r="C216" s="1329" t="s">
        <v>1662</v>
      </c>
      <c r="D216" s="1328"/>
      <c r="E216" s="156"/>
      <c r="F216" s="156"/>
      <c r="G216" s="2334">
        <v>2973000</v>
      </c>
      <c r="H216" s="2334"/>
      <c r="I216" s="2334"/>
      <c r="J216" s="2334"/>
      <c r="K216" s="2334"/>
      <c r="L216" s="2334"/>
      <c r="M216" s="2334"/>
      <c r="N216" s="2334"/>
      <c r="O216" s="2334"/>
      <c r="P216" s="2334"/>
      <c r="Q216" s="2334"/>
      <c r="R216" s="2334"/>
      <c r="S216" s="1332"/>
    </row>
    <row r="217" spans="1:19" ht="86.25" customHeight="1">
      <c r="A217" s="1328"/>
      <c r="B217" s="1331" t="s">
        <v>1323</v>
      </c>
      <c r="C217" s="1329" t="s">
        <v>1662</v>
      </c>
      <c r="D217" s="1328"/>
      <c r="E217" s="156"/>
      <c r="F217" s="156"/>
      <c r="G217" s="2334">
        <v>2973000</v>
      </c>
      <c r="H217" s="2334"/>
      <c r="I217" s="2334"/>
      <c r="J217" s="2334"/>
      <c r="K217" s="2334"/>
      <c r="L217" s="2334"/>
      <c r="M217" s="2334"/>
      <c r="N217" s="2334"/>
      <c r="O217" s="2334"/>
      <c r="P217" s="2334"/>
      <c r="Q217" s="2334"/>
      <c r="R217" s="2334"/>
      <c r="S217" s="1332"/>
    </row>
    <row r="218" spans="1:19" ht="86.25" customHeight="1">
      <c r="A218" s="1328"/>
      <c r="B218" s="1331" t="s">
        <v>1324</v>
      </c>
      <c r="C218" s="1329" t="s">
        <v>1662</v>
      </c>
      <c r="D218" s="1328"/>
      <c r="E218" s="156"/>
      <c r="F218" s="156"/>
      <c r="G218" s="2334">
        <v>2973000</v>
      </c>
      <c r="H218" s="2334"/>
      <c r="I218" s="2334"/>
      <c r="J218" s="2334"/>
      <c r="K218" s="2334"/>
      <c r="L218" s="2334"/>
      <c r="M218" s="2334"/>
      <c r="N218" s="2334"/>
      <c r="O218" s="2334"/>
      <c r="P218" s="2334"/>
      <c r="Q218" s="2334"/>
      <c r="R218" s="2334"/>
      <c r="S218" s="1332"/>
    </row>
    <row r="219" spans="1:19" ht="39.950000000000003" customHeight="1">
      <c r="A219" s="123"/>
      <c r="B219" s="1892" t="s">
        <v>1378</v>
      </c>
      <c r="C219" s="1892"/>
      <c r="D219" s="1328"/>
      <c r="E219" s="156"/>
      <c r="F219" s="156"/>
      <c r="G219" s="2334"/>
      <c r="H219" s="2334"/>
      <c r="I219" s="2334"/>
      <c r="J219" s="2334"/>
      <c r="K219" s="2334"/>
      <c r="L219" s="2334"/>
      <c r="M219" s="2334"/>
      <c r="N219" s="2334"/>
      <c r="O219" s="2334"/>
      <c r="P219" s="2334"/>
      <c r="Q219" s="2334"/>
      <c r="R219" s="2334"/>
      <c r="S219" s="1332"/>
    </row>
    <row r="220" spans="1:19" ht="96.75" customHeight="1">
      <c r="A220" s="1328"/>
      <c r="B220" s="1331" t="s">
        <v>1507</v>
      </c>
      <c r="C220" s="1329" t="s">
        <v>1662</v>
      </c>
      <c r="D220" s="1328"/>
      <c r="E220" s="156"/>
      <c r="F220" s="156"/>
      <c r="G220" s="2334">
        <v>3898000</v>
      </c>
      <c r="H220" s="2334"/>
      <c r="I220" s="2334"/>
      <c r="J220" s="2334"/>
      <c r="K220" s="2334"/>
      <c r="L220" s="2334"/>
      <c r="M220" s="2334"/>
      <c r="N220" s="2334"/>
      <c r="O220" s="2334"/>
      <c r="P220" s="2334"/>
      <c r="Q220" s="2334"/>
      <c r="R220" s="2334"/>
      <c r="S220" s="1332"/>
    </row>
    <row r="221" spans="1:19" ht="96.75" customHeight="1">
      <c r="A221" s="1328"/>
      <c r="B221" s="1331" t="s">
        <v>1508</v>
      </c>
      <c r="C221" s="1329" t="s">
        <v>1662</v>
      </c>
      <c r="D221" s="1328"/>
      <c r="E221" s="156"/>
      <c r="F221" s="156"/>
      <c r="G221" s="2334">
        <v>3898000</v>
      </c>
      <c r="H221" s="2334"/>
      <c r="I221" s="2334"/>
      <c r="J221" s="2334"/>
      <c r="K221" s="2334"/>
      <c r="L221" s="2334"/>
      <c r="M221" s="2334"/>
      <c r="N221" s="2334"/>
      <c r="O221" s="2334"/>
      <c r="P221" s="2334"/>
      <c r="Q221" s="2334"/>
      <c r="R221" s="2334"/>
      <c r="S221" s="1332"/>
    </row>
    <row r="222" spans="1:19" ht="96.75" customHeight="1">
      <c r="A222" s="1328"/>
      <c r="B222" s="1331" t="s">
        <v>1509</v>
      </c>
      <c r="C222" s="1329" t="s">
        <v>1662</v>
      </c>
      <c r="D222" s="1328"/>
      <c r="E222" s="156"/>
      <c r="F222" s="156"/>
      <c r="G222" s="2334">
        <v>3898000</v>
      </c>
      <c r="H222" s="2334"/>
      <c r="I222" s="2334"/>
      <c r="J222" s="2334"/>
      <c r="K222" s="2334"/>
      <c r="L222" s="2334"/>
      <c r="M222" s="2334"/>
      <c r="N222" s="2334"/>
      <c r="O222" s="2334"/>
      <c r="P222" s="2334"/>
      <c r="Q222" s="2334"/>
      <c r="R222" s="2334"/>
      <c r="S222" s="1332"/>
    </row>
    <row r="223" spans="1:19" ht="84" customHeight="1">
      <c r="A223" s="1328"/>
      <c r="B223" s="1331" t="s">
        <v>1510</v>
      </c>
      <c r="C223" s="1329" t="s">
        <v>1662</v>
      </c>
      <c r="D223" s="1328"/>
      <c r="E223" s="156"/>
      <c r="F223" s="156"/>
      <c r="G223" s="2334">
        <v>3473000</v>
      </c>
      <c r="H223" s="2334"/>
      <c r="I223" s="2257"/>
      <c r="J223" s="2257"/>
      <c r="K223" s="2257"/>
      <c r="L223" s="2257"/>
      <c r="M223" s="2257"/>
      <c r="N223" s="2257"/>
      <c r="O223" s="2257"/>
      <c r="P223" s="2257"/>
      <c r="Q223" s="2257"/>
      <c r="R223" s="2257"/>
      <c r="S223" s="1332"/>
    </row>
    <row r="224" spans="1:19" ht="84" customHeight="1">
      <c r="A224" s="1328"/>
      <c r="B224" s="1331" t="s">
        <v>1511</v>
      </c>
      <c r="C224" s="1329" t="s">
        <v>1662</v>
      </c>
      <c r="D224" s="1328"/>
      <c r="E224" s="156"/>
      <c r="F224" s="156"/>
      <c r="G224" s="2334">
        <v>3473000</v>
      </c>
      <c r="H224" s="2334"/>
      <c r="I224" s="2257"/>
      <c r="J224" s="2257"/>
      <c r="K224" s="2257"/>
      <c r="L224" s="2257"/>
      <c r="M224" s="2257"/>
      <c r="N224" s="2257"/>
      <c r="O224" s="2257"/>
      <c r="P224" s="2257"/>
      <c r="Q224" s="2257"/>
      <c r="R224" s="2257"/>
      <c r="S224" s="1332"/>
    </row>
    <row r="225" spans="1:19" ht="95.25" customHeight="1">
      <c r="A225" s="1328"/>
      <c r="B225" s="1331" t="s">
        <v>1331</v>
      </c>
      <c r="C225" s="1329" t="s">
        <v>1662</v>
      </c>
      <c r="D225" s="1328"/>
      <c r="E225" s="156"/>
      <c r="F225" s="156"/>
      <c r="G225" s="2334">
        <v>3473000</v>
      </c>
      <c r="H225" s="2334"/>
      <c r="I225" s="2257"/>
      <c r="J225" s="2257"/>
      <c r="K225" s="2257"/>
      <c r="L225" s="2257"/>
      <c r="M225" s="2257"/>
      <c r="N225" s="2257"/>
      <c r="O225" s="2257"/>
      <c r="P225" s="2257"/>
      <c r="Q225" s="2257"/>
      <c r="R225" s="2257"/>
      <c r="S225" s="1332"/>
    </row>
    <row r="226" spans="1:19" ht="84" customHeight="1">
      <c r="A226" s="1328"/>
      <c r="B226" s="1331" t="s">
        <v>1512</v>
      </c>
      <c r="C226" s="1329" t="s">
        <v>1662</v>
      </c>
      <c r="D226" s="1328"/>
      <c r="E226" s="156"/>
      <c r="F226" s="156"/>
      <c r="G226" s="2334">
        <v>3473000</v>
      </c>
      <c r="H226" s="2334"/>
      <c r="I226" s="2257"/>
      <c r="J226" s="2257"/>
      <c r="K226" s="2257"/>
      <c r="L226" s="2257"/>
      <c r="M226" s="2257"/>
      <c r="N226" s="2257"/>
      <c r="O226" s="2257"/>
      <c r="P226" s="2257"/>
      <c r="Q226" s="2257"/>
      <c r="R226" s="2257"/>
      <c r="S226" s="1332"/>
    </row>
    <row r="227" spans="1:19" ht="84" customHeight="1">
      <c r="A227" s="1328"/>
      <c r="B227" s="1331" t="s">
        <v>1513</v>
      </c>
      <c r="C227" s="1329" t="s">
        <v>1662</v>
      </c>
      <c r="D227" s="1328"/>
      <c r="E227" s="156"/>
      <c r="F227" s="156"/>
      <c r="G227" s="2334">
        <v>2850000</v>
      </c>
      <c r="H227" s="2334"/>
      <c r="I227" s="2334"/>
      <c r="J227" s="2334"/>
      <c r="K227" s="2334"/>
      <c r="L227" s="2334"/>
      <c r="M227" s="2334"/>
      <c r="N227" s="2334"/>
      <c r="O227" s="2334"/>
      <c r="P227" s="2334"/>
      <c r="Q227" s="2334"/>
      <c r="R227" s="2334"/>
      <c r="S227" s="1332"/>
    </row>
  </sheetData>
  <mergeCells count="148">
    <mergeCell ref="S132:S139"/>
    <mergeCell ref="S140:S145"/>
    <mergeCell ref="S148:S154"/>
    <mergeCell ref="S156:S160"/>
    <mergeCell ref="S162:S179"/>
    <mergeCell ref="S180:S186"/>
    <mergeCell ref="S188:S200"/>
    <mergeCell ref="S126:S128"/>
    <mergeCell ref="B180:F180"/>
    <mergeCell ref="G180:R180"/>
    <mergeCell ref="B187:R187"/>
    <mergeCell ref="E140:R140"/>
    <mergeCell ref="E147:R147"/>
    <mergeCell ref="B155:R155"/>
    <mergeCell ref="B156:R156"/>
    <mergeCell ref="B157:R157"/>
    <mergeCell ref="B158:O158"/>
    <mergeCell ref="B159:R159"/>
    <mergeCell ref="B160:R160"/>
    <mergeCell ref="F162:R179"/>
    <mergeCell ref="B161:F161"/>
    <mergeCell ref="D141:D146"/>
    <mergeCell ref="D148:D154"/>
    <mergeCell ref="H132:R139"/>
    <mergeCell ref="S101:S103"/>
    <mergeCell ref="S104:S106"/>
    <mergeCell ref="S107:S109"/>
    <mergeCell ref="S115:S117"/>
    <mergeCell ref="S123:S125"/>
    <mergeCell ref="B66:R66"/>
    <mergeCell ref="B71:R71"/>
    <mergeCell ref="B76:R76"/>
    <mergeCell ref="B81:R81"/>
    <mergeCell ref="B99:R99"/>
    <mergeCell ref="G100:R100"/>
    <mergeCell ref="B101:R101"/>
    <mergeCell ref="B104:R104"/>
    <mergeCell ref="G93:R97"/>
    <mergeCell ref="G111:R113"/>
    <mergeCell ref="G108:R109"/>
    <mergeCell ref="G220:R220"/>
    <mergeCell ref="G221:R221"/>
    <mergeCell ref="G222:R222"/>
    <mergeCell ref="G102:R103"/>
    <mergeCell ref="G105:R106"/>
    <mergeCell ref="G123:R125"/>
    <mergeCell ref="G161:R161"/>
    <mergeCell ref="F181:R186"/>
    <mergeCell ref="F188:R200"/>
    <mergeCell ref="H141:R146"/>
    <mergeCell ref="H148:R154"/>
    <mergeCell ref="B107:R107"/>
    <mergeCell ref="B110:R110"/>
    <mergeCell ref="B115:R115"/>
    <mergeCell ref="B118:R118"/>
    <mergeCell ref="B119:R119"/>
    <mergeCell ref="B129:R129"/>
    <mergeCell ref="B130:R130"/>
    <mergeCell ref="B131:E131"/>
    <mergeCell ref="B132:D132"/>
    <mergeCell ref="G126:R128"/>
    <mergeCell ref="G116:R117"/>
    <mergeCell ref="G120:R122"/>
    <mergeCell ref="G224:R224"/>
    <mergeCell ref="G214:R214"/>
    <mergeCell ref="B201:R201"/>
    <mergeCell ref="B202:R202"/>
    <mergeCell ref="C203:F203"/>
    <mergeCell ref="G203:R203"/>
    <mergeCell ref="G204:R204"/>
    <mergeCell ref="G205:R205"/>
    <mergeCell ref="D189:D192"/>
    <mergeCell ref="D193:D196"/>
    <mergeCell ref="D197:D200"/>
    <mergeCell ref="G223:R223"/>
    <mergeCell ref="G216:R216"/>
    <mergeCell ref="G217:R217"/>
    <mergeCell ref="G218:R218"/>
    <mergeCell ref="B219:C219"/>
    <mergeCell ref="G206:R206"/>
    <mergeCell ref="G207:R207"/>
    <mergeCell ref="G208:R208"/>
    <mergeCell ref="G209:R209"/>
    <mergeCell ref="G210:R210"/>
    <mergeCell ref="G211:R211"/>
    <mergeCell ref="G212:R212"/>
    <mergeCell ref="G219:R219"/>
    <mergeCell ref="G225:R225"/>
    <mergeCell ref="G226:R226"/>
    <mergeCell ref="G227:R227"/>
    <mergeCell ref="A5:A6"/>
    <mergeCell ref="A156:A160"/>
    <mergeCell ref="B5:B6"/>
    <mergeCell ref="C5:C6"/>
    <mergeCell ref="D5:D6"/>
    <mergeCell ref="D12:D19"/>
    <mergeCell ref="D21:D24"/>
    <mergeCell ref="D29:D35"/>
    <mergeCell ref="D38:D39"/>
    <mergeCell ref="D44:D49"/>
    <mergeCell ref="D51:D58"/>
    <mergeCell ref="D60:D65"/>
    <mergeCell ref="D68:D70"/>
    <mergeCell ref="D73:D75"/>
    <mergeCell ref="D77:D80"/>
    <mergeCell ref="D82:D91"/>
    <mergeCell ref="D105:D106"/>
    <mergeCell ref="D108:D109"/>
    <mergeCell ref="D133:D139"/>
    <mergeCell ref="G215:R215"/>
    <mergeCell ref="G213:R213"/>
    <mergeCell ref="A1:S1"/>
    <mergeCell ref="A2:S2"/>
    <mergeCell ref="B3:S3"/>
    <mergeCell ref="R4:S4"/>
    <mergeCell ref="E5:R5"/>
    <mergeCell ref="A8:R8"/>
    <mergeCell ref="B10:R10"/>
    <mergeCell ref="B11:F11"/>
    <mergeCell ref="B20:F20"/>
    <mergeCell ref="S5:S6"/>
    <mergeCell ref="S11:S19"/>
    <mergeCell ref="S20:S23"/>
    <mergeCell ref="G20:R24"/>
    <mergeCell ref="G11:R19"/>
    <mergeCell ref="G51:R58"/>
    <mergeCell ref="G44:R49"/>
    <mergeCell ref="G38:R41"/>
    <mergeCell ref="G73:R75"/>
    <mergeCell ref="B25:R25"/>
    <mergeCell ref="G26:R26"/>
    <mergeCell ref="A27:S27"/>
    <mergeCell ref="B92:R92"/>
    <mergeCell ref="B28:R28"/>
    <mergeCell ref="B36:R36"/>
    <mergeCell ref="B37:F37"/>
    <mergeCell ref="B42:S42"/>
    <mergeCell ref="B50:S50"/>
    <mergeCell ref="B59:R59"/>
    <mergeCell ref="S44:S49"/>
    <mergeCell ref="G29:R35"/>
    <mergeCell ref="G77:R80"/>
    <mergeCell ref="G68:R70"/>
    <mergeCell ref="G82:R91"/>
    <mergeCell ref="G60:R65"/>
    <mergeCell ref="S60:S65"/>
    <mergeCell ref="S67:S70"/>
    <mergeCell ref="S72:S75"/>
  </mergeCells>
  <printOptions horizontalCentered="1"/>
  <pageMargins left="0.7" right="0.7" top="0.75" bottom="0.75" header="0.3" footer="0.3"/>
  <pageSetup paperSize="9" scale="51" orientation="landscape" r:id="rId1"/>
  <headerFooter>
    <oddFooter>Page &amp;P&amp;RGia VLXD thang 4 nam 2023 phu luc 2</oddFooter>
  </headerFooter>
  <rowBreaks count="4" manualBreakCount="4">
    <brk id="79" max="18" man="1"/>
    <brk id="109" max="16383" man="1"/>
    <brk id="131" max="16383" man="1"/>
    <brk id="15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0"/>
  <sheetViews>
    <sheetView view="pageBreakPreview" zoomScale="70" zoomScaleNormal="100" zoomScaleSheetLayoutView="70" workbookViewId="0">
      <selection sqref="A1:XFD1048576"/>
    </sheetView>
  </sheetViews>
  <sheetFormatPr defaultColWidth="9.140625" defaultRowHeight="17.25"/>
  <cols>
    <col min="1" max="1" width="6.28515625" style="114" customWidth="1"/>
    <col min="2" max="2" width="38.28515625" style="115" customWidth="1"/>
    <col min="3" max="3" width="12.85546875" style="114" customWidth="1"/>
    <col min="4" max="4" width="16.5703125" style="114" customWidth="1"/>
    <col min="5" max="5" width="16" style="114" customWidth="1"/>
    <col min="6" max="6" width="10.42578125" style="114" customWidth="1"/>
    <col min="7" max="7" width="13.7109375" style="114" customWidth="1"/>
    <col min="8" max="8" width="8.85546875" style="114" customWidth="1"/>
    <col min="9" max="9" width="9.7109375" style="114" customWidth="1"/>
    <col min="10" max="10" width="10.42578125" style="114" customWidth="1"/>
    <col min="11" max="11" width="8.140625" style="114" customWidth="1"/>
    <col min="12" max="12" width="7.85546875" style="114" customWidth="1"/>
    <col min="13" max="13" width="10.5703125" style="114" customWidth="1"/>
    <col min="14" max="14" width="14.85546875" style="114" customWidth="1"/>
    <col min="15" max="15" width="7.140625" style="114" customWidth="1"/>
    <col min="16" max="16" width="9.140625" style="114" customWidth="1"/>
    <col min="17" max="17" width="12" style="114" customWidth="1"/>
    <col min="18" max="18" width="8.5703125" style="114" customWidth="1"/>
    <col min="19" max="19" width="12.7109375"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1672</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339"/>
      <c r="B3" s="2231" t="s">
        <v>1682</v>
      </c>
      <c r="C3" s="2231"/>
      <c r="D3" s="2231"/>
      <c r="E3" s="2231"/>
      <c r="F3" s="2231"/>
      <c r="G3" s="2231"/>
      <c r="H3" s="2231"/>
      <c r="I3" s="2231"/>
      <c r="J3" s="2231"/>
      <c r="K3" s="2231"/>
      <c r="L3" s="2231"/>
      <c r="M3" s="2231"/>
      <c r="N3" s="2231"/>
      <c r="O3" s="2231"/>
      <c r="P3" s="2231"/>
      <c r="Q3" s="2231"/>
      <c r="R3" s="2231"/>
      <c r="S3" s="2231"/>
    </row>
    <row r="4" spans="1:19" ht="20.100000000000001" customHeight="1">
      <c r="A4" s="1339"/>
      <c r="B4" s="118"/>
      <c r="C4" s="1335"/>
      <c r="D4" s="1343"/>
      <c r="E4" s="1343"/>
      <c r="F4" s="1343"/>
      <c r="G4" s="1343"/>
      <c r="H4" s="1343"/>
      <c r="I4" s="1343"/>
      <c r="J4" s="1343"/>
      <c r="K4" s="1343"/>
      <c r="L4" s="1343"/>
      <c r="M4" s="1343"/>
      <c r="N4" s="1343"/>
      <c r="O4" s="1343"/>
      <c r="P4" s="1343"/>
      <c r="Q4" s="1343"/>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348" t="s">
        <v>1158</v>
      </c>
      <c r="F6" s="1348" t="s">
        <v>1159</v>
      </c>
      <c r="G6" s="1348" t="s">
        <v>1160</v>
      </c>
      <c r="H6" s="121" t="s">
        <v>1161</v>
      </c>
      <c r="I6" s="1348" t="s">
        <v>1162</v>
      </c>
      <c r="J6" s="141" t="s">
        <v>1163</v>
      </c>
      <c r="K6" s="1348" t="s">
        <v>1164</v>
      </c>
      <c r="L6" s="141" t="s">
        <v>1165</v>
      </c>
      <c r="M6" s="141" t="s">
        <v>1166</v>
      </c>
      <c r="N6" s="141" t="s">
        <v>1167</v>
      </c>
      <c r="O6" s="141" t="s">
        <v>1168</v>
      </c>
      <c r="P6" s="141" t="s">
        <v>1169</v>
      </c>
      <c r="Q6" s="141" t="s">
        <v>1170</v>
      </c>
      <c r="R6" s="121" t="s">
        <v>1171</v>
      </c>
      <c r="S6" s="2241"/>
    </row>
    <row r="7" spans="1:19" s="112" customFormat="1">
      <c r="A7" s="1342"/>
      <c r="B7" s="1337" t="s">
        <v>1336</v>
      </c>
      <c r="C7" s="138" t="s">
        <v>1337</v>
      </c>
      <c r="D7" s="1342" t="s">
        <v>1338</v>
      </c>
      <c r="E7" s="1342" t="s">
        <v>1339</v>
      </c>
      <c r="F7" s="1342" t="s">
        <v>1340</v>
      </c>
      <c r="G7" s="1342">
        <v>1</v>
      </c>
      <c r="H7" s="1342">
        <v>2</v>
      </c>
      <c r="I7" s="1342">
        <v>3</v>
      </c>
      <c r="J7" s="1342">
        <v>4</v>
      </c>
      <c r="K7" s="1342">
        <v>5</v>
      </c>
      <c r="L7" s="1342">
        <v>6</v>
      </c>
      <c r="M7" s="1342">
        <v>7</v>
      </c>
      <c r="N7" s="1342">
        <v>8</v>
      </c>
      <c r="O7" s="1342">
        <v>9</v>
      </c>
      <c r="P7" s="1342">
        <v>10</v>
      </c>
      <c r="Q7" s="1342">
        <v>11</v>
      </c>
      <c r="R7" s="1342">
        <v>12</v>
      </c>
      <c r="S7" s="1342"/>
    </row>
    <row r="8" spans="1:19" ht="30" customHeight="1">
      <c r="A8" s="1892" t="s">
        <v>1172</v>
      </c>
      <c r="B8" s="1892"/>
      <c r="C8" s="1892"/>
      <c r="D8" s="1892"/>
      <c r="E8" s="1892"/>
      <c r="F8" s="1892"/>
      <c r="G8" s="1892"/>
      <c r="H8" s="1892"/>
      <c r="I8" s="1892"/>
      <c r="J8" s="1892"/>
      <c r="K8" s="1892"/>
      <c r="L8" s="1892"/>
      <c r="M8" s="1892"/>
      <c r="N8" s="1892"/>
      <c r="O8" s="1892"/>
      <c r="P8" s="1892"/>
      <c r="Q8" s="1892"/>
      <c r="R8" s="1892"/>
      <c r="S8" s="1347"/>
    </row>
    <row r="9" spans="1:19" ht="30" customHeight="1">
      <c r="A9" s="123"/>
      <c r="B9" s="1337" t="s">
        <v>1173</v>
      </c>
      <c r="C9" s="1336"/>
      <c r="D9" s="124"/>
      <c r="E9" s="124"/>
      <c r="F9" s="124"/>
      <c r="G9" s="124"/>
      <c r="H9" s="124"/>
      <c r="I9" s="124"/>
      <c r="J9" s="124"/>
      <c r="K9" s="124"/>
      <c r="L9" s="124"/>
      <c r="M9" s="124"/>
      <c r="N9" s="124"/>
      <c r="O9" s="124"/>
      <c r="P9" s="124"/>
      <c r="Q9" s="124"/>
      <c r="R9" s="124"/>
      <c r="S9" s="1347"/>
    </row>
    <row r="10" spans="1:19" ht="50.1" customHeight="1">
      <c r="A10" s="1342">
        <v>1</v>
      </c>
      <c r="B10" s="1892" t="s">
        <v>1516</v>
      </c>
      <c r="C10" s="2331"/>
      <c r="D10" s="2331"/>
      <c r="E10" s="2331"/>
      <c r="F10" s="2331"/>
      <c r="G10" s="2331"/>
      <c r="H10" s="2331"/>
      <c r="I10" s="2331"/>
      <c r="J10" s="2331"/>
      <c r="K10" s="2331"/>
      <c r="L10" s="2331"/>
      <c r="M10" s="2331"/>
      <c r="N10" s="2331"/>
      <c r="O10" s="2331"/>
      <c r="P10" s="2331"/>
      <c r="Q10" s="2331"/>
      <c r="R10" s="2331"/>
      <c r="S10" s="142"/>
    </row>
    <row r="11" spans="1:19" ht="30" customHeight="1">
      <c r="A11" s="1342"/>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342"/>
      <c r="B12" s="1345" t="s">
        <v>1395</v>
      </c>
      <c r="C12" s="1340" t="s">
        <v>152</v>
      </c>
      <c r="D12" s="2257" t="s">
        <v>1178</v>
      </c>
      <c r="E12" s="128">
        <f>2625/1.1</f>
        <v>2386.363636363636</v>
      </c>
      <c r="F12" s="1337"/>
      <c r="G12" s="2332"/>
      <c r="H12" s="2332"/>
      <c r="I12" s="2332"/>
      <c r="J12" s="2332"/>
      <c r="K12" s="2332"/>
      <c r="L12" s="2332"/>
      <c r="M12" s="2332"/>
      <c r="N12" s="2332"/>
      <c r="O12" s="2332"/>
      <c r="P12" s="2332"/>
      <c r="Q12" s="2332"/>
      <c r="R12" s="2332"/>
      <c r="S12" s="2257"/>
    </row>
    <row r="13" spans="1:19" ht="30" customHeight="1">
      <c r="A13" s="1342"/>
      <c r="B13" s="1345" t="s">
        <v>1396</v>
      </c>
      <c r="C13" s="1340" t="s">
        <v>152</v>
      </c>
      <c r="D13" s="2257"/>
      <c r="E13" s="128">
        <f>3775/1.1</f>
        <v>3431.8181818181815</v>
      </c>
      <c r="F13" s="1337"/>
      <c r="G13" s="2332"/>
      <c r="H13" s="2332"/>
      <c r="I13" s="2332"/>
      <c r="J13" s="2332"/>
      <c r="K13" s="2332"/>
      <c r="L13" s="2332"/>
      <c r="M13" s="2332"/>
      <c r="N13" s="2332"/>
      <c r="O13" s="2332"/>
      <c r="P13" s="2332"/>
      <c r="Q13" s="2332"/>
      <c r="R13" s="2332"/>
      <c r="S13" s="2257"/>
    </row>
    <row r="14" spans="1:19" ht="38.25" customHeight="1">
      <c r="A14" s="1340"/>
      <c r="B14" s="1345" t="s">
        <v>1397</v>
      </c>
      <c r="C14" s="1340"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340"/>
      <c r="B15" s="1345" t="s">
        <v>1398</v>
      </c>
      <c r="C15" s="1340" t="s">
        <v>152</v>
      </c>
      <c r="D15" s="2257"/>
      <c r="E15" s="130">
        <v>1530</v>
      </c>
      <c r="F15" s="129"/>
      <c r="G15" s="2332"/>
      <c r="H15" s="2332"/>
      <c r="I15" s="2332"/>
      <c r="J15" s="2332"/>
      <c r="K15" s="2332"/>
      <c r="L15" s="2332"/>
      <c r="M15" s="2332"/>
      <c r="N15" s="2332"/>
      <c r="O15" s="2332"/>
      <c r="P15" s="2332"/>
      <c r="Q15" s="2332"/>
      <c r="R15" s="2332"/>
      <c r="S15" s="2257"/>
    </row>
    <row r="16" spans="1:19" ht="30" customHeight="1">
      <c r="A16" s="1340"/>
      <c r="B16" s="1345" t="s">
        <v>1399</v>
      </c>
      <c r="C16" s="1340"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340"/>
      <c r="B17" s="1345" t="s">
        <v>1400</v>
      </c>
      <c r="C17" s="1340"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340"/>
      <c r="B18" s="1345" t="s">
        <v>1401</v>
      </c>
      <c r="C18" s="1340"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340"/>
      <c r="B19" s="1345" t="s">
        <v>1402</v>
      </c>
      <c r="C19" s="1340" t="s">
        <v>152</v>
      </c>
      <c r="D19" s="2257"/>
      <c r="E19" s="130">
        <v>1018</v>
      </c>
      <c r="F19" s="129"/>
      <c r="G19" s="2332"/>
      <c r="H19" s="2332"/>
      <c r="I19" s="2332"/>
      <c r="J19" s="2332"/>
      <c r="K19" s="2332"/>
      <c r="L19" s="2332"/>
      <c r="M19" s="2332"/>
      <c r="N19" s="2332"/>
      <c r="O19" s="2332"/>
      <c r="P19" s="2332"/>
      <c r="Q19" s="2332"/>
      <c r="R19" s="2332"/>
      <c r="S19" s="2257"/>
    </row>
    <row r="20" spans="1:19" ht="29.25" customHeight="1">
      <c r="A20" s="1340"/>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340"/>
      <c r="B21" s="1345" t="s">
        <v>1344</v>
      </c>
      <c r="C21" s="1340"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340"/>
      <c r="B22" s="1345" t="s">
        <v>1345</v>
      </c>
      <c r="C22" s="1340" t="s">
        <v>152</v>
      </c>
      <c r="D22" s="2257"/>
      <c r="E22" s="128">
        <v>1435</v>
      </c>
      <c r="F22" s="129"/>
      <c r="G22" s="2332"/>
      <c r="H22" s="2332"/>
      <c r="I22" s="2332"/>
      <c r="J22" s="2332"/>
      <c r="K22" s="2332"/>
      <c r="L22" s="2332"/>
      <c r="M22" s="2332"/>
      <c r="N22" s="2332"/>
      <c r="O22" s="2332"/>
      <c r="P22" s="2332"/>
      <c r="Q22" s="2332"/>
      <c r="R22" s="2332"/>
      <c r="S22" s="2257"/>
    </row>
    <row r="23" spans="1:19" ht="33.75" customHeight="1">
      <c r="A23" s="1340"/>
      <c r="B23" s="1345" t="s">
        <v>1346</v>
      </c>
      <c r="C23" s="1340" t="s">
        <v>152</v>
      </c>
      <c r="D23" s="2257"/>
      <c r="E23" s="128"/>
      <c r="F23" s="129"/>
      <c r="G23" s="2332"/>
      <c r="H23" s="2332"/>
      <c r="I23" s="2332"/>
      <c r="J23" s="2332"/>
      <c r="K23" s="2332"/>
      <c r="L23" s="2332"/>
      <c r="M23" s="2332"/>
      <c r="N23" s="2332"/>
      <c r="O23" s="2332"/>
      <c r="P23" s="2332"/>
      <c r="Q23" s="2332"/>
      <c r="R23" s="2332"/>
      <c r="S23" s="2257"/>
    </row>
    <row r="24" spans="1:19" ht="33.75" customHeight="1">
      <c r="A24" s="1340"/>
      <c r="B24" s="1345" t="s">
        <v>1347</v>
      </c>
      <c r="C24" s="1340" t="s">
        <v>152</v>
      </c>
      <c r="D24" s="2257"/>
      <c r="E24" s="128">
        <v>1028</v>
      </c>
      <c r="F24" s="129"/>
      <c r="G24" s="2332"/>
      <c r="H24" s="2332"/>
      <c r="I24" s="2332"/>
      <c r="J24" s="2332"/>
      <c r="K24" s="2332"/>
      <c r="L24" s="2332"/>
      <c r="M24" s="2332"/>
      <c r="N24" s="2332"/>
      <c r="O24" s="2332"/>
      <c r="P24" s="2332"/>
      <c r="Q24" s="2332"/>
      <c r="R24" s="2332"/>
      <c r="S24" s="1338"/>
    </row>
    <row r="25" spans="1:19" ht="50.1" customHeight="1">
      <c r="A25" s="1342">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customHeight="1">
      <c r="A26" s="1340"/>
      <c r="B26" s="1345" t="s">
        <v>1544</v>
      </c>
      <c r="C26" s="1340" t="s">
        <v>152</v>
      </c>
      <c r="D26" s="1338" t="s">
        <v>1178</v>
      </c>
      <c r="E26" s="128">
        <v>1040</v>
      </c>
      <c r="F26" s="129"/>
      <c r="G26" s="2341" t="s">
        <v>1545</v>
      </c>
      <c r="H26" s="2342"/>
      <c r="I26" s="2342"/>
      <c r="J26" s="2342"/>
      <c r="K26" s="2342"/>
      <c r="L26" s="2342"/>
      <c r="M26" s="2342"/>
      <c r="N26" s="2342"/>
      <c r="O26" s="2342"/>
      <c r="P26" s="2342"/>
      <c r="Q26" s="2342"/>
      <c r="R26" s="2343"/>
      <c r="S26" s="1338"/>
    </row>
    <row r="27" spans="1:19" ht="30" customHeight="1">
      <c r="A27" s="1892" t="s">
        <v>1182</v>
      </c>
      <c r="B27" s="2333"/>
      <c r="C27" s="2333"/>
      <c r="D27" s="2333"/>
      <c r="E27" s="2333"/>
      <c r="F27" s="2333"/>
      <c r="G27" s="2333"/>
      <c r="H27" s="2333"/>
      <c r="I27" s="2333"/>
      <c r="J27" s="2333"/>
      <c r="K27" s="2333"/>
      <c r="L27" s="2333"/>
      <c r="M27" s="2333"/>
      <c r="N27" s="2333"/>
      <c r="O27" s="2333"/>
      <c r="P27" s="2333"/>
      <c r="Q27" s="2333"/>
      <c r="R27" s="2333"/>
      <c r="S27" s="2333"/>
    </row>
    <row r="28" spans="1:19" ht="50.1" customHeight="1">
      <c r="A28" s="1342">
        <v>1</v>
      </c>
      <c r="B28" s="1892" t="s">
        <v>1444</v>
      </c>
      <c r="C28" s="2331"/>
      <c r="D28" s="2331"/>
      <c r="E28" s="2331"/>
      <c r="F28" s="2331"/>
      <c r="G28" s="2331"/>
      <c r="H28" s="2331"/>
      <c r="I28" s="2331"/>
      <c r="J28" s="2331"/>
      <c r="K28" s="2331"/>
      <c r="L28" s="2331"/>
      <c r="M28" s="2331"/>
      <c r="N28" s="2331"/>
      <c r="O28" s="2331"/>
      <c r="P28" s="2331"/>
      <c r="Q28" s="2331"/>
      <c r="R28" s="2331"/>
      <c r="S28" s="1347"/>
    </row>
    <row r="29" spans="1:19" ht="45.75" customHeight="1">
      <c r="A29" s="132"/>
      <c r="B29" s="1344" t="s">
        <v>1188</v>
      </c>
      <c r="C29" s="1340" t="s">
        <v>1650</v>
      </c>
      <c r="D29" s="2257"/>
      <c r="E29" s="134">
        <v>248182</v>
      </c>
      <c r="F29" s="134"/>
      <c r="G29" s="2344" t="s">
        <v>1404</v>
      </c>
      <c r="H29" s="2345"/>
      <c r="I29" s="2345"/>
      <c r="J29" s="2345"/>
      <c r="K29" s="2345"/>
      <c r="L29" s="2345"/>
      <c r="M29" s="2345"/>
      <c r="N29" s="2345"/>
      <c r="O29" s="2345"/>
      <c r="P29" s="2345"/>
      <c r="Q29" s="2345"/>
      <c r="R29" s="2346"/>
      <c r="S29" s="134"/>
    </row>
    <row r="30" spans="1:19" ht="45.75" customHeight="1">
      <c r="A30" s="132"/>
      <c r="B30" s="1344" t="s">
        <v>1445</v>
      </c>
      <c r="C30" s="1340" t="s">
        <v>1650</v>
      </c>
      <c r="D30" s="2257"/>
      <c r="E30" s="134">
        <v>222727</v>
      </c>
      <c r="F30" s="134"/>
      <c r="G30" s="2273"/>
      <c r="H30" s="2274"/>
      <c r="I30" s="2274"/>
      <c r="J30" s="2274"/>
      <c r="K30" s="2274"/>
      <c r="L30" s="2274"/>
      <c r="M30" s="2274"/>
      <c r="N30" s="2274"/>
      <c r="O30" s="2274"/>
      <c r="P30" s="2274"/>
      <c r="Q30" s="2274"/>
      <c r="R30" s="2275"/>
      <c r="S30" s="134"/>
    </row>
    <row r="31" spans="1:19" ht="45.75" customHeight="1">
      <c r="A31" s="132"/>
      <c r="B31" s="1344" t="s">
        <v>1407</v>
      </c>
      <c r="C31" s="1340" t="s">
        <v>1650</v>
      </c>
      <c r="D31" s="2257"/>
      <c r="E31" s="134">
        <v>204545</v>
      </c>
      <c r="F31" s="134"/>
      <c r="G31" s="2273"/>
      <c r="H31" s="2274"/>
      <c r="I31" s="2274"/>
      <c r="J31" s="2274"/>
      <c r="K31" s="2274"/>
      <c r="L31" s="2274"/>
      <c r="M31" s="2274"/>
      <c r="N31" s="2274"/>
      <c r="O31" s="2274"/>
      <c r="P31" s="2274"/>
      <c r="Q31" s="2274"/>
      <c r="R31" s="2275"/>
      <c r="S31" s="134"/>
    </row>
    <row r="32" spans="1:19" ht="45.75" customHeight="1">
      <c r="A32" s="132"/>
      <c r="B32" s="1344" t="s">
        <v>1651</v>
      </c>
      <c r="C32" s="1340" t="s">
        <v>1650</v>
      </c>
      <c r="D32" s="2257"/>
      <c r="E32" s="134">
        <v>222727</v>
      </c>
      <c r="F32" s="134"/>
      <c r="G32" s="2273"/>
      <c r="H32" s="2274"/>
      <c r="I32" s="2274"/>
      <c r="J32" s="2274"/>
      <c r="K32" s="2274"/>
      <c r="L32" s="2274"/>
      <c r="M32" s="2274"/>
      <c r="N32" s="2274"/>
      <c r="O32" s="2274"/>
      <c r="P32" s="2274"/>
      <c r="Q32" s="2274"/>
      <c r="R32" s="2275"/>
      <c r="S32" s="134"/>
    </row>
    <row r="33" spans="1:19" ht="45.75" customHeight="1">
      <c r="A33" s="132"/>
      <c r="B33" s="1344" t="s">
        <v>1652</v>
      </c>
      <c r="C33" s="1340" t="s">
        <v>1650</v>
      </c>
      <c r="D33" s="2257"/>
      <c r="E33" s="134">
        <v>222727</v>
      </c>
      <c r="F33" s="134"/>
      <c r="G33" s="2273"/>
      <c r="H33" s="2274"/>
      <c r="I33" s="2274"/>
      <c r="J33" s="2274"/>
      <c r="K33" s="2274"/>
      <c r="L33" s="2274"/>
      <c r="M33" s="2274"/>
      <c r="N33" s="2274"/>
      <c r="O33" s="2274"/>
      <c r="P33" s="2274"/>
      <c r="Q33" s="2274"/>
      <c r="R33" s="2275"/>
      <c r="S33" s="134"/>
    </row>
    <row r="34" spans="1:19" ht="45.75" customHeight="1">
      <c r="A34" s="132"/>
      <c r="B34" s="1344" t="s">
        <v>1653</v>
      </c>
      <c r="C34" s="1340" t="s">
        <v>1650</v>
      </c>
      <c r="D34" s="2257"/>
      <c r="E34" s="134">
        <v>222727</v>
      </c>
      <c r="F34" s="134"/>
      <c r="G34" s="2273"/>
      <c r="H34" s="2274"/>
      <c r="I34" s="2274"/>
      <c r="J34" s="2274"/>
      <c r="K34" s="2274"/>
      <c r="L34" s="2274"/>
      <c r="M34" s="2274"/>
      <c r="N34" s="2274"/>
      <c r="O34" s="2274"/>
      <c r="P34" s="2274"/>
      <c r="Q34" s="2274"/>
      <c r="R34" s="2275"/>
      <c r="S34" s="134"/>
    </row>
    <row r="35" spans="1:19" ht="47.25" customHeight="1">
      <c r="A35" s="132"/>
      <c r="B35" s="1344" t="s">
        <v>588</v>
      </c>
      <c r="C35" s="1340" t="s">
        <v>1650</v>
      </c>
      <c r="D35" s="2257"/>
      <c r="E35" s="134">
        <v>180000</v>
      </c>
      <c r="F35" s="134"/>
      <c r="G35" s="2276"/>
      <c r="H35" s="2277"/>
      <c r="I35" s="2277"/>
      <c r="J35" s="2277"/>
      <c r="K35" s="2277"/>
      <c r="L35" s="2277"/>
      <c r="M35" s="2277"/>
      <c r="N35" s="2277"/>
      <c r="O35" s="2277"/>
      <c r="P35" s="2277"/>
      <c r="Q35" s="2277"/>
      <c r="R35" s="2278"/>
      <c r="S35" s="134"/>
    </row>
    <row r="36" spans="1:19" ht="50.1" customHeight="1">
      <c r="A36" s="1342">
        <v>2</v>
      </c>
      <c r="B36" s="1892" t="s">
        <v>1546</v>
      </c>
      <c r="C36" s="2331"/>
      <c r="D36" s="2331"/>
      <c r="E36" s="2331"/>
      <c r="F36" s="2331"/>
      <c r="G36" s="2331"/>
      <c r="H36" s="2331"/>
      <c r="I36" s="2331"/>
      <c r="J36" s="2331"/>
      <c r="K36" s="2331"/>
      <c r="L36" s="2331"/>
      <c r="M36" s="2331"/>
      <c r="N36" s="2331"/>
      <c r="O36" s="2331"/>
      <c r="P36" s="2331"/>
      <c r="Q36" s="2331"/>
      <c r="R36" s="2331"/>
      <c r="S36" s="1347"/>
    </row>
    <row r="37" spans="1:19" ht="30" customHeight="1">
      <c r="A37" s="1342"/>
      <c r="B37" s="1892" t="s">
        <v>1547</v>
      </c>
      <c r="C37" s="1892"/>
      <c r="D37" s="1892"/>
      <c r="E37" s="1892"/>
      <c r="F37" s="1892"/>
      <c r="G37" s="1346"/>
      <c r="H37" s="1346"/>
      <c r="I37" s="1346"/>
      <c r="J37" s="1346"/>
      <c r="K37" s="1346"/>
      <c r="L37" s="1346"/>
      <c r="M37" s="1346"/>
      <c r="N37" s="1346"/>
      <c r="O37" s="1346"/>
      <c r="P37" s="1346"/>
      <c r="Q37" s="1346"/>
      <c r="R37" s="1346"/>
      <c r="S37" s="143"/>
    </row>
    <row r="38" spans="1:19" ht="66.75" customHeight="1">
      <c r="A38" s="1338"/>
      <c r="B38" s="1345" t="s">
        <v>1548</v>
      </c>
      <c r="C38" s="1340" t="s">
        <v>1650</v>
      </c>
      <c r="D38" s="2242" t="s">
        <v>1549</v>
      </c>
      <c r="E38" s="134">
        <v>240000</v>
      </c>
      <c r="F38" s="1345"/>
      <c r="G38" s="2344" t="s">
        <v>1550</v>
      </c>
      <c r="H38" s="2345"/>
      <c r="I38" s="2345"/>
      <c r="J38" s="2345"/>
      <c r="K38" s="2345"/>
      <c r="L38" s="2345"/>
      <c r="M38" s="2345"/>
      <c r="N38" s="2345"/>
      <c r="O38" s="2345"/>
      <c r="P38" s="2345"/>
      <c r="Q38" s="2345"/>
      <c r="R38" s="2346"/>
      <c r="S38" s="143"/>
    </row>
    <row r="39" spans="1:19" ht="66.75" customHeight="1">
      <c r="A39" s="1338"/>
      <c r="B39" s="1345" t="s">
        <v>1551</v>
      </c>
      <c r="C39" s="1340" t="s">
        <v>1650</v>
      </c>
      <c r="D39" s="2244"/>
      <c r="E39" s="134">
        <v>200000</v>
      </c>
      <c r="F39" s="1345"/>
      <c r="G39" s="2273"/>
      <c r="H39" s="2274"/>
      <c r="I39" s="2274"/>
      <c r="J39" s="2274"/>
      <c r="K39" s="2274"/>
      <c r="L39" s="2274"/>
      <c r="M39" s="2274"/>
      <c r="N39" s="2274"/>
      <c r="O39" s="2274"/>
      <c r="P39" s="2274"/>
      <c r="Q39" s="2274"/>
      <c r="R39" s="2275"/>
      <c r="S39" s="143"/>
    </row>
    <row r="40" spans="1:19" ht="47.25" customHeight="1">
      <c r="A40" s="1338"/>
      <c r="B40" s="1345" t="s">
        <v>1552</v>
      </c>
      <c r="C40" s="1340" t="s">
        <v>1650</v>
      </c>
      <c r="D40" s="1345" t="s">
        <v>1553</v>
      </c>
      <c r="E40" s="134">
        <v>160000</v>
      </c>
      <c r="F40" s="1345"/>
      <c r="G40" s="2273"/>
      <c r="H40" s="2274"/>
      <c r="I40" s="2274"/>
      <c r="J40" s="2274"/>
      <c r="K40" s="2274"/>
      <c r="L40" s="2274"/>
      <c r="M40" s="2274"/>
      <c r="N40" s="2274"/>
      <c r="O40" s="2274"/>
      <c r="P40" s="2274"/>
      <c r="Q40" s="2274"/>
      <c r="R40" s="2275"/>
      <c r="S40" s="143"/>
    </row>
    <row r="41" spans="1:19" ht="47.25" customHeight="1">
      <c r="A41" s="132"/>
      <c r="B41" s="1344" t="s">
        <v>1407</v>
      </c>
      <c r="C41" s="1340" t="s">
        <v>1650</v>
      </c>
      <c r="D41" s="1338" t="s">
        <v>1554</v>
      </c>
      <c r="E41" s="134">
        <v>185000</v>
      </c>
      <c r="F41" s="134"/>
      <c r="G41" s="2276"/>
      <c r="H41" s="2277"/>
      <c r="I41" s="2277"/>
      <c r="J41" s="2277"/>
      <c r="K41" s="2277"/>
      <c r="L41" s="2277"/>
      <c r="M41" s="2277"/>
      <c r="N41" s="2277"/>
      <c r="O41" s="2277"/>
      <c r="P41" s="2277"/>
      <c r="Q41" s="2277"/>
      <c r="R41" s="2278"/>
      <c r="S41" s="143"/>
    </row>
    <row r="42" spans="1:19" ht="50.1" customHeight="1">
      <c r="A42" s="138">
        <v>3</v>
      </c>
      <c r="B42" s="1892" t="s">
        <v>1532</v>
      </c>
      <c r="C42" s="1892"/>
      <c r="D42" s="1892"/>
      <c r="E42" s="1892"/>
      <c r="F42" s="1892"/>
      <c r="G42" s="1892"/>
      <c r="H42" s="1892"/>
      <c r="I42" s="1892"/>
      <c r="J42" s="1892"/>
      <c r="K42" s="1892"/>
      <c r="L42" s="1892"/>
      <c r="M42" s="1892"/>
      <c r="N42" s="1892"/>
      <c r="O42" s="1892"/>
      <c r="P42" s="1892"/>
      <c r="Q42" s="1892"/>
      <c r="R42" s="1892"/>
      <c r="S42" s="1892"/>
    </row>
    <row r="43" spans="1:19" ht="24.95" customHeight="1">
      <c r="A43" s="1340"/>
      <c r="B43" s="139" t="s">
        <v>1200</v>
      </c>
      <c r="C43" s="1340"/>
      <c r="D43" s="1340"/>
      <c r="E43" s="134"/>
      <c r="F43" s="134"/>
      <c r="G43" s="1345"/>
      <c r="H43" s="1345"/>
      <c r="I43" s="1345"/>
      <c r="J43" s="1345"/>
      <c r="K43" s="1345"/>
      <c r="L43" s="1345"/>
      <c r="M43" s="1345"/>
      <c r="N43" s="1345"/>
      <c r="O43" s="1345"/>
      <c r="P43" s="1345"/>
      <c r="Q43" s="1345"/>
      <c r="R43" s="1345"/>
      <c r="S43" s="1345"/>
    </row>
    <row r="44" spans="1:19" ht="24.95" customHeight="1">
      <c r="A44" s="1340"/>
      <c r="B44" s="1344" t="s">
        <v>603</v>
      </c>
      <c r="C44" s="1340" t="s">
        <v>1650</v>
      </c>
      <c r="D44" s="2257" t="s">
        <v>1178</v>
      </c>
      <c r="E44" s="134">
        <v>300000</v>
      </c>
      <c r="F44" s="134"/>
      <c r="G44" s="2257" t="s">
        <v>1201</v>
      </c>
      <c r="H44" s="2257"/>
      <c r="I44" s="2257"/>
      <c r="J44" s="2257"/>
      <c r="K44" s="2257"/>
      <c r="L44" s="2257"/>
      <c r="M44" s="2257"/>
      <c r="N44" s="2257"/>
      <c r="O44" s="2257"/>
      <c r="P44" s="2257"/>
      <c r="Q44" s="2257"/>
      <c r="R44" s="2257"/>
      <c r="S44" s="2257"/>
    </row>
    <row r="45" spans="1:19" ht="24.95" customHeight="1">
      <c r="A45" s="1340"/>
      <c r="B45" s="1344" t="s">
        <v>624</v>
      </c>
      <c r="C45" s="1340" t="s">
        <v>1650</v>
      </c>
      <c r="D45" s="2257"/>
      <c r="E45" s="134">
        <v>390000</v>
      </c>
      <c r="F45" s="134"/>
      <c r="G45" s="2257"/>
      <c r="H45" s="2257"/>
      <c r="I45" s="2257"/>
      <c r="J45" s="2257"/>
      <c r="K45" s="2257"/>
      <c r="L45" s="2257"/>
      <c r="M45" s="2257"/>
      <c r="N45" s="2257"/>
      <c r="O45" s="2257"/>
      <c r="P45" s="2257"/>
      <c r="Q45" s="2257"/>
      <c r="R45" s="2257"/>
      <c r="S45" s="2257"/>
    </row>
    <row r="46" spans="1:19" ht="24.95" customHeight="1">
      <c r="A46" s="1340"/>
      <c r="B46" s="1344" t="s">
        <v>626</v>
      </c>
      <c r="C46" s="1340" t="s">
        <v>1650</v>
      </c>
      <c r="D46" s="2257"/>
      <c r="E46" s="134">
        <v>370000</v>
      </c>
      <c r="F46" s="134"/>
      <c r="G46" s="2257"/>
      <c r="H46" s="2257"/>
      <c r="I46" s="2257"/>
      <c r="J46" s="2257"/>
      <c r="K46" s="2257"/>
      <c r="L46" s="2257"/>
      <c r="M46" s="2257"/>
      <c r="N46" s="2257"/>
      <c r="O46" s="2257"/>
      <c r="P46" s="2257"/>
      <c r="Q46" s="2257"/>
      <c r="R46" s="2257"/>
      <c r="S46" s="2257"/>
    </row>
    <row r="47" spans="1:19" ht="24.95" customHeight="1">
      <c r="A47" s="1340"/>
      <c r="B47" s="1344" t="s">
        <v>1198</v>
      </c>
      <c r="C47" s="1340" t="s">
        <v>1650</v>
      </c>
      <c r="D47" s="2257"/>
      <c r="E47" s="134">
        <v>360000</v>
      </c>
      <c r="F47" s="134"/>
      <c r="G47" s="2257"/>
      <c r="H47" s="2257"/>
      <c r="I47" s="2257"/>
      <c r="J47" s="2257"/>
      <c r="K47" s="2257"/>
      <c r="L47" s="2257"/>
      <c r="M47" s="2257"/>
      <c r="N47" s="2257"/>
      <c r="O47" s="2257"/>
      <c r="P47" s="2257"/>
      <c r="Q47" s="2257"/>
      <c r="R47" s="2257"/>
      <c r="S47" s="2257"/>
    </row>
    <row r="48" spans="1:19" ht="24.95" customHeight="1">
      <c r="A48" s="1340"/>
      <c r="B48" s="1344" t="s">
        <v>627</v>
      </c>
      <c r="C48" s="1340" t="s">
        <v>1650</v>
      </c>
      <c r="D48" s="2257"/>
      <c r="E48" s="134">
        <v>330000</v>
      </c>
      <c r="F48" s="134"/>
      <c r="G48" s="2257"/>
      <c r="H48" s="2257"/>
      <c r="I48" s="2257"/>
      <c r="J48" s="2257"/>
      <c r="K48" s="2257"/>
      <c r="L48" s="2257"/>
      <c r="M48" s="2257"/>
      <c r="N48" s="2257"/>
      <c r="O48" s="2257"/>
      <c r="P48" s="2257"/>
      <c r="Q48" s="2257"/>
      <c r="R48" s="2257"/>
      <c r="S48" s="2257"/>
    </row>
    <row r="49" spans="1:19" ht="24.95" customHeight="1">
      <c r="A49" s="1340"/>
      <c r="B49" s="1344" t="s">
        <v>1199</v>
      </c>
      <c r="C49" s="1340" t="s">
        <v>1650</v>
      </c>
      <c r="D49" s="2257"/>
      <c r="E49" s="134">
        <f>E48</f>
        <v>330000</v>
      </c>
      <c r="F49" s="134"/>
      <c r="G49" s="2257"/>
      <c r="H49" s="2257"/>
      <c r="I49" s="2257"/>
      <c r="J49" s="2257"/>
      <c r="K49" s="2257"/>
      <c r="L49" s="2257"/>
      <c r="M49" s="2257"/>
      <c r="N49" s="2257"/>
      <c r="O49" s="2257"/>
      <c r="P49" s="2257"/>
      <c r="Q49" s="2257"/>
      <c r="R49" s="2257"/>
      <c r="S49" s="2257"/>
    </row>
    <row r="50" spans="1:19" ht="50.1" customHeight="1">
      <c r="A50" s="138">
        <v>4</v>
      </c>
      <c r="B50" s="1892" t="s">
        <v>1673</v>
      </c>
      <c r="C50" s="1892"/>
      <c r="D50" s="1892"/>
      <c r="E50" s="1892"/>
      <c r="F50" s="1892"/>
      <c r="G50" s="1892"/>
      <c r="H50" s="1892"/>
      <c r="I50" s="1892"/>
      <c r="J50" s="1892"/>
      <c r="K50" s="1892"/>
      <c r="L50" s="1892"/>
      <c r="M50" s="1892"/>
      <c r="N50" s="1892"/>
      <c r="O50" s="1892"/>
      <c r="P50" s="1892"/>
      <c r="Q50" s="1892"/>
      <c r="R50" s="1892"/>
      <c r="S50" s="1892"/>
    </row>
    <row r="51" spans="1:19" ht="24.95" customHeight="1">
      <c r="A51" s="1340"/>
      <c r="B51" s="1344" t="s">
        <v>575</v>
      </c>
      <c r="C51" s="1340" t="s">
        <v>1650</v>
      </c>
      <c r="D51" s="2257" t="s">
        <v>1178</v>
      </c>
      <c r="E51" s="140">
        <v>254545.45</v>
      </c>
      <c r="F51" s="134"/>
      <c r="G51" s="2257" t="s">
        <v>1384</v>
      </c>
      <c r="H51" s="2257"/>
      <c r="I51" s="2257"/>
      <c r="J51" s="2257"/>
      <c r="K51" s="2257"/>
      <c r="L51" s="2257"/>
      <c r="M51" s="2257"/>
      <c r="N51" s="2257"/>
      <c r="O51" s="2257"/>
      <c r="P51" s="2257"/>
      <c r="Q51" s="2257"/>
      <c r="R51" s="2257"/>
      <c r="S51" s="1338"/>
    </row>
    <row r="52" spans="1:19" ht="24.95" customHeight="1">
      <c r="A52" s="1340"/>
      <c r="B52" s="1344" t="s">
        <v>621</v>
      </c>
      <c r="C52" s="1340" t="s">
        <v>1650</v>
      </c>
      <c r="D52" s="2257"/>
      <c r="E52" s="140">
        <v>363636.36</v>
      </c>
      <c r="F52" s="134"/>
      <c r="G52" s="2257"/>
      <c r="H52" s="2257"/>
      <c r="I52" s="2257"/>
      <c r="J52" s="2257"/>
      <c r="K52" s="2257"/>
      <c r="L52" s="2257"/>
      <c r="M52" s="2257"/>
      <c r="N52" s="2257"/>
      <c r="O52" s="2257"/>
      <c r="P52" s="2257"/>
      <c r="Q52" s="2257"/>
      <c r="R52" s="2257"/>
      <c r="S52" s="1338"/>
    </row>
    <row r="53" spans="1:19" ht="24.95" customHeight="1">
      <c r="A53" s="1340"/>
      <c r="B53" s="1344" t="s">
        <v>1385</v>
      </c>
      <c r="C53" s="1340" t="s">
        <v>1650</v>
      </c>
      <c r="D53" s="2257"/>
      <c r="E53" s="140">
        <v>309090.90999999997</v>
      </c>
      <c r="F53" s="134"/>
      <c r="G53" s="2257"/>
      <c r="H53" s="2257"/>
      <c r="I53" s="2257"/>
      <c r="J53" s="2257"/>
      <c r="K53" s="2257"/>
      <c r="L53" s="2257"/>
      <c r="M53" s="2257"/>
      <c r="N53" s="2257"/>
      <c r="O53" s="2257"/>
      <c r="P53" s="2257"/>
      <c r="Q53" s="2257"/>
      <c r="R53" s="2257"/>
      <c r="S53" s="1338"/>
    </row>
    <row r="54" spans="1:19" ht="24.95" customHeight="1">
      <c r="A54" s="1340"/>
      <c r="B54" s="1344" t="s">
        <v>1386</v>
      </c>
      <c r="C54" s="1340" t="s">
        <v>1650</v>
      </c>
      <c r="D54" s="2257"/>
      <c r="E54" s="140">
        <v>281818.18</v>
      </c>
      <c r="F54" s="134"/>
      <c r="G54" s="2257"/>
      <c r="H54" s="2257"/>
      <c r="I54" s="2257"/>
      <c r="J54" s="2257"/>
      <c r="K54" s="2257"/>
      <c r="L54" s="2257"/>
      <c r="M54" s="2257"/>
      <c r="N54" s="2257"/>
      <c r="O54" s="2257"/>
      <c r="P54" s="2257"/>
      <c r="Q54" s="2257"/>
      <c r="R54" s="2257"/>
      <c r="S54" s="1338"/>
    </row>
    <row r="55" spans="1:19" ht="24.95" customHeight="1">
      <c r="A55" s="1340"/>
      <c r="B55" s="1344" t="s">
        <v>626</v>
      </c>
      <c r="C55" s="1340" t="s">
        <v>1650</v>
      </c>
      <c r="D55" s="2257"/>
      <c r="E55" s="140">
        <v>309090.90999999997</v>
      </c>
      <c r="F55" s="134"/>
      <c r="G55" s="2257"/>
      <c r="H55" s="2257"/>
      <c r="I55" s="2257"/>
      <c r="J55" s="2257"/>
      <c r="K55" s="2257"/>
      <c r="L55" s="2257"/>
      <c r="M55" s="2257"/>
      <c r="N55" s="2257"/>
      <c r="O55" s="2257"/>
      <c r="P55" s="2257"/>
      <c r="Q55" s="2257"/>
      <c r="R55" s="2257"/>
      <c r="S55" s="1338"/>
    </row>
    <row r="56" spans="1:19" ht="24.95" customHeight="1">
      <c r="A56" s="1340"/>
      <c r="B56" s="1344" t="s">
        <v>624</v>
      </c>
      <c r="C56" s="1340" t="s">
        <v>1650</v>
      </c>
      <c r="D56" s="2257"/>
      <c r="E56" s="140">
        <v>336363.64</v>
      </c>
      <c r="F56" s="134"/>
      <c r="G56" s="2257"/>
      <c r="H56" s="2257"/>
      <c r="I56" s="2257"/>
      <c r="J56" s="2257"/>
      <c r="K56" s="2257"/>
      <c r="L56" s="2257"/>
      <c r="M56" s="2257"/>
      <c r="N56" s="2257"/>
      <c r="O56" s="2257"/>
      <c r="P56" s="2257"/>
      <c r="Q56" s="2257"/>
      <c r="R56" s="2257"/>
      <c r="S56" s="1338"/>
    </row>
    <row r="57" spans="1:19" ht="24.95" customHeight="1">
      <c r="A57" s="1340"/>
      <c r="B57" s="1344" t="s">
        <v>627</v>
      </c>
      <c r="C57" s="1340" t="s">
        <v>1650</v>
      </c>
      <c r="D57" s="2257"/>
      <c r="E57" s="140">
        <v>290909.09000000003</v>
      </c>
      <c r="F57" s="134"/>
      <c r="G57" s="2257"/>
      <c r="H57" s="2257"/>
      <c r="I57" s="2257"/>
      <c r="J57" s="2257"/>
      <c r="K57" s="2257"/>
      <c r="L57" s="2257"/>
      <c r="M57" s="2257"/>
      <c r="N57" s="2257"/>
      <c r="O57" s="2257"/>
      <c r="P57" s="2257"/>
      <c r="Q57" s="2257"/>
      <c r="R57" s="2257"/>
      <c r="S57" s="1338"/>
    </row>
    <row r="58" spans="1:19" ht="24.95" customHeight="1">
      <c r="A58" s="1340"/>
      <c r="B58" s="1344" t="s">
        <v>1199</v>
      </c>
      <c r="C58" s="1340" t="s">
        <v>1650</v>
      </c>
      <c r="D58" s="2257"/>
      <c r="E58" s="140">
        <f>E57</f>
        <v>290909.09000000003</v>
      </c>
      <c r="F58" s="134"/>
      <c r="G58" s="2257"/>
      <c r="H58" s="2257"/>
      <c r="I58" s="2257"/>
      <c r="J58" s="2257"/>
      <c r="K58" s="2257"/>
      <c r="L58" s="2257"/>
      <c r="M58" s="2257"/>
      <c r="N58" s="2257"/>
      <c r="O58" s="2257"/>
      <c r="P58" s="2257"/>
      <c r="Q58" s="2257"/>
      <c r="R58" s="2257"/>
      <c r="S58" s="1338"/>
    </row>
    <row r="59" spans="1:19" ht="50.1" customHeight="1">
      <c r="A59" s="138">
        <v>5</v>
      </c>
      <c r="B59" s="1892" t="s">
        <v>1537</v>
      </c>
      <c r="C59" s="1892"/>
      <c r="D59" s="1892"/>
      <c r="E59" s="1892"/>
      <c r="F59" s="1892"/>
      <c r="G59" s="1892"/>
      <c r="H59" s="1892"/>
      <c r="I59" s="1892"/>
      <c r="J59" s="1892"/>
      <c r="K59" s="1892"/>
      <c r="L59" s="1892"/>
      <c r="M59" s="1892"/>
      <c r="N59" s="1892"/>
      <c r="O59" s="1892"/>
      <c r="P59" s="1892"/>
      <c r="Q59" s="1892"/>
      <c r="R59" s="1892"/>
      <c r="S59" s="1345"/>
    </row>
    <row r="60" spans="1:19" ht="30" customHeight="1">
      <c r="A60" s="1340"/>
      <c r="B60" s="1344" t="s">
        <v>1355</v>
      </c>
      <c r="C60" s="1340" t="s">
        <v>1650</v>
      </c>
      <c r="D60" s="2257" t="s">
        <v>1178</v>
      </c>
      <c r="E60" s="134">
        <v>234000</v>
      </c>
      <c r="F60" s="134"/>
      <c r="G60" s="2257" t="s">
        <v>1356</v>
      </c>
      <c r="H60" s="2257"/>
      <c r="I60" s="2257"/>
      <c r="J60" s="2257"/>
      <c r="K60" s="2257"/>
      <c r="L60" s="2257"/>
      <c r="M60" s="2257"/>
      <c r="N60" s="2257"/>
      <c r="O60" s="2257"/>
      <c r="P60" s="2257"/>
      <c r="Q60" s="2257"/>
      <c r="R60" s="2257"/>
      <c r="S60" s="2257"/>
    </row>
    <row r="61" spans="1:19" ht="24.95" customHeight="1">
      <c r="A61" s="1340"/>
      <c r="B61" s="1344" t="s">
        <v>1411</v>
      </c>
      <c r="C61" s="1340" t="s">
        <v>1650</v>
      </c>
      <c r="D61" s="2257"/>
      <c r="E61" s="134">
        <v>315000</v>
      </c>
      <c r="F61" s="134"/>
      <c r="G61" s="2257"/>
      <c r="H61" s="2257"/>
      <c r="I61" s="2257"/>
      <c r="J61" s="2257"/>
      <c r="K61" s="2257"/>
      <c r="L61" s="2257"/>
      <c r="M61" s="2257"/>
      <c r="N61" s="2257"/>
      <c r="O61" s="2257"/>
      <c r="P61" s="2257"/>
      <c r="Q61" s="2257"/>
      <c r="R61" s="2257"/>
      <c r="S61" s="2257"/>
    </row>
    <row r="62" spans="1:19" ht="24.95" customHeight="1">
      <c r="A62" s="1340"/>
      <c r="B62" s="1344" t="s">
        <v>1358</v>
      </c>
      <c r="C62" s="1340" t="s">
        <v>1650</v>
      </c>
      <c r="D62" s="2257"/>
      <c r="E62" s="134">
        <v>234000</v>
      </c>
      <c r="F62" s="134"/>
      <c r="G62" s="2257"/>
      <c r="H62" s="2257"/>
      <c r="I62" s="2257"/>
      <c r="J62" s="2257"/>
      <c r="K62" s="2257"/>
      <c r="L62" s="2257"/>
      <c r="M62" s="2257"/>
      <c r="N62" s="2257"/>
      <c r="O62" s="2257"/>
      <c r="P62" s="2257"/>
      <c r="Q62" s="2257"/>
      <c r="R62" s="2257"/>
      <c r="S62" s="2257"/>
    </row>
    <row r="63" spans="1:19" ht="24.95" customHeight="1">
      <c r="A63" s="1340"/>
      <c r="B63" s="1344" t="s">
        <v>1359</v>
      </c>
      <c r="C63" s="1340" t="s">
        <v>1650</v>
      </c>
      <c r="D63" s="2257"/>
      <c r="E63" s="134">
        <v>234000</v>
      </c>
      <c r="F63" s="134"/>
      <c r="G63" s="2257"/>
      <c r="H63" s="2257"/>
      <c r="I63" s="2257"/>
      <c r="J63" s="2257"/>
      <c r="K63" s="2257"/>
      <c r="L63" s="2257"/>
      <c r="M63" s="2257"/>
      <c r="N63" s="2257"/>
      <c r="O63" s="2257"/>
      <c r="P63" s="2257"/>
      <c r="Q63" s="2257"/>
      <c r="R63" s="2257"/>
      <c r="S63" s="2257"/>
    </row>
    <row r="64" spans="1:19" ht="24.95" customHeight="1">
      <c r="A64" s="1340"/>
      <c r="B64" s="1344" t="s">
        <v>1360</v>
      </c>
      <c r="C64" s="1340" t="s">
        <v>1650</v>
      </c>
      <c r="D64" s="2257"/>
      <c r="E64" s="134">
        <v>315000</v>
      </c>
      <c r="F64" s="134"/>
      <c r="G64" s="2257"/>
      <c r="H64" s="2257"/>
      <c r="I64" s="2257"/>
      <c r="J64" s="2257"/>
      <c r="K64" s="2257"/>
      <c r="L64" s="2257"/>
      <c r="M64" s="2257"/>
      <c r="N64" s="2257"/>
      <c r="O64" s="2257"/>
      <c r="P64" s="2257"/>
      <c r="Q64" s="2257"/>
      <c r="R64" s="2257"/>
      <c r="S64" s="2257"/>
    </row>
    <row r="65" spans="1:19" ht="24.95" customHeight="1">
      <c r="A65" s="1340"/>
      <c r="B65" s="1344" t="s">
        <v>1207</v>
      </c>
      <c r="C65" s="1340" t="s">
        <v>1650</v>
      </c>
      <c r="D65" s="2257"/>
      <c r="E65" s="134">
        <v>315000</v>
      </c>
      <c r="F65" s="134"/>
      <c r="G65" s="2257"/>
      <c r="H65" s="2257"/>
      <c r="I65" s="2257"/>
      <c r="J65" s="2257"/>
      <c r="K65" s="2257"/>
      <c r="L65" s="2257"/>
      <c r="M65" s="2257"/>
      <c r="N65" s="2257"/>
      <c r="O65" s="2257"/>
      <c r="P65" s="2257"/>
      <c r="Q65" s="2257"/>
      <c r="R65" s="2257"/>
      <c r="S65" s="2257"/>
    </row>
    <row r="66" spans="1:19" ht="50.1" customHeight="1">
      <c r="A66" s="1342">
        <v>6</v>
      </c>
      <c r="B66" s="1892" t="s">
        <v>1520</v>
      </c>
      <c r="C66" s="1892"/>
      <c r="D66" s="1892"/>
      <c r="E66" s="1892"/>
      <c r="F66" s="1892"/>
      <c r="G66" s="1892"/>
      <c r="H66" s="1892"/>
      <c r="I66" s="1892"/>
      <c r="J66" s="1892"/>
      <c r="K66" s="1892"/>
      <c r="L66" s="1892"/>
      <c r="M66" s="1892"/>
      <c r="N66" s="1892"/>
      <c r="O66" s="1892"/>
      <c r="P66" s="1892"/>
      <c r="Q66" s="1892"/>
      <c r="R66" s="1892"/>
      <c r="S66" s="1338"/>
    </row>
    <row r="67" spans="1:19" ht="20.100000000000001" customHeight="1">
      <c r="A67" s="1340"/>
      <c r="B67" s="1344" t="s">
        <v>1209</v>
      </c>
      <c r="C67" s="1340"/>
      <c r="D67" s="1340"/>
      <c r="E67" s="134"/>
      <c r="F67" s="134"/>
      <c r="G67" s="1338"/>
      <c r="H67" s="1338"/>
      <c r="I67" s="1338"/>
      <c r="J67" s="1338"/>
      <c r="K67" s="1338"/>
      <c r="L67" s="1338"/>
      <c r="M67" s="1338"/>
      <c r="N67" s="1338"/>
      <c r="O67" s="1338"/>
      <c r="P67" s="1338"/>
      <c r="Q67" s="1338"/>
      <c r="R67" s="1338"/>
      <c r="S67" s="2257"/>
    </row>
    <row r="68" spans="1:19" ht="30" customHeight="1">
      <c r="A68" s="1340"/>
      <c r="B68" s="1344" t="s">
        <v>1210</v>
      </c>
      <c r="C68" s="1340" t="s">
        <v>1650</v>
      </c>
      <c r="D68" s="2257" t="s">
        <v>1178</v>
      </c>
      <c r="E68" s="134">
        <v>350000</v>
      </c>
      <c r="F68" s="134"/>
      <c r="G68" s="2257" t="s">
        <v>1211</v>
      </c>
      <c r="H68" s="2257"/>
      <c r="I68" s="2257"/>
      <c r="J68" s="2257"/>
      <c r="K68" s="2257"/>
      <c r="L68" s="2257"/>
      <c r="M68" s="2257"/>
      <c r="N68" s="2257"/>
      <c r="O68" s="2257"/>
      <c r="P68" s="2257"/>
      <c r="Q68" s="2257"/>
      <c r="R68" s="2257"/>
      <c r="S68" s="2257"/>
    </row>
    <row r="69" spans="1:19" ht="24.95" customHeight="1">
      <c r="A69" s="1340"/>
      <c r="B69" s="1344" t="s">
        <v>1212</v>
      </c>
      <c r="C69" s="1340" t="s">
        <v>1650</v>
      </c>
      <c r="D69" s="2257"/>
      <c r="E69" s="134">
        <v>350000</v>
      </c>
      <c r="F69" s="134"/>
      <c r="G69" s="2257"/>
      <c r="H69" s="2257"/>
      <c r="I69" s="2257"/>
      <c r="J69" s="2257"/>
      <c r="K69" s="2257"/>
      <c r="L69" s="2257"/>
      <c r="M69" s="2257"/>
      <c r="N69" s="2257"/>
      <c r="O69" s="2257"/>
      <c r="P69" s="2257"/>
      <c r="Q69" s="2257"/>
      <c r="R69" s="2257"/>
      <c r="S69" s="2257"/>
    </row>
    <row r="70" spans="1:19" ht="24.95" customHeight="1">
      <c r="A70" s="1340"/>
      <c r="B70" s="1344" t="s">
        <v>1213</v>
      </c>
      <c r="C70" s="1340" t="s">
        <v>1650</v>
      </c>
      <c r="D70" s="2257"/>
      <c r="E70" s="134">
        <v>350000</v>
      </c>
      <c r="F70" s="134"/>
      <c r="G70" s="2257"/>
      <c r="H70" s="2257"/>
      <c r="I70" s="2257"/>
      <c r="J70" s="2257"/>
      <c r="K70" s="2257"/>
      <c r="L70" s="2257"/>
      <c r="M70" s="2257"/>
      <c r="N70" s="2257"/>
      <c r="O70" s="2257"/>
      <c r="P70" s="2257"/>
      <c r="Q70" s="2257"/>
      <c r="R70" s="2257"/>
      <c r="S70" s="2257"/>
    </row>
    <row r="71" spans="1:19" ht="50.1" customHeight="1">
      <c r="A71" s="1342">
        <v>7</v>
      </c>
      <c r="B71" s="1892" t="s">
        <v>1521</v>
      </c>
      <c r="C71" s="1892"/>
      <c r="D71" s="1892"/>
      <c r="E71" s="1892"/>
      <c r="F71" s="1892"/>
      <c r="G71" s="1892"/>
      <c r="H71" s="1892"/>
      <c r="I71" s="1892"/>
      <c r="J71" s="1892"/>
      <c r="K71" s="1892"/>
      <c r="L71" s="1892"/>
      <c r="M71" s="1892"/>
      <c r="N71" s="1892"/>
      <c r="O71" s="1892"/>
      <c r="P71" s="1892"/>
      <c r="Q71" s="1892"/>
      <c r="R71" s="1892"/>
      <c r="S71" s="1338"/>
    </row>
    <row r="72" spans="1:19" ht="24.95" customHeight="1">
      <c r="A72" s="1340"/>
      <c r="B72" s="1344" t="s">
        <v>1209</v>
      </c>
      <c r="C72" s="1340"/>
      <c r="D72" s="1340"/>
      <c r="E72" s="134"/>
      <c r="F72" s="134"/>
      <c r="G72" s="1338"/>
      <c r="H72" s="1338"/>
      <c r="I72" s="1338"/>
      <c r="J72" s="1338"/>
      <c r="K72" s="1338"/>
      <c r="L72" s="1338"/>
      <c r="M72" s="1338"/>
      <c r="N72" s="1338"/>
      <c r="O72" s="1338"/>
      <c r="P72" s="1338"/>
      <c r="Q72" s="1338"/>
      <c r="R72" s="1338"/>
      <c r="S72" s="2257"/>
    </row>
    <row r="73" spans="1:19" ht="45" customHeight="1">
      <c r="A73" s="1340"/>
      <c r="B73" s="1344" t="s">
        <v>1210</v>
      </c>
      <c r="C73" s="1340" t="s">
        <v>1650</v>
      </c>
      <c r="D73" s="2257" t="s">
        <v>1178</v>
      </c>
      <c r="E73" s="134">
        <v>350000</v>
      </c>
      <c r="F73" s="134"/>
      <c r="G73" s="2257" t="s">
        <v>1215</v>
      </c>
      <c r="H73" s="2257"/>
      <c r="I73" s="2257"/>
      <c r="J73" s="2257"/>
      <c r="K73" s="2257"/>
      <c r="L73" s="2257"/>
      <c r="M73" s="2257"/>
      <c r="N73" s="2257"/>
      <c r="O73" s="2257"/>
      <c r="P73" s="2257"/>
      <c r="Q73" s="2257"/>
      <c r="R73" s="2257"/>
      <c r="S73" s="2257"/>
    </row>
    <row r="74" spans="1:19" ht="24.95" customHeight="1">
      <c r="A74" s="1340"/>
      <c r="B74" s="1344" t="s">
        <v>1212</v>
      </c>
      <c r="C74" s="1340" t="s">
        <v>1650</v>
      </c>
      <c r="D74" s="2257"/>
      <c r="E74" s="134">
        <v>350000</v>
      </c>
      <c r="F74" s="134"/>
      <c r="G74" s="2257"/>
      <c r="H74" s="2257"/>
      <c r="I74" s="2257"/>
      <c r="J74" s="2257"/>
      <c r="K74" s="2257"/>
      <c r="L74" s="2257"/>
      <c r="M74" s="2257"/>
      <c r="N74" s="2257"/>
      <c r="O74" s="2257"/>
      <c r="P74" s="2257"/>
      <c r="Q74" s="2257"/>
      <c r="R74" s="2257"/>
      <c r="S74" s="2257"/>
    </row>
    <row r="75" spans="1:19" ht="24.95" customHeight="1">
      <c r="A75" s="1340"/>
      <c r="B75" s="1344" t="s">
        <v>1213</v>
      </c>
      <c r="C75" s="1340" t="s">
        <v>1650</v>
      </c>
      <c r="D75" s="2257"/>
      <c r="E75" s="134">
        <v>350000</v>
      </c>
      <c r="F75" s="134"/>
      <c r="G75" s="2257"/>
      <c r="H75" s="2257"/>
      <c r="I75" s="2257"/>
      <c r="J75" s="2257"/>
      <c r="K75" s="2257"/>
      <c r="L75" s="2257"/>
      <c r="M75" s="2257"/>
      <c r="N75" s="2257"/>
      <c r="O75" s="2257"/>
      <c r="P75" s="2257"/>
      <c r="Q75" s="2257"/>
      <c r="R75" s="2257"/>
      <c r="S75" s="2257"/>
    </row>
    <row r="76" spans="1:19" ht="90.75" customHeight="1">
      <c r="A76" s="1342">
        <v>8</v>
      </c>
      <c r="B76" s="1892" t="s">
        <v>1674</v>
      </c>
      <c r="C76" s="1892"/>
      <c r="D76" s="1892"/>
      <c r="E76" s="1892"/>
      <c r="F76" s="1892"/>
      <c r="G76" s="1892"/>
      <c r="H76" s="1892"/>
      <c r="I76" s="1892"/>
      <c r="J76" s="1892"/>
      <c r="K76" s="1892"/>
      <c r="L76" s="1892"/>
      <c r="M76" s="1892"/>
      <c r="N76" s="1892"/>
      <c r="O76" s="1892"/>
      <c r="P76" s="1892"/>
      <c r="Q76" s="1892"/>
      <c r="R76" s="1892"/>
      <c r="S76" s="1338"/>
    </row>
    <row r="77" spans="1:19" ht="24.95" customHeight="1">
      <c r="A77" s="1340"/>
      <c r="B77" s="1344" t="s">
        <v>1492</v>
      </c>
      <c r="C77" s="1340" t="s">
        <v>1650</v>
      </c>
      <c r="D77" s="2257" t="s">
        <v>1178</v>
      </c>
      <c r="E77" s="134">
        <v>318182</v>
      </c>
      <c r="F77" s="134"/>
      <c r="G77" s="2257" t="s">
        <v>1494</v>
      </c>
      <c r="H77" s="2257"/>
      <c r="I77" s="2257"/>
      <c r="J77" s="2257"/>
      <c r="K77" s="2257"/>
      <c r="L77" s="2257"/>
      <c r="M77" s="2257"/>
      <c r="N77" s="2257"/>
      <c r="O77" s="2257"/>
      <c r="P77" s="2257"/>
      <c r="Q77" s="2257"/>
      <c r="R77" s="2257"/>
      <c r="S77" s="1338"/>
    </row>
    <row r="78" spans="1:19" ht="24.95" customHeight="1">
      <c r="A78" s="1340"/>
      <c r="B78" s="1344" t="s">
        <v>1495</v>
      </c>
      <c r="C78" s="1340" t="s">
        <v>1650</v>
      </c>
      <c r="D78" s="2257"/>
      <c r="E78" s="134">
        <v>227273</v>
      </c>
      <c r="F78" s="134"/>
      <c r="G78" s="2257"/>
      <c r="H78" s="2257"/>
      <c r="I78" s="2257"/>
      <c r="J78" s="2257"/>
      <c r="K78" s="2257"/>
      <c r="L78" s="2257"/>
      <c r="M78" s="2257"/>
      <c r="N78" s="2257"/>
      <c r="O78" s="2257"/>
      <c r="P78" s="2257"/>
      <c r="Q78" s="2257"/>
      <c r="R78" s="2257"/>
      <c r="S78" s="1338"/>
    </row>
    <row r="79" spans="1:19" ht="24.95" customHeight="1">
      <c r="A79" s="1340"/>
      <c r="B79" s="1344" t="s">
        <v>1496</v>
      </c>
      <c r="C79" s="1340" t="s">
        <v>1650</v>
      </c>
      <c r="D79" s="2257"/>
      <c r="E79" s="134">
        <v>227273</v>
      </c>
      <c r="F79" s="134"/>
      <c r="G79" s="2257"/>
      <c r="H79" s="2257"/>
      <c r="I79" s="2257"/>
      <c r="J79" s="2257"/>
      <c r="K79" s="2257"/>
      <c r="L79" s="2257"/>
      <c r="M79" s="2257"/>
      <c r="N79" s="2257"/>
      <c r="O79" s="2257"/>
      <c r="P79" s="2257"/>
      <c r="Q79" s="2257"/>
      <c r="R79" s="2257"/>
      <c r="S79" s="1338"/>
    </row>
    <row r="80" spans="1:19" ht="24.95" customHeight="1">
      <c r="A80" s="1340"/>
      <c r="B80" s="1344" t="s">
        <v>1497</v>
      </c>
      <c r="C80" s="1340" t="s">
        <v>1650</v>
      </c>
      <c r="D80" s="2257"/>
      <c r="E80" s="134">
        <v>190909</v>
      </c>
      <c r="F80" s="134"/>
      <c r="G80" s="2257"/>
      <c r="H80" s="2257"/>
      <c r="I80" s="2257"/>
      <c r="J80" s="2257"/>
      <c r="K80" s="2257"/>
      <c r="L80" s="2257"/>
      <c r="M80" s="2257"/>
      <c r="N80" s="2257"/>
      <c r="O80" s="2257"/>
      <c r="P80" s="2257"/>
      <c r="Q80" s="2257"/>
      <c r="R80" s="2257"/>
      <c r="S80" s="1338"/>
    </row>
    <row r="81" spans="1:19" ht="90.75" customHeight="1">
      <c r="A81" s="1342">
        <v>9</v>
      </c>
      <c r="B81" s="1892" t="s">
        <v>1555</v>
      </c>
      <c r="C81" s="1892"/>
      <c r="D81" s="1892"/>
      <c r="E81" s="1892"/>
      <c r="F81" s="1892"/>
      <c r="G81" s="1892"/>
      <c r="H81" s="1892"/>
      <c r="I81" s="1892"/>
      <c r="J81" s="1892"/>
      <c r="K81" s="1892"/>
      <c r="L81" s="1892"/>
      <c r="M81" s="1892"/>
      <c r="N81" s="1892"/>
      <c r="O81" s="1892"/>
      <c r="P81" s="1892"/>
      <c r="Q81" s="1892"/>
      <c r="R81" s="1892"/>
      <c r="S81" s="1338"/>
    </row>
    <row r="82" spans="1:19" ht="24.95" customHeight="1">
      <c r="A82" s="1340"/>
      <c r="B82" s="1344" t="s">
        <v>624</v>
      </c>
      <c r="C82" s="1340" t="s">
        <v>1650</v>
      </c>
      <c r="D82" s="2257" t="s">
        <v>1178</v>
      </c>
      <c r="E82" s="134">
        <v>336364</v>
      </c>
      <c r="F82" s="134"/>
      <c r="G82" s="2257" t="s">
        <v>1556</v>
      </c>
      <c r="H82" s="2257"/>
      <c r="I82" s="2257"/>
      <c r="J82" s="2257"/>
      <c r="K82" s="2257"/>
      <c r="L82" s="2257"/>
      <c r="M82" s="2257"/>
      <c r="N82" s="2257"/>
      <c r="O82" s="2257"/>
      <c r="P82" s="2257"/>
      <c r="Q82" s="2257"/>
      <c r="R82" s="2257"/>
      <c r="S82" s="1338"/>
    </row>
    <row r="83" spans="1:19" ht="24.95" customHeight="1">
      <c r="A83" s="1340"/>
      <c r="B83" s="1344" t="s">
        <v>625</v>
      </c>
      <c r="C83" s="1340" t="s">
        <v>1650</v>
      </c>
      <c r="D83" s="2257"/>
      <c r="E83" s="134">
        <v>281818</v>
      </c>
      <c r="F83" s="134"/>
      <c r="G83" s="2257"/>
      <c r="H83" s="2257"/>
      <c r="I83" s="2257"/>
      <c r="J83" s="2257"/>
      <c r="K83" s="2257"/>
      <c r="L83" s="2257"/>
      <c r="M83" s="2257"/>
      <c r="N83" s="2257"/>
      <c r="O83" s="2257"/>
      <c r="P83" s="2257"/>
      <c r="Q83" s="2257"/>
      <c r="R83" s="2257"/>
      <c r="S83" s="1338"/>
    </row>
    <row r="84" spans="1:19" ht="24.95" customHeight="1">
      <c r="A84" s="1340"/>
      <c r="B84" s="1344" t="s">
        <v>626</v>
      </c>
      <c r="C84" s="1340" t="s">
        <v>1650</v>
      </c>
      <c r="D84" s="2257"/>
      <c r="E84" s="134">
        <v>318182</v>
      </c>
      <c r="F84" s="134"/>
      <c r="G84" s="2257"/>
      <c r="H84" s="2257"/>
      <c r="I84" s="2257"/>
      <c r="J84" s="2257"/>
      <c r="K84" s="2257"/>
      <c r="L84" s="2257"/>
      <c r="M84" s="2257"/>
      <c r="N84" s="2257"/>
      <c r="O84" s="2257"/>
      <c r="P84" s="2257"/>
      <c r="Q84" s="2257"/>
      <c r="R84" s="2257"/>
      <c r="S84" s="1338"/>
    </row>
    <row r="85" spans="1:19" ht="24.95" customHeight="1">
      <c r="A85" s="1340"/>
      <c r="B85" s="1344" t="s">
        <v>1557</v>
      </c>
      <c r="C85" s="1340" t="s">
        <v>1650</v>
      </c>
      <c r="D85" s="2257"/>
      <c r="E85" s="134">
        <v>281818</v>
      </c>
      <c r="F85" s="134"/>
      <c r="G85" s="2257"/>
      <c r="H85" s="2257"/>
      <c r="I85" s="2257"/>
      <c r="J85" s="2257"/>
      <c r="K85" s="2257"/>
      <c r="L85" s="2257"/>
      <c r="M85" s="2257"/>
      <c r="N85" s="2257"/>
      <c r="O85" s="2257"/>
      <c r="P85" s="2257"/>
      <c r="Q85" s="2257"/>
      <c r="R85" s="2257"/>
      <c r="S85" s="1338"/>
    </row>
    <row r="86" spans="1:19" ht="24.95" customHeight="1">
      <c r="A86" s="1340"/>
      <c r="B86" s="1344" t="s">
        <v>1558</v>
      </c>
      <c r="C86" s="1340" t="s">
        <v>1650</v>
      </c>
      <c r="D86" s="2257"/>
      <c r="E86" s="134">
        <v>309091</v>
      </c>
      <c r="F86" s="134"/>
      <c r="G86" s="2257"/>
      <c r="H86" s="2257"/>
      <c r="I86" s="2257"/>
      <c r="J86" s="2257"/>
      <c r="K86" s="2257"/>
      <c r="L86" s="2257"/>
      <c r="M86" s="2257"/>
      <c r="N86" s="2257"/>
      <c r="O86" s="2257"/>
      <c r="P86" s="2257"/>
      <c r="Q86" s="2257"/>
      <c r="R86" s="2257"/>
      <c r="S86" s="1338"/>
    </row>
    <row r="87" spans="1:19" ht="24.95" customHeight="1">
      <c r="A87" s="1340"/>
      <c r="B87" s="1344" t="s">
        <v>1559</v>
      </c>
      <c r="C87" s="1340" t="s">
        <v>1650</v>
      </c>
      <c r="D87" s="2257"/>
      <c r="E87" s="134">
        <v>254545</v>
      </c>
      <c r="F87" s="134"/>
      <c r="G87" s="2257"/>
      <c r="H87" s="2257"/>
      <c r="I87" s="2257"/>
      <c r="J87" s="2257"/>
      <c r="K87" s="2257"/>
      <c r="L87" s="2257"/>
      <c r="M87" s="2257"/>
      <c r="N87" s="2257"/>
      <c r="O87" s="2257"/>
      <c r="P87" s="2257"/>
      <c r="Q87" s="2257"/>
      <c r="R87" s="2257"/>
      <c r="S87" s="1338"/>
    </row>
    <row r="88" spans="1:19" ht="24.95" customHeight="1">
      <c r="A88" s="1340"/>
      <c r="B88" s="1344" t="s">
        <v>627</v>
      </c>
      <c r="C88" s="1340" t="s">
        <v>1650</v>
      </c>
      <c r="D88" s="2257"/>
      <c r="E88" s="134">
        <v>281818</v>
      </c>
      <c r="F88" s="134"/>
      <c r="G88" s="2257"/>
      <c r="H88" s="2257"/>
      <c r="I88" s="2257"/>
      <c r="J88" s="2257"/>
      <c r="K88" s="2257"/>
      <c r="L88" s="2257"/>
      <c r="M88" s="2257"/>
      <c r="N88" s="2257"/>
      <c r="O88" s="2257"/>
      <c r="P88" s="2257"/>
      <c r="Q88" s="2257"/>
      <c r="R88" s="2257"/>
      <c r="S88" s="1338"/>
    </row>
    <row r="89" spans="1:19" ht="24.95" customHeight="1">
      <c r="A89" s="1340"/>
      <c r="B89" s="1344" t="s">
        <v>1199</v>
      </c>
      <c r="C89" s="1340" t="s">
        <v>1650</v>
      </c>
      <c r="D89" s="2257"/>
      <c r="E89" s="134">
        <v>281818</v>
      </c>
      <c r="F89" s="134"/>
      <c r="G89" s="2257"/>
      <c r="H89" s="2257"/>
      <c r="I89" s="2257"/>
      <c r="J89" s="2257"/>
      <c r="K89" s="2257"/>
      <c r="L89" s="2257"/>
      <c r="M89" s="2257"/>
      <c r="N89" s="2257"/>
      <c r="O89" s="2257"/>
      <c r="P89" s="2257"/>
      <c r="Q89" s="2257"/>
      <c r="R89" s="2257"/>
      <c r="S89" s="1338"/>
    </row>
    <row r="90" spans="1:19" ht="24.95" customHeight="1">
      <c r="A90" s="1340"/>
      <c r="B90" s="1344" t="s">
        <v>617</v>
      </c>
      <c r="C90" s="1340" t="s">
        <v>1650</v>
      </c>
      <c r="D90" s="2257"/>
      <c r="E90" s="134">
        <v>236364</v>
      </c>
      <c r="F90" s="134"/>
      <c r="G90" s="2257"/>
      <c r="H90" s="2257"/>
      <c r="I90" s="2257"/>
      <c r="J90" s="2257"/>
      <c r="K90" s="2257"/>
      <c r="L90" s="2257"/>
      <c r="M90" s="2257"/>
      <c r="N90" s="2257"/>
      <c r="O90" s="2257"/>
      <c r="P90" s="2257"/>
      <c r="Q90" s="2257"/>
      <c r="R90" s="2257"/>
      <c r="S90" s="1338"/>
    </row>
    <row r="91" spans="1:19" ht="24.95" customHeight="1">
      <c r="A91" s="1340"/>
      <c r="B91" s="1344" t="s">
        <v>616</v>
      </c>
      <c r="C91" s="1340" t="s">
        <v>1650</v>
      </c>
      <c r="D91" s="2257"/>
      <c r="E91" s="134">
        <v>254545</v>
      </c>
      <c r="F91" s="134"/>
      <c r="G91" s="2257"/>
      <c r="H91" s="2257"/>
      <c r="I91" s="2257"/>
      <c r="J91" s="2257"/>
      <c r="K91" s="2257"/>
      <c r="L91" s="2257"/>
      <c r="M91" s="2257"/>
      <c r="N91" s="2257"/>
      <c r="O91" s="2257"/>
      <c r="P91" s="2257"/>
      <c r="Q91" s="2257"/>
      <c r="R91" s="2257"/>
      <c r="S91" s="1338"/>
    </row>
    <row r="92" spans="1:19" ht="43.5" customHeight="1">
      <c r="A92" s="1342">
        <v>10</v>
      </c>
      <c r="B92" s="1892" t="s">
        <v>1566</v>
      </c>
      <c r="C92" s="1892"/>
      <c r="D92" s="1892"/>
      <c r="E92" s="1892"/>
      <c r="F92" s="1892"/>
      <c r="G92" s="1892"/>
      <c r="H92" s="1892"/>
      <c r="I92" s="1892"/>
      <c r="J92" s="1892"/>
      <c r="K92" s="1892"/>
      <c r="L92" s="1892"/>
      <c r="M92" s="1892"/>
      <c r="N92" s="1892"/>
      <c r="O92" s="1892"/>
      <c r="P92" s="1892"/>
      <c r="Q92" s="1892"/>
      <c r="R92" s="1892"/>
      <c r="S92" s="1338"/>
    </row>
    <row r="93" spans="1:19" ht="24.95" customHeight="1">
      <c r="A93" s="1340"/>
      <c r="B93" s="1344" t="s">
        <v>624</v>
      </c>
      <c r="C93" s="1340" t="s">
        <v>1650</v>
      </c>
      <c r="D93" s="1338"/>
      <c r="E93" s="134">
        <v>327273</v>
      </c>
      <c r="F93" s="134"/>
      <c r="G93" s="2258" t="s">
        <v>1567</v>
      </c>
      <c r="H93" s="2259"/>
      <c r="I93" s="2259"/>
      <c r="J93" s="2259"/>
      <c r="K93" s="2259"/>
      <c r="L93" s="2259"/>
      <c r="M93" s="2259"/>
      <c r="N93" s="2259"/>
      <c r="O93" s="2259"/>
      <c r="P93" s="2259"/>
      <c r="Q93" s="2259"/>
      <c r="R93" s="2260"/>
      <c r="S93" s="1338"/>
    </row>
    <row r="94" spans="1:19" ht="24.95" customHeight="1">
      <c r="A94" s="1340"/>
      <c r="B94" s="1344" t="s">
        <v>626</v>
      </c>
      <c r="C94" s="1340" t="s">
        <v>1650</v>
      </c>
      <c r="D94" s="1338"/>
      <c r="E94" s="134">
        <v>272727</v>
      </c>
      <c r="F94" s="134"/>
      <c r="G94" s="2261"/>
      <c r="H94" s="2262"/>
      <c r="I94" s="2262"/>
      <c r="J94" s="2262"/>
      <c r="K94" s="2262"/>
      <c r="L94" s="2262"/>
      <c r="M94" s="2262"/>
      <c r="N94" s="2262"/>
      <c r="O94" s="2262"/>
      <c r="P94" s="2262"/>
      <c r="Q94" s="2262"/>
      <c r="R94" s="2263"/>
      <c r="S94" s="1338"/>
    </row>
    <row r="95" spans="1:19" ht="24.95" customHeight="1">
      <c r="A95" s="1340"/>
      <c r="B95" s="1344" t="s">
        <v>625</v>
      </c>
      <c r="C95" s="1340" t="s">
        <v>1650</v>
      </c>
      <c r="D95" s="1338"/>
      <c r="E95" s="134">
        <v>236363</v>
      </c>
      <c r="F95" s="134"/>
      <c r="G95" s="2261"/>
      <c r="H95" s="2262"/>
      <c r="I95" s="2262"/>
      <c r="J95" s="2262"/>
      <c r="K95" s="2262"/>
      <c r="L95" s="2262"/>
      <c r="M95" s="2262"/>
      <c r="N95" s="2262"/>
      <c r="O95" s="2262"/>
      <c r="P95" s="2262"/>
      <c r="Q95" s="2262"/>
      <c r="R95" s="2263"/>
      <c r="S95" s="1338"/>
    </row>
    <row r="96" spans="1:19" ht="24.95" customHeight="1">
      <c r="A96" s="1340"/>
      <c r="B96" s="1344" t="s">
        <v>1496</v>
      </c>
      <c r="C96" s="1340" t="s">
        <v>1650</v>
      </c>
      <c r="D96" s="1338"/>
      <c r="E96" s="134">
        <v>236363</v>
      </c>
      <c r="F96" s="134"/>
      <c r="G96" s="2261"/>
      <c r="H96" s="2262"/>
      <c r="I96" s="2262"/>
      <c r="J96" s="2262"/>
      <c r="K96" s="2262"/>
      <c r="L96" s="2262"/>
      <c r="M96" s="2262"/>
      <c r="N96" s="2262"/>
      <c r="O96" s="2262"/>
      <c r="P96" s="2262"/>
      <c r="Q96" s="2262"/>
      <c r="R96" s="2263"/>
      <c r="S96" s="1338"/>
    </row>
    <row r="97" spans="1:19" ht="24.95" customHeight="1">
      <c r="A97" s="1340"/>
      <c r="B97" s="1344" t="s">
        <v>627</v>
      </c>
      <c r="C97" s="1340" t="s">
        <v>1650</v>
      </c>
      <c r="D97" s="1338"/>
      <c r="E97" s="134">
        <v>272727</v>
      </c>
      <c r="F97" s="134"/>
      <c r="G97" s="2264"/>
      <c r="H97" s="2265"/>
      <c r="I97" s="2265"/>
      <c r="J97" s="2265"/>
      <c r="K97" s="2265"/>
      <c r="L97" s="2265"/>
      <c r="M97" s="2265"/>
      <c r="N97" s="2265"/>
      <c r="O97" s="2265"/>
      <c r="P97" s="2265"/>
      <c r="Q97" s="2265"/>
      <c r="R97" s="2266"/>
      <c r="S97" s="1338"/>
    </row>
    <row r="98" spans="1:19" ht="43.5" customHeight="1">
      <c r="A98" s="1342">
        <v>11</v>
      </c>
      <c r="B98" s="1892" t="s">
        <v>1665</v>
      </c>
      <c r="C98" s="1892"/>
      <c r="D98" s="1892"/>
      <c r="E98" s="1892"/>
      <c r="F98" s="1892"/>
      <c r="G98" s="1892"/>
      <c r="H98" s="1892"/>
      <c r="I98" s="1892"/>
      <c r="J98" s="1892"/>
      <c r="K98" s="1892"/>
      <c r="L98" s="1892"/>
      <c r="M98" s="1892"/>
      <c r="N98" s="1892"/>
      <c r="O98" s="1892"/>
      <c r="P98" s="1892"/>
      <c r="Q98" s="1892"/>
      <c r="R98" s="1892"/>
      <c r="S98" s="1338"/>
    </row>
    <row r="99" spans="1:19" ht="24.95" customHeight="1">
      <c r="A99" s="1340"/>
      <c r="B99" s="1344" t="s">
        <v>1666</v>
      </c>
      <c r="C99" s="1340" t="s">
        <v>249</v>
      </c>
      <c r="D99" s="1338"/>
      <c r="E99" s="134">
        <v>363636</v>
      </c>
      <c r="F99" s="134"/>
      <c r="G99" s="2258" t="s">
        <v>1671</v>
      </c>
      <c r="H99" s="2259"/>
      <c r="I99" s="2259"/>
      <c r="J99" s="2259"/>
      <c r="K99" s="2259"/>
      <c r="L99" s="2259"/>
      <c r="M99" s="2259"/>
      <c r="N99" s="2259"/>
      <c r="O99" s="2259"/>
      <c r="P99" s="2259"/>
      <c r="Q99" s="2259"/>
      <c r="R99" s="2260"/>
      <c r="S99" s="1338"/>
    </row>
    <row r="100" spans="1:19" ht="24.95" customHeight="1">
      <c r="A100" s="1340"/>
      <c r="B100" s="1344" t="s">
        <v>1667</v>
      </c>
      <c r="C100" s="1340" t="s">
        <v>249</v>
      </c>
      <c r="D100" s="1338"/>
      <c r="E100" s="134">
        <v>363636</v>
      </c>
      <c r="F100" s="134"/>
      <c r="G100" s="2261"/>
      <c r="H100" s="2262"/>
      <c r="I100" s="2262"/>
      <c r="J100" s="2262"/>
      <c r="K100" s="2262"/>
      <c r="L100" s="2262"/>
      <c r="M100" s="2262"/>
      <c r="N100" s="2262"/>
      <c r="O100" s="2262"/>
      <c r="P100" s="2262"/>
      <c r="Q100" s="2262"/>
      <c r="R100" s="2263"/>
      <c r="S100" s="1338"/>
    </row>
    <row r="101" spans="1:19" ht="24.95" customHeight="1">
      <c r="A101" s="1340"/>
      <c r="B101" s="1344" t="s">
        <v>1668</v>
      </c>
      <c r="C101" s="1340" t="s">
        <v>249</v>
      </c>
      <c r="D101" s="1338"/>
      <c r="E101" s="134">
        <v>363636</v>
      </c>
      <c r="F101" s="134"/>
      <c r="G101" s="2261"/>
      <c r="H101" s="2262"/>
      <c r="I101" s="2262"/>
      <c r="J101" s="2262"/>
      <c r="K101" s="2262"/>
      <c r="L101" s="2262"/>
      <c r="M101" s="2262"/>
      <c r="N101" s="2262"/>
      <c r="O101" s="2262"/>
      <c r="P101" s="2262"/>
      <c r="Q101" s="2262"/>
      <c r="R101" s="2263"/>
      <c r="S101" s="1338"/>
    </row>
    <row r="102" spans="1:19" ht="24.95" customHeight="1">
      <c r="A102" s="1340"/>
      <c r="B102" s="1344" t="s">
        <v>1492</v>
      </c>
      <c r="C102" s="1340" t="s">
        <v>249</v>
      </c>
      <c r="D102" s="1338"/>
      <c r="E102" s="134">
        <v>336364</v>
      </c>
      <c r="F102" s="134"/>
      <c r="G102" s="2261"/>
      <c r="H102" s="2262"/>
      <c r="I102" s="2262"/>
      <c r="J102" s="2262"/>
      <c r="K102" s="2262"/>
      <c r="L102" s="2262"/>
      <c r="M102" s="2262"/>
      <c r="N102" s="2262"/>
      <c r="O102" s="2262"/>
      <c r="P102" s="2262"/>
      <c r="Q102" s="2262"/>
      <c r="R102" s="2263"/>
      <c r="S102" s="1338"/>
    </row>
    <row r="103" spans="1:19" ht="24.95" customHeight="1">
      <c r="A103" s="1340"/>
      <c r="B103" s="1344" t="s">
        <v>1669</v>
      </c>
      <c r="C103" s="1340" t="s">
        <v>249</v>
      </c>
      <c r="D103" s="1338"/>
      <c r="E103" s="134">
        <v>309091</v>
      </c>
      <c r="F103" s="134"/>
      <c r="G103" s="2261"/>
      <c r="H103" s="2262"/>
      <c r="I103" s="2262"/>
      <c r="J103" s="2262"/>
      <c r="K103" s="2262"/>
      <c r="L103" s="2262"/>
      <c r="M103" s="2262"/>
      <c r="N103" s="2262"/>
      <c r="O103" s="2262"/>
      <c r="P103" s="2262"/>
      <c r="Q103" s="2262"/>
      <c r="R103" s="2263"/>
      <c r="S103" s="1338"/>
    </row>
    <row r="104" spans="1:19" ht="24.95" customHeight="1">
      <c r="A104" s="1340"/>
      <c r="B104" s="1344" t="s">
        <v>1495</v>
      </c>
      <c r="C104" s="1340" t="s">
        <v>249</v>
      </c>
      <c r="D104" s="1338"/>
      <c r="E104" s="134">
        <v>281818</v>
      </c>
      <c r="F104" s="134"/>
      <c r="G104" s="2261"/>
      <c r="H104" s="2262"/>
      <c r="I104" s="2262"/>
      <c r="J104" s="2262"/>
      <c r="K104" s="2262"/>
      <c r="L104" s="2262"/>
      <c r="M104" s="2262"/>
      <c r="N104" s="2262"/>
      <c r="O104" s="2262"/>
      <c r="P104" s="2262"/>
      <c r="Q104" s="2262"/>
      <c r="R104" s="2263"/>
      <c r="S104" s="1338"/>
    </row>
    <row r="105" spans="1:19" ht="24.95" customHeight="1">
      <c r="A105" s="1340"/>
      <c r="B105" s="1344" t="s">
        <v>1670</v>
      </c>
      <c r="C105" s="1340" t="s">
        <v>249</v>
      </c>
      <c r="D105" s="1338"/>
      <c r="E105" s="134">
        <v>254545</v>
      </c>
      <c r="F105" s="134"/>
      <c r="G105" s="2264"/>
      <c r="H105" s="2265"/>
      <c r="I105" s="2265"/>
      <c r="J105" s="2265"/>
      <c r="K105" s="2265"/>
      <c r="L105" s="2265"/>
      <c r="M105" s="2265"/>
      <c r="N105" s="2265"/>
      <c r="O105" s="2265"/>
      <c r="P105" s="2265"/>
      <c r="Q105" s="2265"/>
      <c r="R105" s="2266"/>
      <c r="S105" s="1338"/>
    </row>
    <row r="106" spans="1:19" ht="43.5" customHeight="1">
      <c r="A106" s="1351">
        <v>12</v>
      </c>
      <c r="B106" s="1892" t="s">
        <v>1676</v>
      </c>
      <c r="C106" s="1892"/>
      <c r="D106" s="1892"/>
      <c r="E106" s="1892"/>
      <c r="F106" s="1892"/>
      <c r="G106" s="1892"/>
      <c r="H106" s="1892"/>
      <c r="I106" s="1892"/>
      <c r="J106" s="1892"/>
      <c r="K106" s="1892"/>
      <c r="L106" s="1892"/>
      <c r="M106" s="1892"/>
      <c r="N106" s="1892"/>
      <c r="O106" s="1892"/>
      <c r="P106" s="1892"/>
      <c r="Q106" s="1892"/>
      <c r="R106" s="1892"/>
      <c r="S106" s="1349"/>
    </row>
    <row r="107" spans="1:19" ht="24.95" customHeight="1">
      <c r="A107" s="1350"/>
      <c r="B107" s="1352" t="s">
        <v>1677</v>
      </c>
      <c r="C107" s="1350" t="s">
        <v>249</v>
      </c>
      <c r="D107" s="1349"/>
      <c r="E107" s="134">
        <v>150000</v>
      </c>
      <c r="F107" s="134"/>
      <c r="G107" s="2258" t="s">
        <v>1681</v>
      </c>
      <c r="H107" s="2259"/>
      <c r="I107" s="2259"/>
      <c r="J107" s="2259"/>
      <c r="K107" s="2259"/>
      <c r="L107" s="2259"/>
      <c r="M107" s="2259"/>
      <c r="N107" s="2259"/>
      <c r="O107" s="2259"/>
      <c r="P107" s="2259"/>
      <c r="Q107" s="2259"/>
      <c r="R107" s="2260"/>
      <c r="S107" s="1349"/>
    </row>
    <row r="108" spans="1:19" ht="24.95" customHeight="1">
      <c r="A108" s="1350"/>
      <c r="B108" s="1352" t="s">
        <v>1678</v>
      </c>
      <c r="C108" s="1350" t="s">
        <v>249</v>
      </c>
      <c r="D108" s="1349"/>
      <c r="E108" s="134">
        <v>373000</v>
      </c>
      <c r="F108" s="134"/>
      <c r="G108" s="2261"/>
      <c r="H108" s="2262"/>
      <c r="I108" s="2262"/>
      <c r="J108" s="2262"/>
      <c r="K108" s="2262"/>
      <c r="L108" s="2262"/>
      <c r="M108" s="2262"/>
      <c r="N108" s="2262"/>
      <c r="O108" s="2262"/>
      <c r="P108" s="2262"/>
      <c r="Q108" s="2262"/>
      <c r="R108" s="2263"/>
      <c r="S108" s="1349"/>
    </row>
    <row r="109" spans="1:19" ht="24.95" customHeight="1">
      <c r="A109" s="1350"/>
      <c r="B109" s="1352" t="s">
        <v>1679</v>
      </c>
      <c r="C109" s="1350" t="s">
        <v>249</v>
      </c>
      <c r="D109" s="1349"/>
      <c r="E109" s="134">
        <v>209000</v>
      </c>
      <c r="F109" s="134"/>
      <c r="G109" s="2261"/>
      <c r="H109" s="2262"/>
      <c r="I109" s="2262"/>
      <c r="J109" s="2262"/>
      <c r="K109" s="2262"/>
      <c r="L109" s="2262"/>
      <c r="M109" s="2262"/>
      <c r="N109" s="2262"/>
      <c r="O109" s="2262"/>
      <c r="P109" s="2262"/>
      <c r="Q109" s="2262"/>
      <c r="R109" s="2263"/>
      <c r="S109" s="1349"/>
    </row>
    <row r="110" spans="1:19" ht="24.95" customHeight="1">
      <c r="A110" s="1350"/>
      <c r="B110" s="1352" t="s">
        <v>1680</v>
      </c>
      <c r="C110" s="1350" t="s">
        <v>249</v>
      </c>
      <c r="D110" s="1349"/>
      <c r="E110" s="134">
        <v>309000</v>
      </c>
      <c r="F110" s="134"/>
      <c r="G110" s="2264"/>
      <c r="H110" s="2265"/>
      <c r="I110" s="2265"/>
      <c r="J110" s="2265"/>
      <c r="K110" s="2265"/>
      <c r="L110" s="2265"/>
      <c r="M110" s="2265"/>
      <c r="N110" s="2265"/>
      <c r="O110" s="2265"/>
      <c r="P110" s="2265"/>
      <c r="Q110" s="2265"/>
      <c r="R110" s="2266"/>
      <c r="S110" s="1349"/>
    </row>
    <row r="111" spans="1:19" ht="30" customHeight="1">
      <c r="A111" s="124" t="s">
        <v>1216</v>
      </c>
      <c r="B111" s="1337" t="s">
        <v>1217</v>
      </c>
      <c r="C111" s="155"/>
      <c r="D111" s="1347"/>
      <c r="E111" s="1347"/>
      <c r="F111" s="1347"/>
      <c r="G111" s="1347"/>
      <c r="H111" s="1347"/>
      <c r="I111" s="1347"/>
      <c r="J111" s="1347"/>
      <c r="K111" s="1347"/>
      <c r="L111" s="1347"/>
      <c r="M111" s="1347"/>
      <c r="N111" s="1347"/>
      <c r="O111" s="1347"/>
      <c r="P111" s="1347"/>
      <c r="Q111" s="1347"/>
      <c r="R111" s="1347"/>
      <c r="S111" s="1347"/>
    </row>
    <row r="112" spans="1:19" ht="39.950000000000003" customHeight="1">
      <c r="A112" s="1342">
        <v>1</v>
      </c>
      <c r="B112" s="1892" t="s">
        <v>1517</v>
      </c>
      <c r="C112" s="1892"/>
      <c r="D112" s="1892"/>
      <c r="E112" s="1892"/>
      <c r="F112" s="1892"/>
      <c r="G112" s="1892"/>
      <c r="H112" s="1892"/>
      <c r="I112" s="1892"/>
      <c r="J112" s="1892"/>
      <c r="K112" s="1892"/>
      <c r="L112" s="1892"/>
      <c r="M112" s="1892"/>
      <c r="N112" s="1892"/>
      <c r="O112" s="1892"/>
      <c r="P112" s="1892"/>
      <c r="Q112" s="1892"/>
      <c r="R112" s="1892"/>
      <c r="S112" s="124"/>
    </row>
    <row r="113" spans="1:19" ht="30" customHeight="1">
      <c r="A113" s="1337"/>
      <c r="B113" s="1345" t="s">
        <v>1219</v>
      </c>
      <c r="C113" s="1340" t="s">
        <v>1650</v>
      </c>
      <c r="D113" s="1338" t="s">
        <v>1178</v>
      </c>
      <c r="E113" s="134">
        <v>530000</v>
      </c>
      <c r="F113" s="123"/>
      <c r="G113" s="2257" t="s">
        <v>1201</v>
      </c>
      <c r="H113" s="2257"/>
      <c r="I113" s="2257"/>
      <c r="J113" s="2257"/>
      <c r="K113" s="2257"/>
      <c r="L113" s="2257"/>
      <c r="M113" s="2257"/>
      <c r="N113" s="2257"/>
      <c r="O113" s="2257"/>
      <c r="P113" s="2257"/>
      <c r="Q113" s="2257"/>
      <c r="R113" s="2257"/>
      <c r="S113" s="123"/>
    </row>
    <row r="114" spans="1:19" ht="50.1" customHeight="1">
      <c r="A114" s="1342">
        <v>2</v>
      </c>
      <c r="B114" s="1892" t="s">
        <v>1523</v>
      </c>
      <c r="C114" s="1892"/>
      <c r="D114" s="1892"/>
      <c r="E114" s="1892"/>
      <c r="F114" s="1892"/>
      <c r="G114" s="1892"/>
      <c r="H114" s="1892"/>
      <c r="I114" s="1892"/>
      <c r="J114" s="1892"/>
      <c r="K114" s="1892"/>
      <c r="L114" s="1892"/>
      <c r="M114" s="1892"/>
      <c r="N114" s="1892"/>
      <c r="O114" s="1892"/>
      <c r="P114" s="1892"/>
      <c r="Q114" s="1892"/>
      <c r="R114" s="1892"/>
      <c r="S114" s="2257"/>
    </row>
    <row r="115" spans="1:19" ht="30" customHeight="1">
      <c r="A115" s="1337"/>
      <c r="B115" s="1345" t="s">
        <v>211</v>
      </c>
      <c r="C115" s="1340" t="s">
        <v>1650</v>
      </c>
      <c r="D115" s="142" t="s">
        <v>1178</v>
      </c>
      <c r="E115" s="134">
        <v>300000</v>
      </c>
      <c r="F115" s="123"/>
      <c r="G115" s="2257" t="s">
        <v>1222</v>
      </c>
      <c r="H115" s="2257"/>
      <c r="I115" s="2257"/>
      <c r="J115" s="2257"/>
      <c r="K115" s="2257"/>
      <c r="L115" s="2257"/>
      <c r="M115" s="2257"/>
      <c r="N115" s="2257"/>
      <c r="O115" s="2257"/>
      <c r="P115" s="2257"/>
      <c r="Q115" s="2257"/>
      <c r="R115" s="2257"/>
      <c r="S115" s="2257"/>
    </row>
    <row r="116" spans="1:19" ht="34.5" customHeight="1">
      <c r="A116" s="1337"/>
      <c r="B116" s="1345" t="s">
        <v>213</v>
      </c>
      <c r="C116" s="1340" t="s">
        <v>1650</v>
      </c>
      <c r="D116" s="142"/>
      <c r="E116" s="134">
        <v>300000</v>
      </c>
      <c r="F116" s="123"/>
      <c r="G116" s="2257"/>
      <c r="H116" s="2257"/>
      <c r="I116" s="2257"/>
      <c r="J116" s="2257"/>
      <c r="K116" s="2257"/>
      <c r="L116" s="2257"/>
      <c r="M116" s="2257"/>
      <c r="N116" s="2257"/>
      <c r="O116" s="2257"/>
      <c r="P116" s="2257"/>
      <c r="Q116" s="2257"/>
      <c r="R116" s="2257"/>
      <c r="S116" s="2257"/>
    </row>
    <row r="117" spans="1:19" ht="50.1" customHeight="1">
      <c r="A117" s="1342">
        <v>3</v>
      </c>
      <c r="B117" s="1892" t="s">
        <v>1520</v>
      </c>
      <c r="C117" s="1892"/>
      <c r="D117" s="1892"/>
      <c r="E117" s="1892"/>
      <c r="F117" s="1892"/>
      <c r="G117" s="1892"/>
      <c r="H117" s="1892"/>
      <c r="I117" s="1892"/>
      <c r="J117" s="1892"/>
      <c r="K117" s="1892"/>
      <c r="L117" s="1892"/>
      <c r="M117" s="1892"/>
      <c r="N117" s="1892"/>
      <c r="O117" s="1892"/>
      <c r="P117" s="1892"/>
      <c r="Q117" s="1892"/>
      <c r="R117" s="1892"/>
      <c r="S117" s="2257"/>
    </row>
    <row r="118" spans="1:19" ht="30" customHeight="1">
      <c r="A118" s="1337"/>
      <c r="B118" s="1345" t="s">
        <v>211</v>
      </c>
      <c r="C118" s="1340" t="s">
        <v>1650</v>
      </c>
      <c r="D118" s="2257" t="s">
        <v>1178</v>
      </c>
      <c r="E118" s="134">
        <v>300000</v>
      </c>
      <c r="F118" s="123"/>
      <c r="G118" s="2257" t="s">
        <v>1211</v>
      </c>
      <c r="H118" s="2257"/>
      <c r="I118" s="2257"/>
      <c r="J118" s="2257"/>
      <c r="K118" s="2257"/>
      <c r="L118" s="2257"/>
      <c r="M118" s="2257"/>
      <c r="N118" s="2257"/>
      <c r="O118" s="2257"/>
      <c r="P118" s="2257"/>
      <c r="Q118" s="2257"/>
      <c r="R118" s="2257"/>
      <c r="S118" s="2257"/>
    </row>
    <row r="119" spans="1:19" ht="35.25" customHeight="1">
      <c r="A119" s="1337"/>
      <c r="B119" s="1345" t="s">
        <v>213</v>
      </c>
      <c r="C119" s="1340" t="s">
        <v>1650</v>
      </c>
      <c r="D119" s="2257"/>
      <c r="E119" s="134">
        <v>300000</v>
      </c>
      <c r="F119" s="123"/>
      <c r="G119" s="2257"/>
      <c r="H119" s="2257"/>
      <c r="I119" s="2257"/>
      <c r="J119" s="2257"/>
      <c r="K119" s="2257"/>
      <c r="L119" s="2257"/>
      <c r="M119" s="2257"/>
      <c r="N119" s="2257"/>
      <c r="O119" s="2257"/>
      <c r="P119" s="2257"/>
      <c r="Q119" s="2257"/>
      <c r="R119" s="2257"/>
      <c r="S119" s="2257"/>
    </row>
    <row r="120" spans="1:19" ht="50.1" customHeight="1">
      <c r="A120" s="1342">
        <v>4</v>
      </c>
      <c r="B120" s="1892" t="s">
        <v>1521</v>
      </c>
      <c r="C120" s="1892"/>
      <c r="D120" s="1892"/>
      <c r="E120" s="1892"/>
      <c r="F120" s="1892"/>
      <c r="G120" s="1892"/>
      <c r="H120" s="1892"/>
      <c r="I120" s="1892"/>
      <c r="J120" s="1892"/>
      <c r="K120" s="1892"/>
      <c r="L120" s="1892"/>
      <c r="M120" s="1892"/>
      <c r="N120" s="1892"/>
      <c r="O120" s="1892"/>
      <c r="P120" s="1892"/>
      <c r="Q120" s="1892"/>
      <c r="R120" s="1892"/>
      <c r="S120" s="2257"/>
    </row>
    <row r="121" spans="1:19" ht="30" customHeight="1">
      <c r="A121" s="1337"/>
      <c r="B121" s="1345" t="s">
        <v>211</v>
      </c>
      <c r="C121" s="1340" t="s">
        <v>1650</v>
      </c>
      <c r="D121" s="2257" t="s">
        <v>1178</v>
      </c>
      <c r="E121" s="134">
        <v>300000</v>
      </c>
      <c r="F121" s="123"/>
      <c r="G121" s="2257" t="s">
        <v>1224</v>
      </c>
      <c r="H121" s="2257"/>
      <c r="I121" s="2257"/>
      <c r="J121" s="2257"/>
      <c r="K121" s="2257"/>
      <c r="L121" s="2257"/>
      <c r="M121" s="2257"/>
      <c r="N121" s="2257"/>
      <c r="O121" s="2257"/>
      <c r="P121" s="2257"/>
      <c r="Q121" s="2257"/>
      <c r="R121" s="2257"/>
      <c r="S121" s="2257"/>
    </row>
    <row r="122" spans="1:19" ht="40.5" customHeight="1">
      <c r="A122" s="1337"/>
      <c r="B122" s="1345" t="s">
        <v>213</v>
      </c>
      <c r="C122" s="1340" t="s">
        <v>1650</v>
      </c>
      <c r="D122" s="2257"/>
      <c r="E122" s="134">
        <v>300000</v>
      </c>
      <c r="F122" s="123"/>
      <c r="G122" s="2257"/>
      <c r="H122" s="2257"/>
      <c r="I122" s="2257"/>
      <c r="J122" s="2257"/>
      <c r="K122" s="2257"/>
      <c r="L122" s="2257"/>
      <c r="M122" s="2257"/>
      <c r="N122" s="2257"/>
      <c r="O122" s="2257"/>
      <c r="P122" s="2257"/>
      <c r="Q122" s="2257"/>
      <c r="R122" s="2257"/>
      <c r="S122" s="2257"/>
    </row>
    <row r="123" spans="1:19" ht="50.1" customHeight="1">
      <c r="A123" s="1342">
        <v>5</v>
      </c>
      <c r="B123" s="1892" t="s">
        <v>1675</v>
      </c>
      <c r="C123" s="1892"/>
      <c r="D123" s="1892"/>
      <c r="E123" s="1892"/>
      <c r="F123" s="1892"/>
      <c r="G123" s="1892"/>
      <c r="H123" s="1892"/>
      <c r="I123" s="1892"/>
      <c r="J123" s="1892"/>
      <c r="K123" s="1892"/>
      <c r="L123" s="1892"/>
      <c r="M123" s="1892"/>
      <c r="N123" s="1892"/>
      <c r="O123" s="1892"/>
      <c r="P123" s="1892"/>
      <c r="Q123" s="1892"/>
      <c r="R123" s="1892"/>
      <c r="S123" s="1338"/>
    </row>
    <row r="124" spans="1:19" ht="40.5" customHeight="1">
      <c r="A124" s="1337"/>
      <c r="B124" s="1345" t="s">
        <v>213</v>
      </c>
      <c r="C124" s="1340" t="s">
        <v>249</v>
      </c>
      <c r="D124" s="1338"/>
      <c r="E124" s="134">
        <v>245000</v>
      </c>
      <c r="F124" s="123"/>
      <c r="G124" s="2258" t="s">
        <v>1561</v>
      </c>
      <c r="H124" s="2259"/>
      <c r="I124" s="2259"/>
      <c r="J124" s="2259"/>
      <c r="K124" s="2259"/>
      <c r="L124" s="2259"/>
      <c r="M124" s="2259"/>
      <c r="N124" s="2259"/>
      <c r="O124" s="2259"/>
      <c r="P124" s="2259"/>
      <c r="Q124" s="2259"/>
      <c r="R124" s="2260"/>
      <c r="S124" s="1338"/>
    </row>
    <row r="125" spans="1:19" ht="40.5" customHeight="1">
      <c r="A125" s="1337"/>
      <c r="B125" s="1345" t="s">
        <v>1526</v>
      </c>
      <c r="C125" s="1340" t="s">
        <v>249</v>
      </c>
      <c r="D125" s="1338"/>
      <c r="E125" s="134">
        <v>280000</v>
      </c>
      <c r="F125" s="123"/>
      <c r="G125" s="2261"/>
      <c r="H125" s="2350"/>
      <c r="I125" s="2350"/>
      <c r="J125" s="2350"/>
      <c r="K125" s="2350"/>
      <c r="L125" s="2350"/>
      <c r="M125" s="2350"/>
      <c r="N125" s="2350"/>
      <c r="O125" s="2350"/>
      <c r="P125" s="2350"/>
      <c r="Q125" s="2350"/>
      <c r="R125" s="2263"/>
      <c r="S125" s="1338"/>
    </row>
    <row r="126" spans="1:19" ht="40.5" customHeight="1">
      <c r="A126" s="1337"/>
      <c r="B126" s="1345" t="s">
        <v>1562</v>
      </c>
      <c r="C126" s="1340" t="s">
        <v>249</v>
      </c>
      <c r="D126" s="1338"/>
      <c r="E126" s="134">
        <v>170000</v>
      </c>
      <c r="F126" s="123"/>
      <c r="G126" s="2264"/>
      <c r="H126" s="2265"/>
      <c r="I126" s="2265"/>
      <c r="J126" s="2265"/>
      <c r="K126" s="2265"/>
      <c r="L126" s="2265"/>
      <c r="M126" s="2265"/>
      <c r="N126" s="2265"/>
      <c r="O126" s="2265"/>
      <c r="P126" s="2265"/>
      <c r="Q126" s="2265"/>
      <c r="R126" s="2266"/>
      <c r="S126" s="1338"/>
    </row>
    <row r="127" spans="1:19" ht="30" customHeight="1">
      <c r="A127" s="1337" t="s">
        <v>1225</v>
      </c>
      <c r="B127" s="1337" t="s">
        <v>1364</v>
      </c>
      <c r="C127" s="1340"/>
      <c r="D127" s="1338"/>
      <c r="E127" s="134"/>
      <c r="F127" s="123"/>
      <c r="G127" s="1338"/>
      <c r="H127" s="1338"/>
      <c r="I127" s="1338"/>
      <c r="J127" s="1338"/>
      <c r="K127" s="1338"/>
      <c r="L127" s="1338"/>
      <c r="M127" s="1338"/>
      <c r="N127" s="1338"/>
      <c r="O127" s="1338"/>
      <c r="P127" s="1338"/>
      <c r="Q127" s="1341"/>
      <c r="R127" s="153"/>
      <c r="S127" s="153"/>
    </row>
    <row r="128" spans="1:19" ht="50.1" customHeight="1">
      <c r="A128" s="1337"/>
      <c r="B128" s="1892" t="s">
        <v>1663</v>
      </c>
      <c r="C128" s="1892"/>
      <c r="D128" s="1892"/>
      <c r="E128" s="1892"/>
      <c r="F128" s="1892"/>
      <c r="G128" s="1892"/>
      <c r="H128" s="1892"/>
      <c r="I128" s="1892"/>
      <c r="J128" s="1892"/>
      <c r="K128" s="1892"/>
      <c r="L128" s="1892"/>
      <c r="M128" s="1892"/>
      <c r="N128" s="1892"/>
      <c r="O128" s="1892"/>
      <c r="P128" s="1892"/>
      <c r="Q128" s="1892"/>
      <c r="R128" s="1892"/>
      <c r="S128" s="2257"/>
    </row>
    <row r="129" spans="1:19" ht="49.5" customHeight="1">
      <c r="A129" s="1337"/>
      <c r="B129" s="1345" t="s">
        <v>1228</v>
      </c>
      <c r="C129" s="1340" t="s">
        <v>1650</v>
      </c>
      <c r="D129" s="1338"/>
      <c r="E129" s="134">
        <v>35000</v>
      </c>
      <c r="F129" s="123"/>
      <c r="G129" s="2257"/>
      <c r="H129" s="2257"/>
      <c r="I129" s="2257"/>
      <c r="J129" s="2257"/>
      <c r="K129" s="2257"/>
      <c r="L129" s="2257"/>
      <c r="M129" s="2257"/>
      <c r="N129" s="2257"/>
      <c r="O129" s="2257"/>
      <c r="P129" s="2257"/>
      <c r="Q129" s="2257"/>
      <c r="R129" s="2257"/>
      <c r="S129" s="2257"/>
    </row>
    <row r="130" spans="1:19" ht="54.75" customHeight="1">
      <c r="A130" s="1337"/>
      <c r="B130" s="1345" t="s">
        <v>1230</v>
      </c>
      <c r="C130" s="1340" t="s">
        <v>1650</v>
      </c>
      <c r="D130" s="1338"/>
      <c r="E130" s="134">
        <v>49000</v>
      </c>
      <c r="F130" s="123"/>
      <c r="G130" s="2257"/>
      <c r="H130" s="2257"/>
      <c r="I130" s="2257"/>
      <c r="J130" s="2257"/>
      <c r="K130" s="2257"/>
      <c r="L130" s="2257"/>
      <c r="M130" s="2257"/>
      <c r="N130" s="2257"/>
      <c r="O130" s="2257"/>
      <c r="P130" s="2257"/>
      <c r="Q130" s="2257"/>
      <c r="R130" s="2257"/>
      <c r="S130" s="2257"/>
    </row>
    <row r="131" spans="1:19" ht="30.75" customHeight="1">
      <c r="A131" s="1342" t="s">
        <v>1231</v>
      </c>
      <c r="B131" s="1892" t="s">
        <v>1232</v>
      </c>
      <c r="C131" s="1892"/>
      <c r="D131" s="1892"/>
      <c r="E131" s="1892"/>
      <c r="F131" s="1892"/>
      <c r="G131" s="1892"/>
      <c r="H131" s="1892"/>
      <c r="I131" s="1892"/>
      <c r="J131" s="1892"/>
      <c r="K131" s="1892"/>
      <c r="L131" s="1892"/>
      <c r="M131" s="1892"/>
      <c r="N131" s="1892"/>
      <c r="O131" s="1892"/>
      <c r="P131" s="1892"/>
      <c r="Q131" s="1892"/>
      <c r="R131" s="1892"/>
      <c r="S131" s="1347"/>
    </row>
    <row r="132" spans="1:19" ht="50.1" customHeight="1">
      <c r="A132" s="1342">
        <v>1</v>
      </c>
      <c r="B132" s="1892" t="s">
        <v>1528</v>
      </c>
      <c r="C132" s="1892"/>
      <c r="D132" s="1892"/>
      <c r="E132" s="1892"/>
      <c r="F132" s="1892"/>
      <c r="G132" s="1892"/>
      <c r="H132" s="1892"/>
      <c r="I132" s="1892"/>
      <c r="J132" s="1892"/>
      <c r="K132" s="1892"/>
      <c r="L132" s="1892"/>
      <c r="M132" s="1892"/>
      <c r="N132" s="1892"/>
      <c r="O132" s="1892"/>
      <c r="P132" s="1892"/>
      <c r="Q132" s="1892"/>
      <c r="R132" s="1892"/>
      <c r="S132" s="154"/>
    </row>
    <row r="133" spans="1:19" ht="39" customHeight="1">
      <c r="A133" s="1342"/>
      <c r="B133" s="1337" t="s">
        <v>1238</v>
      </c>
      <c r="C133" s="147"/>
      <c r="D133" s="147"/>
      <c r="E133" s="147"/>
      <c r="F133" s="147"/>
      <c r="G133" s="2317" t="s">
        <v>1367</v>
      </c>
      <c r="H133" s="2317"/>
      <c r="I133" s="2317"/>
      <c r="J133" s="2317"/>
      <c r="K133" s="2317"/>
      <c r="L133" s="2317"/>
      <c r="M133" s="2317"/>
      <c r="N133" s="2317"/>
      <c r="O133" s="2317"/>
      <c r="P133" s="2317"/>
      <c r="Q133" s="2317"/>
      <c r="R133" s="2317"/>
      <c r="S133" s="142"/>
    </row>
    <row r="134" spans="1:19" ht="30" customHeight="1">
      <c r="A134" s="1342"/>
      <c r="B134" s="1345" t="s">
        <v>1240</v>
      </c>
      <c r="C134" s="1340" t="s">
        <v>724</v>
      </c>
      <c r="D134" s="1340"/>
      <c r="E134" s="148">
        <v>1380000</v>
      </c>
      <c r="F134" s="129"/>
      <c r="G134" s="2317"/>
      <c r="H134" s="2317"/>
      <c r="I134" s="2317"/>
      <c r="J134" s="2317"/>
      <c r="K134" s="2317"/>
      <c r="L134" s="2317"/>
      <c r="M134" s="2317"/>
      <c r="N134" s="2317"/>
      <c r="O134" s="2317"/>
      <c r="P134" s="2317"/>
      <c r="Q134" s="2317"/>
      <c r="R134" s="2317"/>
      <c r="S134" s="142"/>
    </row>
    <row r="135" spans="1:19" ht="30" customHeight="1">
      <c r="A135" s="1342"/>
      <c r="B135" s="1345" t="s">
        <v>1241</v>
      </c>
      <c r="C135" s="1340" t="s">
        <v>724</v>
      </c>
      <c r="D135" s="1340"/>
      <c r="E135" s="148">
        <v>1430000</v>
      </c>
      <c r="F135" s="129"/>
      <c r="G135" s="2317"/>
      <c r="H135" s="2317"/>
      <c r="I135" s="2317"/>
      <c r="J135" s="2317"/>
      <c r="K135" s="2317"/>
      <c r="L135" s="2317"/>
      <c r="M135" s="2317"/>
      <c r="N135" s="2317"/>
      <c r="O135" s="2317"/>
      <c r="P135" s="2317"/>
      <c r="Q135" s="2317"/>
      <c r="R135" s="2317"/>
      <c r="S135" s="142"/>
    </row>
    <row r="136" spans="1:19" ht="30" customHeight="1">
      <c r="A136" s="1342"/>
      <c r="B136" s="1337" t="s">
        <v>1242</v>
      </c>
      <c r="C136" s="147"/>
      <c r="D136" s="147"/>
      <c r="E136" s="147"/>
      <c r="F136" s="147"/>
      <c r="G136" s="2317" t="s">
        <v>1367</v>
      </c>
      <c r="H136" s="2317"/>
      <c r="I136" s="2317"/>
      <c r="J136" s="2317"/>
      <c r="K136" s="2317"/>
      <c r="L136" s="2317"/>
      <c r="M136" s="2317"/>
      <c r="N136" s="2317"/>
      <c r="O136" s="2317"/>
      <c r="P136" s="2317"/>
      <c r="Q136" s="2317"/>
      <c r="R136" s="2317"/>
      <c r="S136" s="2257"/>
    </row>
    <row r="137" spans="1:19" ht="30" customHeight="1">
      <c r="A137" s="1342"/>
      <c r="B137" s="1345" t="s">
        <v>1240</v>
      </c>
      <c r="C137" s="1340" t="s">
        <v>724</v>
      </c>
      <c r="D137" s="1340"/>
      <c r="E137" s="129">
        <v>1430000</v>
      </c>
      <c r="F137" s="147"/>
      <c r="G137" s="2317"/>
      <c r="H137" s="2317"/>
      <c r="I137" s="2317"/>
      <c r="J137" s="2317"/>
      <c r="K137" s="2317"/>
      <c r="L137" s="2317"/>
      <c r="M137" s="2317"/>
      <c r="N137" s="2317"/>
      <c r="O137" s="2317"/>
      <c r="P137" s="2317"/>
      <c r="Q137" s="2317"/>
      <c r="R137" s="2317"/>
      <c r="S137" s="2257"/>
    </row>
    <row r="138" spans="1:19" ht="30" customHeight="1">
      <c r="A138" s="1342"/>
      <c r="B138" s="1345" t="s">
        <v>1241</v>
      </c>
      <c r="C138" s="1340" t="s">
        <v>724</v>
      </c>
      <c r="D138" s="1340"/>
      <c r="E138" s="129">
        <v>1480000</v>
      </c>
      <c r="F138" s="147"/>
      <c r="G138" s="2317"/>
      <c r="H138" s="2317"/>
      <c r="I138" s="2317"/>
      <c r="J138" s="2317"/>
      <c r="K138" s="2317"/>
      <c r="L138" s="2317"/>
      <c r="M138" s="2317"/>
      <c r="N138" s="2317"/>
      <c r="O138" s="2317"/>
      <c r="P138" s="2317"/>
      <c r="Q138" s="2317"/>
      <c r="R138" s="2317"/>
      <c r="S138" s="2257"/>
    </row>
    <row r="139" spans="1:19" ht="30" customHeight="1">
      <c r="A139" s="1342"/>
      <c r="B139" s="1337" t="s">
        <v>1243</v>
      </c>
      <c r="C139" s="147"/>
      <c r="D139" s="147"/>
      <c r="E139" s="147"/>
      <c r="F139" s="147"/>
      <c r="G139" s="2317" t="s">
        <v>1367</v>
      </c>
      <c r="H139" s="2317"/>
      <c r="I139" s="2317"/>
      <c r="J139" s="2317"/>
      <c r="K139" s="2317"/>
      <c r="L139" s="2317"/>
      <c r="M139" s="2317"/>
      <c r="N139" s="2317"/>
      <c r="O139" s="2317"/>
      <c r="P139" s="2317"/>
      <c r="Q139" s="2317"/>
      <c r="R139" s="2317"/>
      <c r="S139" s="2257"/>
    </row>
    <row r="140" spans="1:19" ht="30" customHeight="1">
      <c r="A140" s="1338"/>
      <c r="B140" s="1345" t="s">
        <v>1240</v>
      </c>
      <c r="C140" s="1340" t="s">
        <v>724</v>
      </c>
      <c r="D140" s="1340"/>
      <c r="E140" s="129">
        <v>1480000</v>
      </c>
      <c r="F140" s="129"/>
      <c r="G140" s="2317"/>
      <c r="H140" s="2317"/>
      <c r="I140" s="2317"/>
      <c r="J140" s="2317"/>
      <c r="K140" s="2317"/>
      <c r="L140" s="2317"/>
      <c r="M140" s="2317"/>
      <c r="N140" s="2317"/>
      <c r="O140" s="2317"/>
      <c r="P140" s="2317"/>
      <c r="Q140" s="2317"/>
      <c r="R140" s="2317"/>
      <c r="S140" s="2257"/>
    </row>
    <row r="141" spans="1:19" ht="30" customHeight="1">
      <c r="A141" s="1338"/>
      <c r="B141" s="1345" t="s">
        <v>1241</v>
      </c>
      <c r="C141" s="1340" t="s">
        <v>724</v>
      </c>
      <c r="D141" s="1340"/>
      <c r="E141" s="129">
        <v>1530000</v>
      </c>
      <c r="F141" s="129"/>
      <c r="G141" s="2317"/>
      <c r="H141" s="2317"/>
      <c r="I141" s="2317"/>
      <c r="J141" s="2317"/>
      <c r="K141" s="2317"/>
      <c r="L141" s="2317"/>
      <c r="M141" s="2317"/>
      <c r="N141" s="2317"/>
      <c r="O141" s="2317"/>
      <c r="P141" s="2317"/>
      <c r="Q141" s="2317"/>
      <c r="R141" s="2317"/>
      <c r="S141" s="2257"/>
    </row>
    <row r="142" spans="1:19" ht="30" customHeight="1">
      <c r="A142" s="1342" t="s">
        <v>1247</v>
      </c>
      <c r="B142" s="1892" t="s">
        <v>1248</v>
      </c>
      <c r="C142" s="1892"/>
      <c r="D142" s="1892"/>
      <c r="E142" s="1892"/>
      <c r="F142" s="1892"/>
      <c r="G142" s="1892"/>
      <c r="H142" s="1892"/>
      <c r="I142" s="1892"/>
      <c r="J142" s="1892"/>
      <c r="K142" s="1892"/>
      <c r="L142" s="1892"/>
      <c r="M142" s="1892"/>
      <c r="N142" s="1892"/>
      <c r="O142" s="1892"/>
      <c r="P142" s="1892"/>
      <c r="Q142" s="1892"/>
      <c r="R142" s="1892"/>
      <c r="S142" s="162"/>
    </row>
    <row r="143" spans="1:19" ht="50.1" customHeight="1">
      <c r="A143" s="1342">
        <v>1</v>
      </c>
      <c r="B143" s="1892" t="s">
        <v>1529</v>
      </c>
      <c r="C143" s="2331"/>
      <c r="D143" s="2331"/>
      <c r="E143" s="2331"/>
      <c r="F143" s="2331"/>
      <c r="G143" s="2331"/>
      <c r="H143" s="2331"/>
      <c r="I143" s="2331"/>
      <c r="J143" s="2331"/>
      <c r="K143" s="2331"/>
      <c r="L143" s="2331"/>
      <c r="M143" s="2331"/>
      <c r="N143" s="2331"/>
      <c r="O143" s="2331"/>
      <c r="P143" s="2331"/>
      <c r="Q143" s="2331"/>
      <c r="R143" s="2331"/>
      <c r="S143" s="163"/>
    </row>
    <row r="144" spans="1:19" ht="30" customHeight="1">
      <c r="A144" s="1342"/>
      <c r="B144" s="1892" t="s">
        <v>1421</v>
      </c>
      <c r="C144" s="1892"/>
      <c r="D144" s="1892"/>
      <c r="E144" s="1892"/>
      <c r="F144" s="1345"/>
      <c r="G144" s="1345"/>
      <c r="H144" s="1345"/>
      <c r="I144" s="1345"/>
      <c r="J144" s="1345"/>
      <c r="K144" s="1345"/>
      <c r="L144" s="1345"/>
      <c r="M144" s="1345"/>
      <c r="N144" s="1345"/>
      <c r="O144" s="1345"/>
      <c r="P144" s="1345"/>
      <c r="Q144" s="1345"/>
      <c r="R144" s="1345"/>
      <c r="S144" s="163"/>
    </row>
    <row r="145" spans="1:19" ht="51" customHeight="1">
      <c r="A145" s="123"/>
      <c r="B145" s="1892" t="s">
        <v>1453</v>
      </c>
      <c r="C145" s="1892"/>
      <c r="D145" s="1892"/>
      <c r="E145" s="124"/>
      <c r="F145" s="124"/>
      <c r="G145" s="1342" t="s">
        <v>1251</v>
      </c>
      <c r="H145" s="2327" t="s">
        <v>1454</v>
      </c>
      <c r="I145" s="2327"/>
      <c r="J145" s="2327"/>
      <c r="K145" s="2327"/>
      <c r="L145" s="2327"/>
      <c r="M145" s="2327"/>
      <c r="N145" s="2327"/>
      <c r="O145" s="2327"/>
      <c r="P145" s="2327"/>
      <c r="Q145" s="2327"/>
      <c r="R145" s="2327"/>
      <c r="S145" s="2303"/>
    </row>
    <row r="146" spans="1:19" ht="33.75">
      <c r="A146" s="1338"/>
      <c r="B146" s="1345" t="s">
        <v>1654</v>
      </c>
      <c r="C146" s="1340" t="s">
        <v>1655</v>
      </c>
      <c r="D146" s="2257" t="s">
        <v>1423</v>
      </c>
      <c r="E146" s="155"/>
      <c r="F146" s="155"/>
      <c r="G146" s="156">
        <f>1560000/1.1</f>
        <v>1418181.8181818181</v>
      </c>
      <c r="H146" s="2327"/>
      <c r="I146" s="2327"/>
      <c r="J146" s="2327"/>
      <c r="K146" s="2327"/>
      <c r="L146" s="2327"/>
      <c r="M146" s="2327"/>
      <c r="N146" s="2327"/>
      <c r="O146" s="2327"/>
      <c r="P146" s="2327"/>
      <c r="Q146" s="2327"/>
      <c r="R146" s="2327"/>
      <c r="S146" s="2303"/>
    </row>
    <row r="147" spans="1:19" ht="33.75">
      <c r="A147" s="1338"/>
      <c r="B147" s="1345" t="s">
        <v>1656</v>
      </c>
      <c r="C147" s="1340" t="s">
        <v>1655</v>
      </c>
      <c r="D147" s="2257"/>
      <c r="E147" s="155"/>
      <c r="F147" s="155"/>
      <c r="G147" s="156">
        <f>1610000/1.1</f>
        <v>1463636.3636363635</v>
      </c>
      <c r="H147" s="2327"/>
      <c r="I147" s="2327"/>
      <c r="J147" s="2327"/>
      <c r="K147" s="2327"/>
      <c r="L147" s="2327"/>
      <c r="M147" s="2327"/>
      <c r="N147" s="2327"/>
      <c r="O147" s="2327"/>
      <c r="P147" s="2327"/>
      <c r="Q147" s="2327"/>
      <c r="R147" s="2327"/>
      <c r="S147" s="2303"/>
    </row>
    <row r="148" spans="1:19" ht="33.75">
      <c r="A148" s="1338"/>
      <c r="B148" s="1345" t="s">
        <v>1657</v>
      </c>
      <c r="C148" s="1340" t="s">
        <v>1655</v>
      </c>
      <c r="D148" s="2257"/>
      <c r="E148" s="155"/>
      <c r="F148" s="155"/>
      <c r="G148" s="156">
        <f>1660000/1.1</f>
        <v>1509090.9090909089</v>
      </c>
      <c r="H148" s="2327"/>
      <c r="I148" s="2327"/>
      <c r="J148" s="2327"/>
      <c r="K148" s="2327"/>
      <c r="L148" s="2327"/>
      <c r="M148" s="2327"/>
      <c r="N148" s="2327"/>
      <c r="O148" s="2327"/>
      <c r="P148" s="2327"/>
      <c r="Q148" s="2327"/>
      <c r="R148" s="2327"/>
      <c r="S148" s="2303"/>
    </row>
    <row r="149" spans="1:19" ht="33.75">
      <c r="A149" s="1338"/>
      <c r="B149" s="1345" t="s">
        <v>1658</v>
      </c>
      <c r="C149" s="1340" t="s">
        <v>1655</v>
      </c>
      <c r="D149" s="2257"/>
      <c r="E149" s="155"/>
      <c r="F149" s="155"/>
      <c r="G149" s="156">
        <f>1710000/1.1</f>
        <v>1554545.4545454544</v>
      </c>
      <c r="H149" s="2327"/>
      <c r="I149" s="2327"/>
      <c r="J149" s="2327"/>
      <c r="K149" s="2327"/>
      <c r="L149" s="2327"/>
      <c r="M149" s="2327"/>
      <c r="N149" s="2327"/>
      <c r="O149" s="2327"/>
      <c r="P149" s="2327"/>
      <c r="Q149" s="2327"/>
      <c r="R149" s="2327"/>
      <c r="S149" s="2303"/>
    </row>
    <row r="150" spans="1:19" ht="33.75">
      <c r="A150" s="1338"/>
      <c r="B150" s="1345" t="s">
        <v>1659</v>
      </c>
      <c r="C150" s="1340" t="s">
        <v>1655</v>
      </c>
      <c r="D150" s="2257"/>
      <c r="E150" s="155"/>
      <c r="F150" s="155"/>
      <c r="G150" s="156">
        <f>1770000/1.1</f>
        <v>1609090.9090909089</v>
      </c>
      <c r="H150" s="2327"/>
      <c r="I150" s="2327"/>
      <c r="J150" s="2327"/>
      <c r="K150" s="2327"/>
      <c r="L150" s="2327"/>
      <c r="M150" s="2327"/>
      <c r="N150" s="2327"/>
      <c r="O150" s="2327"/>
      <c r="P150" s="2327"/>
      <c r="Q150" s="2327"/>
      <c r="R150" s="2327"/>
      <c r="S150" s="2303"/>
    </row>
    <row r="151" spans="1:19" ht="33.75">
      <c r="A151" s="1338"/>
      <c r="B151" s="1345" t="s">
        <v>1660</v>
      </c>
      <c r="C151" s="1340" t="s">
        <v>1655</v>
      </c>
      <c r="D151" s="2257"/>
      <c r="E151" s="155"/>
      <c r="F151" s="155"/>
      <c r="G151" s="156">
        <f>1845000/1.1</f>
        <v>1677272.7272727271</v>
      </c>
      <c r="H151" s="2327"/>
      <c r="I151" s="2327"/>
      <c r="J151" s="2327"/>
      <c r="K151" s="2327"/>
      <c r="L151" s="2327"/>
      <c r="M151" s="2327"/>
      <c r="N151" s="2327"/>
      <c r="O151" s="2327"/>
      <c r="P151" s="2327"/>
      <c r="Q151" s="2327"/>
      <c r="R151" s="2327"/>
      <c r="S151" s="2303"/>
    </row>
    <row r="152" spans="1:19" ht="33.75">
      <c r="A152" s="1338"/>
      <c r="B152" s="1345" t="s">
        <v>1661</v>
      </c>
      <c r="C152" s="1340" t="s">
        <v>1655</v>
      </c>
      <c r="D152" s="2257"/>
      <c r="E152" s="155"/>
      <c r="F152" s="155"/>
      <c r="G152" s="156">
        <f>1990000/1.1</f>
        <v>1809090.9090909089</v>
      </c>
      <c r="H152" s="2327"/>
      <c r="I152" s="2327"/>
      <c r="J152" s="2327"/>
      <c r="K152" s="2327"/>
      <c r="L152" s="2327"/>
      <c r="M152" s="2327"/>
      <c r="N152" s="2327"/>
      <c r="O152" s="2327"/>
      <c r="P152" s="2327"/>
      <c r="Q152" s="2327"/>
      <c r="R152" s="2327"/>
      <c r="S152" s="2303"/>
    </row>
    <row r="153" spans="1:19" ht="37.5" customHeight="1">
      <c r="A153" s="1338"/>
      <c r="B153" s="1337" t="s">
        <v>1455</v>
      </c>
      <c r="C153" s="1336"/>
      <c r="D153" s="124"/>
      <c r="E153" s="2241"/>
      <c r="F153" s="2241"/>
      <c r="G153" s="2241"/>
      <c r="H153" s="2241"/>
      <c r="I153" s="2241"/>
      <c r="J153" s="2241"/>
      <c r="K153" s="2241"/>
      <c r="L153" s="2241"/>
      <c r="M153" s="2241"/>
      <c r="N153" s="2241"/>
      <c r="O153" s="2241"/>
      <c r="P153" s="2241"/>
      <c r="Q153" s="2241"/>
      <c r="R153" s="2241"/>
      <c r="S153" s="2257"/>
    </row>
    <row r="154" spans="1:19" ht="36.75" customHeight="1">
      <c r="A154" s="1338"/>
      <c r="B154" s="1345" t="s">
        <v>1654</v>
      </c>
      <c r="C154" s="1340" t="s">
        <v>1655</v>
      </c>
      <c r="D154" s="2257" t="s">
        <v>1423</v>
      </c>
      <c r="E154" s="157">
        <f>1325000/1.1</f>
        <v>1204545.4545454544</v>
      </c>
      <c r="F154" s="155"/>
      <c r="G154" s="158"/>
      <c r="H154" s="2311" t="s">
        <v>1456</v>
      </c>
      <c r="I154" s="2312"/>
      <c r="J154" s="2312"/>
      <c r="K154" s="2312"/>
      <c r="L154" s="2312"/>
      <c r="M154" s="2312"/>
      <c r="N154" s="2312"/>
      <c r="O154" s="2312"/>
      <c r="P154" s="2312"/>
      <c r="Q154" s="2312"/>
      <c r="R154" s="2313"/>
      <c r="S154" s="2257"/>
    </row>
    <row r="155" spans="1:19" ht="36.75" customHeight="1">
      <c r="A155" s="1338"/>
      <c r="B155" s="1345" t="s">
        <v>1656</v>
      </c>
      <c r="C155" s="1340" t="s">
        <v>1655</v>
      </c>
      <c r="D155" s="2257"/>
      <c r="E155" s="157">
        <f>1375000/1.1</f>
        <v>1250000</v>
      </c>
      <c r="F155" s="155"/>
      <c r="G155" s="148"/>
      <c r="H155" s="2314"/>
      <c r="I155" s="2315"/>
      <c r="J155" s="2315"/>
      <c r="K155" s="2315"/>
      <c r="L155" s="2315"/>
      <c r="M155" s="2315"/>
      <c r="N155" s="2315"/>
      <c r="O155" s="2315"/>
      <c r="P155" s="2315"/>
      <c r="Q155" s="2315"/>
      <c r="R155" s="2316"/>
      <c r="S155" s="2257"/>
    </row>
    <row r="156" spans="1:19" ht="36.75" customHeight="1">
      <c r="A156" s="1338"/>
      <c r="B156" s="1345" t="s">
        <v>1657</v>
      </c>
      <c r="C156" s="1340" t="s">
        <v>1655</v>
      </c>
      <c r="D156" s="2257"/>
      <c r="E156" s="157">
        <f>1425000/1.1</f>
        <v>1295454.5454545454</v>
      </c>
      <c r="F156" s="155"/>
      <c r="G156" s="148"/>
      <c r="H156" s="2314"/>
      <c r="I156" s="2315"/>
      <c r="J156" s="2315"/>
      <c r="K156" s="2315"/>
      <c r="L156" s="2315"/>
      <c r="M156" s="2315"/>
      <c r="N156" s="2315"/>
      <c r="O156" s="2315"/>
      <c r="P156" s="2315"/>
      <c r="Q156" s="2315"/>
      <c r="R156" s="2316"/>
      <c r="S156" s="2257"/>
    </row>
    <row r="157" spans="1:19" ht="36.75" customHeight="1">
      <c r="A157" s="1338"/>
      <c r="B157" s="1345" t="s">
        <v>1658</v>
      </c>
      <c r="C157" s="1340" t="s">
        <v>1655</v>
      </c>
      <c r="D157" s="2257"/>
      <c r="E157" s="157">
        <f>1475000/1.1</f>
        <v>1340909.0909090908</v>
      </c>
      <c r="F157" s="155"/>
      <c r="G157" s="148"/>
      <c r="H157" s="2314"/>
      <c r="I157" s="2315"/>
      <c r="J157" s="2315"/>
      <c r="K157" s="2315"/>
      <c r="L157" s="2315"/>
      <c r="M157" s="2315"/>
      <c r="N157" s="2315"/>
      <c r="O157" s="2315"/>
      <c r="P157" s="2315"/>
      <c r="Q157" s="2315"/>
      <c r="R157" s="2316"/>
      <c r="S157" s="2257"/>
    </row>
    <row r="158" spans="1:19" ht="36.75" customHeight="1">
      <c r="A158" s="1338"/>
      <c r="B158" s="1345" t="s">
        <v>1659</v>
      </c>
      <c r="C158" s="1340" t="s">
        <v>1655</v>
      </c>
      <c r="D158" s="2257"/>
      <c r="E158" s="157">
        <f>1550000/1.1</f>
        <v>1409090.9090909089</v>
      </c>
      <c r="F158" s="155"/>
      <c r="G158" s="148"/>
      <c r="H158" s="2314"/>
      <c r="I158" s="2315"/>
      <c r="J158" s="2315"/>
      <c r="K158" s="2315"/>
      <c r="L158" s="2315"/>
      <c r="M158" s="2315"/>
      <c r="N158" s="2315"/>
      <c r="O158" s="2315"/>
      <c r="P158" s="2315"/>
      <c r="Q158" s="2315"/>
      <c r="R158" s="2316"/>
      <c r="S158" s="2257"/>
    </row>
    <row r="159" spans="1:19" ht="36.75" customHeight="1">
      <c r="A159" s="1338"/>
      <c r="B159" s="1345" t="s">
        <v>1530</v>
      </c>
      <c r="C159" s="1340" t="s">
        <v>548</v>
      </c>
      <c r="D159" s="2257"/>
      <c r="E159" s="157">
        <f>1675000/1.1</f>
        <v>1522727.2727272727</v>
      </c>
      <c r="F159" s="155"/>
      <c r="G159" s="148"/>
      <c r="H159" s="2347"/>
      <c r="I159" s="2348"/>
      <c r="J159" s="2348"/>
      <c r="K159" s="2348"/>
      <c r="L159" s="2348"/>
      <c r="M159" s="2348"/>
      <c r="N159" s="2348"/>
      <c r="O159" s="2348"/>
      <c r="P159" s="2348"/>
      <c r="Q159" s="2348"/>
      <c r="R159" s="2349"/>
      <c r="S159" s="1338"/>
    </row>
    <row r="160" spans="1:19" ht="39.950000000000003" customHeight="1">
      <c r="A160" s="1338"/>
      <c r="B160" s="1337" t="s">
        <v>1458</v>
      </c>
      <c r="C160" s="1336"/>
      <c r="D160" s="124"/>
      <c r="E160" s="2241"/>
      <c r="F160" s="2241"/>
      <c r="G160" s="2241"/>
      <c r="H160" s="2241"/>
      <c r="I160" s="2241"/>
      <c r="J160" s="2241"/>
      <c r="K160" s="2241"/>
      <c r="L160" s="2241"/>
      <c r="M160" s="2241"/>
      <c r="N160" s="2241"/>
      <c r="O160" s="2241"/>
      <c r="P160" s="2241"/>
      <c r="Q160" s="2241"/>
      <c r="R160" s="2241"/>
      <c r="S160" s="1342"/>
    </row>
    <row r="161" spans="1:19" ht="38.25" customHeight="1">
      <c r="A161" s="1338"/>
      <c r="B161" s="1345" t="s">
        <v>1654</v>
      </c>
      <c r="C161" s="1340" t="s">
        <v>1655</v>
      </c>
      <c r="D161" s="2257" t="s">
        <v>1423</v>
      </c>
      <c r="E161" s="157">
        <f>1375000/1.1</f>
        <v>1250000</v>
      </c>
      <c r="F161" s="155"/>
      <c r="G161" s="148"/>
      <c r="H161" s="2311" t="s">
        <v>1459</v>
      </c>
      <c r="I161" s="2312"/>
      <c r="J161" s="2312"/>
      <c r="K161" s="2312"/>
      <c r="L161" s="2312"/>
      <c r="M161" s="2312"/>
      <c r="N161" s="2312"/>
      <c r="O161" s="2312"/>
      <c r="P161" s="2312"/>
      <c r="Q161" s="2312"/>
      <c r="R161" s="2313"/>
      <c r="S161" s="2335" t="s">
        <v>1460</v>
      </c>
    </row>
    <row r="162" spans="1:19" ht="38.25" customHeight="1">
      <c r="A162" s="1338"/>
      <c r="B162" s="1345" t="s">
        <v>1656</v>
      </c>
      <c r="C162" s="1340" t="s">
        <v>1655</v>
      </c>
      <c r="D162" s="2257"/>
      <c r="E162" s="157">
        <f>1425000/1.1</f>
        <v>1295454.5454545454</v>
      </c>
      <c r="F162" s="155"/>
      <c r="G162" s="148"/>
      <c r="H162" s="2314"/>
      <c r="I162" s="2315"/>
      <c r="J162" s="2315"/>
      <c r="K162" s="2315"/>
      <c r="L162" s="2315"/>
      <c r="M162" s="2315"/>
      <c r="N162" s="2315"/>
      <c r="O162" s="2315"/>
      <c r="P162" s="2315"/>
      <c r="Q162" s="2315"/>
      <c r="R162" s="2316"/>
      <c r="S162" s="2257"/>
    </row>
    <row r="163" spans="1:19" ht="38.25" customHeight="1">
      <c r="A163" s="1338"/>
      <c r="B163" s="1345" t="s">
        <v>1657</v>
      </c>
      <c r="C163" s="1340" t="s">
        <v>1655</v>
      </c>
      <c r="D163" s="2257"/>
      <c r="E163" s="157">
        <f>1475000/1.1</f>
        <v>1340909.0909090908</v>
      </c>
      <c r="F163" s="155"/>
      <c r="G163" s="148"/>
      <c r="H163" s="2314"/>
      <c r="I163" s="2315"/>
      <c r="J163" s="2315"/>
      <c r="K163" s="2315"/>
      <c r="L163" s="2315"/>
      <c r="M163" s="2315"/>
      <c r="N163" s="2315"/>
      <c r="O163" s="2315"/>
      <c r="P163" s="2315"/>
      <c r="Q163" s="2315"/>
      <c r="R163" s="2316"/>
      <c r="S163" s="2257"/>
    </row>
    <row r="164" spans="1:19" ht="38.25" customHeight="1">
      <c r="A164" s="1338"/>
      <c r="B164" s="1345" t="s">
        <v>1658</v>
      </c>
      <c r="C164" s="1340" t="s">
        <v>1655</v>
      </c>
      <c r="D164" s="2257"/>
      <c r="E164" s="157">
        <f>1530000/1.1</f>
        <v>1390909.0909090908</v>
      </c>
      <c r="F164" s="155"/>
      <c r="G164" s="148"/>
      <c r="H164" s="2314"/>
      <c r="I164" s="2315"/>
      <c r="J164" s="2315"/>
      <c r="K164" s="2315"/>
      <c r="L164" s="2315"/>
      <c r="M164" s="2315"/>
      <c r="N164" s="2315"/>
      <c r="O164" s="2315"/>
      <c r="P164" s="2315"/>
      <c r="Q164" s="2315"/>
      <c r="R164" s="2316"/>
      <c r="S164" s="2257"/>
    </row>
    <row r="165" spans="1:19" ht="38.25" customHeight="1">
      <c r="A165" s="1338"/>
      <c r="B165" s="1345" t="s">
        <v>1659</v>
      </c>
      <c r="C165" s="1340" t="s">
        <v>1655</v>
      </c>
      <c r="D165" s="2257"/>
      <c r="E165" s="157">
        <f>1600000/1.1</f>
        <v>1454545.4545454544</v>
      </c>
      <c r="F165" s="155"/>
      <c r="G165" s="148"/>
      <c r="H165" s="2314"/>
      <c r="I165" s="2315"/>
      <c r="J165" s="2315"/>
      <c r="K165" s="2315"/>
      <c r="L165" s="2315"/>
      <c r="M165" s="2315"/>
      <c r="N165" s="2315"/>
      <c r="O165" s="2315"/>
      <c r="P165" s="2315"/>
      <c r="Q165" s="2315"/>
      <c r="R165" s="2316"/>
      <c r="S165" s="2257"/>
    </row>
    <row r="166" spans="1:19" ht="38.25" customHeight="1">
      <c r="A166" s="1338"/>
      <c r="B166" s="1345" t="s">
        <v>1530</v>
      </c>
      <c r="C166" s="1340" t="s">
        <v>548</v>
      </c>
      <c r="D166" s="2257"/>
      <c r="E166" s="157">
        <f>1700000/1.1</f>
        <v>1545454.5454545454</v>
      </c>
      <c r="F166" s="155"/>
      <c r="G166" s="148"/>
      <c r="H166" s="2314"/>
      <c r="I166" s="2315"/>
      <c r="J166" s="2315"/>
      <c r="K166" s="2315"/>
      <c r="L166" s="2315"/>
      <c r="M166" s="2315"/>
      <c r="N166" s="2315"/>
      <c r="O166" s="2315"/>
      <c r="P166" s="2315"/>
      <c r="Q166" s="2315"/>
      <c r="R166" s="2316"/>
      <c r="S166" s="2257"/>
    </row>
    <row r="167" spans="1:19" ht="38.25" customHeight="1">
      <c r="A167" s="1338"/>
      <c r="B167" s="1345" t="s">
        <v>1531</v>
      </c>
      <c r="C167" s="1340" t="s">
        <v>548</v>
      </c>
      <c r="D167" s="2257"/>
      <c r="E167" s="157">
        <f>1990000/1.1</f>
        <v>1809090.9090909089</v>
      </c>
      <c r="F167" s="155"/>
      <c r="G167" s="148"/>
      <c r="H167" s="2347"/>
      <c r="I167" s="2348"/>
      <c r="J167" s="2348"/>
      <c r="K167" s="2348"/>
      <c r="L167" s="2348"/>
      <c r="M167" s="2348"/>
      <c r="N167" s="2348"/>
      <c r="O167" s="2348"/>
      <c r="P167" s="2348"/>
      <c r="Q167" s="2348"/>
      <c r="R167" s="2349"/>
      <c r="S167" s="2257"/>
    </row>
    <row r="168" spans="1:19" ht="30" customHeight="1">
      <c r="A168" s="1342" t="s">
        <v>1266</v>
      </c>
      <c r="B168" s="2337" t="s">
        <v>1267</v>
      </c>
      <c r="C168" s="2337"/>
      <c r="D168" s="2337"/>
      <c r="E168" s="2337"/>
      <c r="F168" s="2337"/>
      <c r="G168" s="2337"/>
      <c r="H168" s="2337"/>
      <c r="I168" s="2337"/>
      <c r="J168" s="2337"/>
      <c r="K168" s="2337"/>
      <c r="L168" s="2337"/>
      <c r="M168" s="2337"/>
      <c r="N168" s="2337"/>
      <c r="O168" s="2337"/>
      <c r="P168" s="2337"/>
      <c r="Q168" s="2337"/>
      <c r="R168" s="2337"/>
      <c r="S168" s="154"/>
    </row>
    <row r="169" spans="1:19" ht="45" customHeight="1">
      <c r="A169" s="2241">
        <v>1</v>
      </c>
      <c r="B169" s="1892" t="s">
        <v>1563</v>
      </c>
      <c r="C169" s="1892"/>
      <c r="D169" s="1892"/>
      <c r="E169" s="1892"/>
      <c r="F169" s="1892"/>
      <c r="G169" s="1892"/>
      <c r="H169" s="1892"/>
      <c r="I169" s="1892"/>
      <c r="J169" s="1892"/>
      <c r="K169" s="1892"/>
      <c r="L169" s="1892"/>
      <c r="M169" s="1892"/>
      <c r="N169" s="1892"/>
      <c r="O169" s="1892"/>
      <c r="P169" s="1892"/>
      <c r="Q169" s="1892"/>
      <c r="R169" s="1892"/>
      <c r="S169" s="2257"/>
    </row>
    <row r="170" spans="1:19" ht="30" customHeight="1">
      <c r="A170" s="2241"/>
      <c r="B170" s="2338" t="s">
        <v>1427</v>
      </c>
      <c r="C170" s="2331"/>
      <c r="D170" s="2331"/>
      <c r="E170" s="2331"/>
      <c r="F170" s="2331"/>
      <c r="G170" s="2331"/>
      <c r="H170" s="2331"/>
      <c r="I170" s="2331"/>
      <c r="J170" s="2331"/>
      <c r="K170" s="2331"/>
      <c r="L170" s="2331"/>
      <c r="M170" s="2331"/>
      <c r="N170" s="2331"/>
      <c r="O170" s="2331"/>
      <c r="P170" s="2331"/>
      <c r="Q170" s="2331"/>
      <c r="R170" s="2331"/>
      <c r="S170" s="2257"/>
    </row>
    <row r="171" spans="1:19" ht="22.5" customHeight="1">
      <c r="A171" s="2241"/>
      <c r="B171" s="2339" t="s">
        <v>1374</v>
      </c>
      <c r="C171" s="2331"/>
      <c r="D171" s="2331"/>
      <c r="E171" s="2331"/>
      <c r="F171" s="2331"/>
      <c r="G171" s="2331"/>
      <c r="H171" s="2331"/>
      <c r="I171" s="2331"/>
      <c r="J171" s="2331"/>
      <c r="K171" s="2331"/>
      <c r="L171" s="2331"/>
      <c r="M171" s="2331"/>
      <c r="N171" s="2331"/>
      <c r="O171" s="2331"/>
      <c r="P171" s="1345"/>
      <c r="Q171" s="1345"/>
      <c r="R171" s="1345"/>
      <c r="S171" s="2257"/>
    </row>
    <row r="172" spans="1:19" ht="18" customHeight="1">
      <c r="A172" s="2241"/>
      <c r="B172" s="2339" t="s">
        <v>1428</v>
      </c>
      <c r="C172" s="2331"/>
      <c r="D172" s="2331"/>
      <c r="E172" s="2331"/>
      <c r="F172" s="2331"/>
      <c r="G172" s="2331"/>
      <c r="H172" s="2331"/>
      <c r="I172" s="2331"/>
      <c r="J172" s="2331"/>
      <c r="K172" s="2331"/>
      <c r="L172" s="2331"/>
      <c r="M172" s="2331"/>
      <c r="N172" s="2331"/>
      <c r="O172" s="2331"/>
      <c r="P172" s="2331"/>
      <c r="Q172" s="2331"/>
      <c r="R172" s="2331"/>
      <c r="S172" s="2257"/>
    </row>
    <row r="173" spans="1:19" ht="18" customHeight="1">
      <c r="A173" s="2241"/>
      <c r="B173" s="2339" t="s">
        <v>1429</v>
      </c>
      <c r="C173" s="2331"/>
      <c r="D173" s="2331"/>
      <c r="E173" s="2331"/>
      <c r="F173" s="2331"/>
      <c r="G173" s="2331"/>
      <c r="H173" s="2331"/>
      <c r="I173" s="2331"/>
      <c r="J173" s="2331"/>
      <c r="K173" s="2331"/>
      <c r="L173" s="2331"/>
      <c r="M173" s="2331"/>
      <c r="N173" s="2331"/>
      <c r="O173" s="2331"/>
      <c r="P173" s="2331"/>
      <c r="Q173" s="2331"/>
      <c r="R173" s="2331"/>
      <c r="S173" s="2257"/>
    </row>
    <row r="174" spans="1:19" ht="30" customHeight="1">
      <c r="A174" s="1342"/>
      <c r="B174" s="2340" t="s">
        <v>1430</v>
      </c>
      <c r="C174" s="1892"/>
      <c r="D174" s="1892"/>
      <c r="E174" s="1892"/>
      <c r="F174" s="1892"/>
      <c r="G174" s="2327"/>
      <c r="H174" s="2327"/>
      <c r="I174" s="2327"/>
      <c r="J174" s="2327"/>
      <c r="K174" s="2327"/>
      <c r="L174" s="2327"/>
      <c r="M174" s="2327"/>
      <c r="N174" s="2327"/>
      <c r="O174" s="2327"/>
      <c r="P174" s="2327"/>
      <c r="Q174" s="2327"/>
      <c r="R174" s="2327"/>
      <c r="S174" s="157"/>
    </row>
    <row r="175" spans="1:19" ht="30" customHeight="1">
      <c r="A175" s="1338"/>
      <c r="B175" s="1345" t="s">
        <v>1272</v>
      </c>
      <c r="C175" s="1340" t="s">
        <v>1273</v>
      </c>
      <c r="D175" s="1340"/>
      <c r="E175" s="1341">
        <v>440000</v>
      </c>
      <c r="F175" s="2258" t="s">
        <v>1431</v>
      </c>
      <c r="G175" s="2259"/>
      <c r="H175" s="2259"/>
      <c r="I175" s="2259"/>
      <c r="J175" s="2259"/>
      <c r="K175" s="2259"/>
      <c r="L175" s="2259"/>
      <c r="M175" s="2259"/>
      <c r="N175" s="2259"/>
      <c r="O175" s="2259"/>
      <c r="P175" s="2259"/>
      <c r="Q175" s="2259"/>
      <c r="R175" s="2260"/>
      <c r="S175" s="2257"/>
    </row>
    <row r="176" spans="1:19" ht="30" customHeight="1">
      <c r="A176" s="1338"/>
      <c r="B176" s="1345" t="s">
        <v>1274</v>
      </c>
      <c r="C176" s="1340" t="s">
        <v>1273</v>
      </c>
      <c r="D176" s="1340"/>
      <c r="E176" s="1341">
        <v>495000</v>
      </c>
      <c r="F176" s="2261"/>
      <c r="G176" s="2262"/>
      <c r="H176" s="2262"/>
      <c r="I176" s="2262"/>
      <c r="J176" s="2262"/>
      <c r="K176" s="2262"/>
      <c r="L176" s="2262"/>
      <c r="M176" s="2262"/>
      <c r="N176" s="2262"/>
      <c r="O176" s="2262"/>
      <c r="P176" s="2262"/>
      <c r="Q176" s="2262"/>
      <c r="R176" s="2263"/>
      <c r="S176" s="2257"/>
    </row>
    <row r="177" spans="1:19" ht="30" customHeight="1">
      <c r="A177" s="1338"/>
      <c r="B177" s="1345" t="s">
        <v>1375</v>
      </c>
      <c r="C177" s="1340" t="s">
        <v>1273</v>
      </c>
      <c r="D177" s="1340"/>
      <c r="E177" s="1341">
        <v>555000</v>
      </c>
      <c r="F177" s="2261"/>
      <c r="G177" s="2262"/>
      <c r="H177" s="2262"/>
      <c r="I177" s="2262"/>
      <c r="J177" s="2262"/>
      <c r="K177" s="2262"/>
      <c r="L177" s="2262"/>
      <c r="M177" s="2262"/>
      <c r="N177" s="2262"/>
      <c r="O177" s="2262"/>
      <c r="P177" s="2262"/>
      <c r="Q177" s="2262"/>
      <c r="R177" s="2263"/>
      <c r="S177" s="2257"/>
    </row>
    <row r="178" spans="1:19" ht="30" customHeight="1">
      <c r="A178" s="1338"/>
      <c r="B178" s="1345" t="s">
        <v>1276</v>
      </c>
      <c r="C178" s="1340" t="s">
        <v>1273</v>
      </c>
      <c r="D178" s="1340"/>
      <c r="E178" s="1341">
        <v>680000</v>
      </c>
      <c r="F178" s="2261"/>
      <c r="G178" s="2262"/>
      <c r="H178" s="2262"/>
      <c r="I178" s="2262"/>
      <c r="J178" s="2262"/>
      <c r="K178" s="2262"/>
      <c r="L178" s="2262"/>
      <c r="M178" s="2262"/>
      <c r="N178" s="2262"/>
      <c r="O178" s="2262"/>
      <c r="P178" s="2262"/>
      <c r="Q178" s="2262"/>
      <c r="R178" s="2263"/>
      <c r="S178" s="2257"/>
    </row>
    <row r="179" spans="1:19" ht="30" customHeight="1">
      <c r="A179" s="1338"/>
      <c r="B179" s="1345" t="s">
        <v>1277</v>
      </c>
      <c r="C179" s="1340" t="s">
        <v>1273</v>
      </c>
      <c r="D179" s="1340"/>
      <c r="E179" s="1341">
        <v>720000</v>
      </c>
      <c r="F179" s="2261"/>
      <c r="G179" s="2262"/>
      <c r="H179" s="2262"/>
      <c r="I179" s="2262"/>
      <c r="J179" s="2262"/>
      <c r="K179" s="2262"/>
      <c r="L179" s="2262"/>
      <c r="M179" s="2262"/>
      <c r="N179" s="2262"/>
      <c r="O179" s="2262"/>
      <c r="P179" s="2262"/>
      <c r="Q179" s="2262"/>
      <c r="R179" s="2263"/>
      <c r="S179" s="2257"/>
    </row>
    <row r="180" spans="1:19" ht="30" customHeight="1">
      <c r="A180" s="1338"/>
      <c r="B180" s="1345" t="s">
        <v>1278</v>
      </c>
      <c r="C180" s="1340" t="s">
        <v>1273</v>
      </c>
      <c r="D180" s="1340"/>
      <c r="E180" s="1341">
        <v>790000</v>
      </c>
      <c r="F180" s="2261"/>
      <c r="G180" s="2262"/>
      <c r="H180" s="2262"/>
      <c r="I180" s="2262"/>
      <c r="J180" s="2262"/>
      <c r="K180" s="2262"/>
      <c r="L180" s="2262"/>
      <c r="M180" s="2262"/>
      <c r="N180" s="2262"/>
      <c r="O180" s="2262"/>
      <c r="P180" s="2262"/>
      <c r="Q180" s="2262"/>
      <c r="R180" s="2263"/>
      <c r="S180" s="2257"/>
    </row>
    <row r="181" spans="1:19" ht="30" customHeight="1">
      <c r="A181" s="1338"/>
      <c r="B181" s="1345" t="s">
        <v>1279</v>
      </c>
      <c r="C181" s="1340" t="s">
        <v>1273</v>
      </c>
      <c r="D181" s="1340"/>
      <c r="E181" s="1341">
        <v>985000</v>
      </c>
      <c r="F181" s="2261"/>
      <c r="G181" s="2262"/>
      <c r="H181" s="2262"/>
      <c r="I181" s="2262"/>
      <c r="J181" s="2262"/>
      <c r="K181" s="2262"/>
      <c r="L181" s="2262"/>
      <c r="M181" s="2262"/>
      <c r="N181" s="2262"/>
      <c r="O181" s="2262"/>
      <c r="P181" s="2262"/>
      <c r="Q181" s="2262"/>
      <c r="R181" s="2263"/>
      <c r="S181" s="2257"/>
    </row>
    <row r="182" spans="1:19" ht="30" customHeight="1">
      <c r="A182" s="1338"/>
      <c r="B182" s="1345" t="s">
        <v>1280</v>
      </c>
      <c r="C182" s="1340" t="s">
        <v>1273</v>
      </c>
      <c r="D182" s="1340"/>
      <c r="E182" s="1341">
        <v>1090000</v>
      </c>
      <c r="F182" s="2261"/>
      <c r="G182" s="2262"/>
      <c r="H182" s="2262"/>
      <c r="I182" s="2262"/>
      <c r="J182" s="2262"/>
      <c r="K182" s="2262"/>
      <c r="L182" s="2262"/>
      <c r="M182" s="2262"/>
      <c r="N182" s="2262"/>
      <c r="O182" s="2262"/>
      <c r="P182" s="2262"/>
      <c r="Q182" s="2262"/>
      <c r="R182" s="2263"/>
      <c r="S182" s="2257"/>
    </row>
    <row r="183" spans="1:19" ht="30" customHeight="1">
      <c r="A183" s="1338"/>
      <c r="B183" s="1345" t="s">
        <v>1281</v>
      </c>
      <c r="C183" s="1340" t="s">
        <v>1273</v>
      </c>
      <c r="D183" s="1340"/>
      <c r="E183" s="1341">
        <v>1190000</v>
      </c>
      <c r="F183" s="2261"/>
      <c r="G183" s="2262"/>
      <c r="H183" s="2262"/>
      <c r="I183" s="2262"/>
      <c r="J183" s="2262"/>
      <c r="K183" s="2262"/>
      <c r="L183" s="2262"/>
      <c r="M183" s="2262"/>
      <c r="N183" s="2262"/>
      <c r="O183" s="2262"/>
      <c r="P183" s="2262"/>
      <c r="Q183" s="2262"/>
      <c r="R183" s="2263"/>
      <c r="S183" s="2257"/>
    </row>
    <row r="184" spans="1:19" ht="30" customHeight="1">
      <c r="A184" s="1338"/>
      <c r="B184" s="1345" t="s">
        <v>1282</v>
      </c>
      <c r="C184" s="1340" t="s">
        <v>1273</v>
      </c>
      <c r="D184" s="1340"/>
      <c r="E184" s="1341">
        <v>1485000</v>
      </c>
      <c r="F184" s="2261"/>
      <c r="G184" s="2262"/>
      <c r="H184" s="2262"/>
      <c r="I184" s="2262"/>
      <c r="J184" s="2262"/>
      <c r="K184" s="2262"/>
      <c r="L184" s="2262"/>
      <c r="M184" s="2262"/>
      <c r="N184" s="2262"/>
      <c r="O184" s="2262"/>
      <c r="P184" s="2262"/>
      <c r="Q184" s="2262"/>
      <c r="R184" s="2263"/>
      <c r="S184" s="2257"/>
    </row>
    <row r="185" spans="1:19" ht="30" customHeight="1">
      <c r="A185" s="1338"/>
      <c r="B185" s="1345" t="s">
        <v>1283</v>
      </c>
      <c r="C185" s="1340" t="s">
        <v>1273</v>
      </c>
      <c r="D185" s="1340"/>
      <c r="E185" s="1341">
        <v>1610000</v>
      </c>
      <c r="F185" s="2261"/>
      <c r="G185" s="2262"/>
      <c r="H185" s="2262"/>
      <c r="I185" s="2262"/>
      <c r="J185" s="2262"/>
      <c r="K185" s="2262"/>
      <c r="L185" s="2262"/>
      <c r="M185" s="2262"/>
      <c r="N185" s="2262"/>
      <c r="O185" s="2262"/>
      <c r="P185" s="2262"/>
      <c r="Q185" s="2262"/>
      <c r="R185" s="2263"/>
      <c r="S185" s="2257"/>
    </row>
    <row r="186" spans="1:19" ht="30" customHeight="1">
      <c r="A186" s="1338"/>
      <c r="B186" s="1345" t="s">
        <v>1284</v>
      </c>
      <c r="C186" s="1340" t="s">
        <v>1273</v>
      </c>
      <c r="D186" s="1340"/>
      <c r="E186" s="1341">
        <v>1740000</v>
      </c>
      <c r="F186" s="2261"/>
      <c r="G186" s="2262"/>
      <c r="H186" s="2262"/>
      <c r="I186" s="2262"/>
      <c r="J186" s="2262"/>
      <c r="K186" s="2262"/>
      <c r="L186" s="2262"/>
      <c r="M186" s="2262"/>
      <c r="N186" s="2262"/>
      <c r="O186" s="2262"/>
      <c r="P186" s="2262"/>
      <c r="Q186" s="2262"/>
      <c r="R186" s="2263"/>
      <c r="S186" s="2257"/>
    </row>
    <row r="187" spans="1:19" ht="30" customHeight="1">
      <c r="A187" s="1338"/>
      <c r="B187" s="1345" t="s">
        <v>1285</v>
      </c>
      <c r="C187" s="1340" t="s">
        <v>1273</v>
      </c>
      <c r="D187" s="1340"/>
      <c r="E187" s="1341">
        <v>2475000</v>
      </c>
      <c r="F187" s="2261"/>
      <c r="G187" s="2262"/>
      <c r="H187" s="2262"/>
      <c r="I187" s="2262"/>
      <c r="J187" s="2262"/>
      <c r="K187" s="2262"/>
      <c r="L187" s="2262"/>
      <c r="M187" s="2262"/>
      <c r="N187" s="2262"/>
      <c r="O187" s="2262"/>
      <c r="P187" s="2262"/>
      <c r="Q187" s="2262"/>
      <c r="R187" s="2263"/>
      <c r="S187" s="2257"/>
    </row>
    <row r="188" spans="1:19" ht="30" customHeight="1">
      <c r="A188" s="1338"/>
      <c r="B188" s="1345" t="s">
        <v>1286</v>
      </c>
      <c r="C188" s="1340" t="s">
        <v>1273</v>
      </c>
      <c r="D188" s="1340"/>
      <c r="E188" s="1341">
        <v>2745000</v>
      </c>
      <c r="F188" s="2261"/>
      <c r="G188" s="2262"/>
      <c r="H188" s="2262"/>
      <c r="I188" s="2262"/>
      <c r="J188" s="2262"/>
      <c r="K188" s="2262"/>
      <c r="L188" s="2262"/>
      <c r="M188" s="2262"/>
      <c r="N188" s="2262"/>
      <c r="O188" s="2262"/>
      <c r="P188" s="2262"/>
      <c r="Q188" s="2262"/>
      <c r="R188" s="2263"/>
      <c r="S188" s="2257"/>
    </row>
    <row r="189" spans="1:19" ht="30" customHeight="1">
      <c r="A189" s="1338"/>
      <c r="B189" s="1345" t="s">
        <v>1287</v>
      </c>
      <c r="C189" s="1340" t="s">
        <v>1273</v>
      </c>
      <c r="D189" s="1340"/>
      <c r="E189" s="1341">
        <v>2970000</v>
      </c>
      <c r="F189" s="2261"/>
      <c r="G189" s="2262"/>
      <c r="H189" s="2262"/>
      <c r="I189" s="2262"/>
      <c r="J189" s="2262"/>
      <c r="K189" s="2262"/>
      <c r="L189" s="2262"/>
      <c r="M189" s="2262"/>
      <c r="N189" s="2262"/>
      <c r="O189" s="2262"/>
      <c r="P189" s="2262"/>
      <c r="Q189" s="2262"/>
      <c r="R189" s="2263"/>
      <c r="S189" s="2257"/>
    </row>
    <row r="190" spans="1:19" ht="30" customHeight="1">
      <c r="A190" s="1338"/>
      <c r="B190" s="1345" t="s">
        <v>1288</v>
      </c>
      <c r="C190" s="1340" t="s">
        <v>1273</v>
      </c>
      <c r="D190" s="1340"/>
      <c r="E190" s="1341">
        <v>3555000</v>
      </c>
      <c r="F190" s="2261"/>
      <c r="G190" s="2262"/>
      <c r="H190" s="2262"/>
      <c r="I190" s="2262"/>
      <c r="J190" s="2262"/>
      <c r="K190" s="2262"/>
      <c r="L190" s="2262"/>
      <c r="M190" s="2262"/>
      <c r="N190" s="2262"/>
      <c r="O190" s="2262"/>
      <c r="P190" s="2262"/>
      <c r="Q190" s="2262"/>
      <c r="R190" s="2263"/>
      <c r="S190" s="2257"/>
    </row>
    <row r="191" spans="1:19" ht="30" customHeight="1">
      <c r="A191" s="1338"/>
      <c r="B191" s="1345" t="s">
        <v>1289</v>
      </c>
      <c r="C191" s="1340" t="s">
        <v>1273</v>
      </c>
      <c r="D191" s="1340"/>
      <c r="E191" s="1341">
        <v>3915000</v>
      </c>
      <c r="F191" s="2261"/>
      <c r="G191" s="2262"/>
      <c r="H191" s="2262"/>
      <c r="I191" s="2262"/>
      <c r="J191" s="2262"/>
      <c r="K191" s="2262"/>
      <c r="L191" s="2262"/>
      <c r="M191" s="2262"/>
      <c r="N191" s="2262"/>
      <c r="O191" s="2262"/>
      <c r="P191" s="2262"/>
      <c r="Q191" s="2262"/>
      <c r="R191" s="2263"/>
      <c r="S191" s="2257"/>
    </row>
    <row r="192" spans="1:19" ht="30" customHeight="1">
      <c r="A192" s="1338"/>
      <c r="B192" s="1345" t="s">
        <v>1290</v>
      </c>
      <c r="C192" s="1340" t="s">
        <v>1273</v>
      </c>
      <c r="D192" s="1340"/>
      <c r="E192" s="1341">
        <v>4275000</v>
      </c>
      <c r="F192" s="2264"/>
      <c r="G192" s="2265"/>
      <c r="H192" s="2265"/>
      <c r="I192" s="2265"/>
      <c r="J192" s="2265"/>
      <c r="K192" s="2265"/>
      <c r="L192" s="2265"/>
      <c r="M192" s="2265"/>
      <c r="N192" s="2265"/>
      <c r="O192" s="2265"/>
      <c r="P192" s="2265"/>
      <c r="Q192" s="2265"/>
      <c r="R192" s="2266"/>
      <c r="S192" s="2257"/>
    </row>
    <row r="193" spans="1:19" ht="30" customHeight="1">
      <c r="A193" s="1338"/>
      <c r="B193" s="1892" t="s">
        <v>1432</v>
      </c>
      <c r="C193" s="1892"/>
      <c r="D193" s="1892"/>
      <c r="E193" s="1892"/>
      <c r="F193" s="1892"/>
      <c r="G193" s="2327"/>
      <c r="H193" s="2327"/>
      <c r="I193" s="2327"/>
      <c r="J193" s="2327"/>
      <c r="K193" s="2327"/>
      <c r="L193" s="2327"/>
      <c r="M193" s="2327"/>
      <c r="N193" s="2327"/>
      <c r="O193" s="2327"/>
      <c r="P193" s="2327"/>
      <c r="Q193" s="2327"/>
      <c r="R193" s="2327"/>
      <c r="S193" s="2257"/>
    </row>
    <row r="194" spans="1:19" ht="30" customHeight="1">
      <c r="A194" s="1338"/>
      <c r="B194" s="1345" t="s">
        <v>1433</v>
      </c>
      <c r="C194" s="1340" t="s">
        <v>1273</v>
      </c>
      <c r="D194" s="1340"/>
      <c r="E194" s="1341">
        <v>775000</v>
      </c>
      <c r="F194" s="2311" t="s">
        <v>1436</v>
      </c>
      <c r="G194" s="2312"/>
      <c r="H194" s="2312"/>
      <c r="I194" s="2312"/>
      <c r="J194" s="2312"/>
      <c r="K194" s="2312"/>
      <c r="L194" s="2312"/>
      <c r="M194" s="2312"/>
      <c r="N194" s="2312"/>
      <c r="O194" s="2312"/>
      <c r="P194" s="2312"/>
      <c r="Q194" s="2312"/>
      <c r="R194" s="2313"/>
      <c r="S194" s="2257"/>
    </row>
    <row r="195" spans="1:19" s="1360" customFormat="1" ht="30" customHeight="1">
      <c r="A195" s="1356"/>
      <c r="B195" s="1357" t="s">
        <v>1434</v>
      </c>
      <c r="C195" s="1358" t="s">
        <v>1273</v>
      </c>
      <c r="D195" s="1358"/>
      <c r="E195" s="1359">
        <v>865000</v>
      </c>
      <c r="F195" s="2314"/>
      <c r="G195" s="2315"/>
      <c r="H195" s="2315"/>
      <c r="I195" s="2315"/>
      <c r="J195" s="2315"/>
      <c r="K195" s="2315"/>
      <c r="L195" s="2315"/>
      <c r="M195" s="2315"/>
      <c r="N195" s="2315"/>
      <c r="O195" s="2315"/>
      <c r="P195" s="2315"/>
      <c r="Q195" s="2315"/>
      <c r="R195" s="2316"/>
      <c r="S195" s="2257"/>
    </row>
    <row r="196" spans="1:19" ht="30" customHeight="1">
      <c r="A196" s="1338"/>
      <c r="B196" s="1345" t="s">
        <v>1435</v>
      </c>
      <c r="C196" s="1340" t="s">
        <v>1273</v>
      </c>
      <c r="D196" s="1340"/>
      <c r="E196" s="1341">
        <v>1165000</v>
      </c>
      <c r="F196" s="2314"/>
      <c r="G196" s="2315"/>
      <c r="H196" s="2315"/>
      <c r="I196" s="2315"/>
      <c r="J196" s="2315"/>
      <c r="K196" s="2315"/>
      <c r="L196" s="2315"/>
      <c r="M196" s="2315"/>
      <c r="N196" s="2315"/>
      <c r="O196" s="2315"/>
      <c r="P196" s="2315"/>
      <c r="Q196" s="2315"/>
      <c r="R196" s="2316"/>
      <c r="S196" s="2257"/>
    </row>
    <row r="197" spans="1:19" ht="30" customHeight="1">
      <c r="A197" s="1338"/>
      <c r="B197" s="1345" t="s">
        <v>1437</v>
      </c>
      <c r="C197" s="1340" t="s">
        <v>1273</v>
      </c>
      <c r="D197" s="1340"/>
      <c r="E197" s="1341">
        <v>1280000</v>
      </c>
      <c r="F197" s="2314"/>
      <c r="G197" s="2315"/>
      <c r="H197" s="2315"/>
      <c r="I197" s="2315"/>
      <c r="J197" s="2315"/>
      <c r="K197" s="2315"/>
      <c r="L197" s="2315"/>
      <c r="M197" s="2315"/>
      <c r="N197" s="2315"/>
      <c r="O197" s="2315"/>
      <c r="P197" s="2315"/>
      <c r="Q197" s="2315"/>
      <c r="R197" s="2316"/>
      <c r="S197" s="2257"/>
    </row>
    <row r="198" spans="1:19" ht="30" customHeight="1">
      <c r="A198" s="1338"/>
      <c r="B198" s="1345" t="s">
        <v>1438</v>
      </c>
      <c r="C198" s="1340" t="s">
        <v>1273</v>
      </c>
      <c r="D198" s="1340"/>
      <c r="E198" s="1341">
        <v>1685000</v>
      </c>
      <c r="F198" s="2314"/>
      <c r="G198" s="2315"/>
      <c r="H198" s="2315"/>
      <c r="I198" s="2315"/>
      <c r="J198" s="2315"/>
      <c r="K198" s="2315"/>
      <c r="L198" s="2315"/>
      <c r="M198" s="2315"/>
      <c r="N198" s="2315"/>
      <c r="O198" s="2315"/>
      <c r="P198" s="2315"/>
      <c r="Q198" s="2315"/>
      <c r="R198" s="2316"/>
      <c r="S198" s="2257"/>
    </row>
    <row r="199" spans="1:19" ht="30" customHeight="1">
      <c r="A199" s="1338"/>
      <c r="B199" s="1345" t="s">
        <v>1439</v>
      </c>
      <c r="C199" s="1340" t="s">
        <v>1273</v>
      </c>
      <c r="D199" s="1340"/>
      <c r="E199" s="1341">
        <v>1785000</v>
      </c>
      <c r="F199" s="2347"/>
      <c r="G199" s="2348"/>
      <c r="H199" s="2348"/>
      <c r="I199" s="2348"/>
      <c r="J199" s="2348"/>
      <c r="K199" s="2348"/>
      <c r="L199" s="2348"/>
      <c r="M199" s="2348"/>
      <c r="N199" s="2348"/>
      <c r="O199" s="2348"/>
      <c r="P199" s="2348"/>
      <c r="Q199" s="2348"/>
      <c r="R199" s="2349"/>
      <c r="S199" s="2257"/>
    </row>
    <row r="200" spans="1:19" ht="45" customHeight="1">
      <c r="A200" s="1342">
        <v>2</v>
      </c>
      <c r="B200" s="1892" t="s">
        <v>1532</v>
      </c>
      <c r="C200" s="1892"/>
      <c r="D200" s="1892"/>
      <c r="E200" s="1892"/>
      <c r="F200" s="1892"/>
      <c r="G200" s="1892"/>
      <c r="H200" s="1892"/>
      <c r="I200" s="1892"/>
      <c r="J200" s="1892"/>
      <c r="K200" s="1892"/>
      <c r="L200" s="1892"/>
      <c r="M200" s="1892"/>
      <c r="N200" s="1892"/>
      <c r="O200" s="1892"/>
      <c r="P200" s="1892"/>
      <c r="Q200" s="1892"/>
      <c r="R200" s="1892"/>
      <c r="S200" s="124"/>
    </row>
    <row r="201" spans="1:19" ht="17.25" customHeight="1">
      <c r="A201" s="1338"/>
      <c r="B201" s="161" t="s">
        <v>1291</v>
      </c>
      <c r="C201" s="1340"/>
      <c r="D201" s="1340"/>
      <c r="E201" s="1347"/>
      <c r="F201" s="2258" t="s">
        <v>1292</v>
      </c>
      <c r="G201" s="2259"/>
      <c r="H201" s="2259"/>
      <c r="I201" s="2259"/>
      <c r="J201" s="2259"/>
      <c r="K201" s="2259"/>
      <c r="L201" s="2259"/>
      <c r="M201" s="2259"/>
      <c r="N201" s="2259"/>
      <c r="O201" s="2259"/>
      <c r="P201" s="2259"/>
      <c r="Q201" s="2259"/>
      <c r="R201" s="2260"/>
      <c r="S201" s="2336"/>
    </row>
    <row r="202" spans="1:19" ht="33">
      <c r="A202" s="1338"/>
      <c r="B202" s="1345" t="s">
        <v>1293</v>
      </c>
      <c r="C202" s="1340" t="s">
        <v>1273</v>
      </c>
      <c r="D202" s="2257" t="s">
        <v>1294</v>
      </c>
      <c r="E202" s="156">
        <v>1440000</v>
      </c>
      <c r="F202" s="2261"/>
      <c r="G202" s="2262"/>
      <c r="H202" s="2262"/>
      <c r="I202" s="2262"/>
      <c r="J202" s="2262"/>
      <c r="K202" s="2262"/>
      <c r="L202" s="2262"/>
      <c r="M202" s="2262"/>
      <c r="N202" s="2262"/>
      <c r="O202" s="2262"/>
      <c r="P202" s="2262"/>
      <c r="Q202" s="2262"/>
      <c r="R202" s="2263"/>
      <c r="S202" s="2336"/>
    </row>
    <row r="203" spans="1:19" ht="33">
      <c r="A203" s="1338"/>
      <c r="B203" s="1345" t="s">
        <v>1295</v>
      </c>
      <c r="C203" s="1340" t="s">
        <v>1273</v>
      </c>
      <c r="D203" s="2257"/>
      <c r="E203" s="156">
        <v>1580000</v>
      </c>
      <c r="F203" s="2261"/>
      <c r="G203" s="2262"/>
      <c r="H203" s="2262"/>
      <c r="I203" s="2262"/>
      <c r="J203" s="2262"/>
      <c r="K203" s="2262"/>
      <c r="L203" s="2262"/>
      <c r="M203" s="2262"/>
      <c r="N203" s="2262"/>
      <c r="O203" s="2262"/>
      <c r="P203" s="2262"/>
      <c r="Q203" s="2262"/>
      <c r="R203" s="2263"/>
      <c r="S203" s="2336"/>
    </row>
    <row r="204" spans="1:19" ht="33">
      <c r="A204" s="1338"/>
      <c r="B204" s="1345" t="s">
        <v>1296</v>
      </c>
      <c r="C204" s="1340" t="s">
        <v>1273</v>
      </c>
      <c r="D204" s="2257"/>
      <c r="E204" s="156">
        <v>1690000</v>
      </c>
      <c r="F204" s="2261"/>
      <c r="G204" s="2262"/>
      <c r="H204" s="2262"/>
      <c r="I204" s="2262"/>
      <c r="J204" s="2262"/>
      <c r="K204" s="2262"/>
      <c r="L204" s="2262"/>
      <c r="M204" s="2262"/>
      <c r="N204" s="2262"/>
      <c r="O204" s="2262"/>
      <c r="P204" s="2262"/>
      <c r="Q204" s="2262"/>
      <c r="R204" s="2263"/>
      <c r="S204" s="2336"/>
    </row>
    <row r="205" spans="1:19" ht="33">
      <c r="A205" s="1338"/>
      <c r="B205" s="1345" t="s">
        <v>1297</v>
      </c>
      <c r="C205" s="1340" t="s">
        <v>1273</v>
      </c>
      <c r="D205" s="2257"/>
      <c r="E205" s="156">
        <v>2030000</v>
      </c>
      <c r="F205" s="2261"/>
      <c r="G205" s="2262"/>
      <c r="H205" s="2262"/>
      <c r="I205" s="2262"/>
      <c r="J205" s="2262"/>
      <c r="K205" s="2262"/>
      <c r="L205" s="2262"/>
      <c r="M205" s="2262"/>
      <c r="N205" s="2262"/>
      <c r="O205" s="2262"/>
      <c r="P205" s="2262"/>
      <c r="Q205" s="2262"/>
      <c r="R205" s="2263"/>
      <c r="S205" s="2336"/>
    </row>
    <row r="206" spans="1:19" ht="33">
      <c r="A206" s="1338"/>
      <c r="B206" s="1345" t="s">
        <v>1298</v>
      </c>
      <c r="C206" s="1340" t="s">
        <v>1273</v>
      </c>
      <c r="D206" s="2257" t="s">
        <v>1294</v>
      </c>
      <c r="E206" s="156">
        <v>2170000</v>
      </c>
      <c r="F206" s="2261"/>
      <c r="G206" s="2262"/>
      <c r="H206" s="2262"/>
      <c r="I206" s="2262"/>
      <c r="J206" s="2262"/>
      <c r="K206" s="2262"/>
      <c r="L206" s="2262"/>
      <c r="M206" s="2262"/>
      <c r="N206" s="2262"/>
      <c r="O206" s="2262"/>
      <c r="P206" s="2262"/>
      <c r="Q206" s="2262"/>
      <c r="R206" s="2263"/>
      <c r="S206" s="2336"/>
    </row>
    <row r="207" spans="1:19" s="113" customFormat="1" ht="33">
      <c r="A207" s="1353"/>
      <c r="B207" s="1354" t="s">
        <v>1299</v>
      </c>
      <c r="C207" s="217" t="s">
        <v>1273</v>
      </c>
      <c r="D207" s="2257"/>
      <c r="E207" s="1355">
        <v>2280000</v>
      </c>
      <c r="F207" s="2261"/>
      <c r="G207" s="2262"/>
      <c r="H207" s="2262"/>
      <c r="I207" s="2262"/>
      <c r="J207" s="2262"/>
      <c r="K207" s="2262"/>
      <c r="L207" s="2262"/>
      <c r="M207" s="2262"/>
      <c r="N207" s="2262"/>
      <c r="O207" s="2262"/>
      <c r="P207" s="2262"/>
      <c r="Q207" s="2262"/>
      <c r="R207" s="2263"/>
      <c r="S207" s="2336"/>
    </row>
    <row r="208" spans="1:19" ht="33">
      <c r="A208" s="1338"/>
      <c r="B208" s="1345" t="s">
        <v>1300</v>
      </c>
      <c r="C208" s="1340" t="s">
        <v>1273</v>
      </c>
      <c r="D208" s="2257"/>
      <c r="E208" s="156">
        <v>2910000</v>
      </c>
      <c r="F208" s="2261"/>
      <c r="G208" s="2262"/>
      <c r="H208" s="2262"/>
      <c r="I208" s="2262"/>
      <c r="J208" s="2262"/>
      <c r="K208" s="2262"/>
      <c r="L208" s="2262"/>
      <c r="M208" s="2262"/>
      <c r="N208" s="2262"/>
      <c r="O208" s="2262"/>
      <c r="P208" s="2262"/>
      <c r="Q208" s="2262"/>
      <c r="R208" s="2263"/>
      <c r="S208" s="2336"/>
    </row>
    <row r="209" spans="1:19" ht="33">
      <c r="A209" s="1338"/>
      <c r="B209" s="1345" t="s">
        <v>1301</v>
      </c>
      <c r="C209" s="1340" t="s">
        <v>1273</v>
      </c>
      <c r="D209" s="2257"/>
      <c r="E209" s="156">
        <v>3190000</v>
      </c>
      <c r="F209" s="2261"/>
      <c r="G209" s="2262"/>
      <c r="H209" s="2262"/>
      <c r="I209" s="2262"/>
      <c r="J209" s="2262"/>
      <c r="K209" s="2262"/>
      <c r="L209" s="2262"/>
      <c r="M209" s="2262"/>
      <c r="N209" s="2262"/>
      <c r="O209" s="2262"/>
      <c r="P209" s="2262"/>
      <c r="Q209" s="2262"/>
      <c r="R209" s="2263"/>
      <c r="S209" s="2336"/>
    </row>
    <row r="210" spans="1:19" ht="33">
      <c r="A210" s="1338"/>
      <c r="B210" s="1345" t="s">
        <v>1302</v>
      </c>
      <c r="C210" s="1340" t="s">
        <v>1273</v>
      </c>
      <c r="D210" s="2257" t="s">
        <v>1294</v>
      </c>
      <c r="E210" s="156">
        <v>3400000</v>
      </c>
      <c r="F210" s="2261"/>
      <c r="G210" s="2262"/>
      <c r="H210" s="2262"/>
      <c r="I210" s="2262"/>
      <c r="J210" s="2262"/>
      <c r="K210" s="2262"/>
      <c r="L210" s="2262"/>
      <c r="M210" s="2262"/>
      <c r="N210" s="2262"/>
      <c r="O210" s="2262"/>
      <c r="P210" s="2262"/>
      <c r="Q210" s="2262"/>
      <c r="R210" s="2263"/>
      <c r="S210" s="2336"/>
    </row>
    <row r="211" spans="1:19" ht="33">
      <c r="A211" s="1338"/>
      <c r="B211" s="1345" t="s">
        <v>1303</v>
      </c>
      <c r="C211" s="1340" t="s">
        <v>1273</v>
      </c>
      <c r="D211" s="2257"/>
      <c r="E211" s="156">
        <v>3980000</v>
      </c>
      <c r="F211" s="2261"/>
      <c r="G211" s="2262"/>
      <c r="H211" s="2262"/>
      <c r="I211" s="2262"/>
      <c r="J211" s="2262"/>
      <c r="K211" s="2262"/>
      <c r="L211" s="2262"/>
      <c r="M211" s="2262"/>
      <c r="N211" s="2262"/>
      <c r="O211" s="2262"/>
      <c r="P211" s="2262"/>
      <c r="Q211" s="2262"/>
      <c r="R211" s="2263"/>
      <c r="S211" s="2336"/>
    </row>
    <row r="212" spans="1:19" ht="33">
      <c r="A212" s="1338"/>
      <c r="B212" s="1345" t="s">
        <v>1304</v>
      </c>
      <c r="C212" s="1340" t="s">
        <v>1273</v>
      </c>
      <c r="D212" s="2257"/>
      <c r="E212" s="156">
        <v>4500000</v>
      </c>
      <c r="F212" s="2261"/>
      <c r="G212" s="2262"/>
      <c r="H212" s="2262"/>
      <c r="I212" s="2262"/>
      <c r="J212" s="2262"/>
      <c r="K212" s="2262"/>
      <c r="L212" s="2262"/>
      <c r="M212" s="2262"/>
      <c r="N212" s="2262"/>
      <c r="O212" s="2262"/>
      <c r="P212" s="2262"/>
      <c r="Q212" s="2262"/>
      <c r="R212" s="2263"/>
      <c r="S212" s="2336"/>
    </row>
    <row r="213" spans="1:19" ht="33">
      <c r="A213" s="1338"/>
      <c r="B213" s="1345" t="s">
        <v>1305</v>
      </c>
      <c r="C213" s="1340" t="s">
        <v>1273</v>
      </c>
      <c r="D213" s="2257"/>
      <c r="E213" s="156">
        <v>4590000</v>
      </c>
      <c r="F213" s="2264"/>
      <c r="G213" s="2265"/>
      <c r="H213" s="2265"/>
      <c r="I213" s="2265"/>
      <c r="J213" s="2265"/>
      <c r="K213" s="2265"/>
      <c r="L213" s="2265"/>
      <c r="M213" s="2265"/>
      <c r="N213" s="2265"/>
      <c r="O213" s="2265"/>
      <c r="P213" s="2265"/>
      <c r="Q213" s="2265"/>
      <c r="R213" s="2266"/>
      <c r="S213" s="2336"/>
    </row>
    <row r="214" spans="1:19" ht="30" customHeight="1">
      <c r="A214" s="1342" t="s">
        <v>1266</v>
      </c>
      <c r="B214" s="1892" t="s">
        <v>1306</v>
      </c>
      <c r="C214" s="1892"/>
      <c r="D214" s="1892"/>
      <c r="E214" s="1892"/>
      <c r="F214" s="1892"/>
      <c r="G214" s="1892"/>
      <c r="H214" s="1892"/>
      <c r="I214" s="1892"/>
      <c r="J214" s="1892"/>
      <c r="K214" s="1892"/>
      <c r="L214" s="1892"/>
      <c r="M214" s="1892"/>
      <c r="N214" s="1892"/>
      <c r="O214" s="1892"/>
      <c r="P214" s="1892"/>
      <c r="Q214" s="1892"/>
      <c r="R214" s="1892"/>
      <c r="S214" s="1347"/>
    </row>
    <row r="215" spans="1:19" ht="39.75" customHeight="1">
      <c r="A215" s="1342">
        <v>1</v>
      </c>
      <c r="B215" s="1892" t="s">
        <v>1533</v>
      </c>
      <c r="C215" s="1892"/>
      <c r="D215" s="1892"/>
      <c r="E215" s="1892"/>
      <c r="F215" s="1892"/>
      <c r="G215" s="1892"/>
      <c r="H215" s="1892"/>
      <c r="I215" s="1892"/>
      <c r="J215" s="1892"/>
      <c r="K215" s="1892"/>
      <c r="L215" s="1892"/>
      <c r="M215" s="1892"/>
      <c r="N215" s="1892"/>
      <c r="O215" s="1892"/>
      <c r="P215" s="1892"/>
      <c r="Q215" s="1892"/>
      <c r="R215" s="1892"/>
      <c r="S215" s="124"/>
    </row>
    <row r="216" spans="1:19" ht="30" customHeight="1">
      <c r="A216" s="1342"/>
      <c r="B216" s="139" t="s">
        <v>1308</v>
      </c>
      <c r="C216" s="2241"/>
      <c r="D216" s="2241"/>
      <c r="E216" s="2241"/>
      <c r="F216" s="2241"/>
      <c r="G216" s="2241" t="s">
        <v>1309</v>
      </c>
      <c r="H216" s="2241"/>
      <c r="I216" s="2241"/>
      <c r="J216" s="2241"/>
      <c r="K216" s="2241"/>
      <c r="L216" s="2241"/>
      <c r="M216" s="2241"/>
      <c r="N216" s="2241"/>
      <c r="O216" s="2241"/>
      <c r="P216" s="2241"/>
      <c r="Q216" s="2241"/>
      <c r="R216" s="2241"/>
      <c r="S216" s="124"/>
    </row>
    <row r="217" spans="1:19" ht="60" customHeight="1">
      <c r="A217" s="1338"/>
      <c r="B217" s="1345" t="s">
        <v>1310</v>
      </c>
      <c r="C217" s="1340" t="s">
        <v>1662</v>
      </c>
      <c r="D217" s="1338"/>
      <c r="E217" s="156"/>
      <c r="F217" s="156"/>
      <c r="G217" s="2334">
        <v>2389000</v>
      </c>
      <c r="H217" s="2334"/>
      <c r="I217" s="2334"/>
      <c r="J217" s="2334"/>
      <c r="K217" s="2334"/>
      <c r="L217" s="2334"/>
      <c r="M217" s="2334"/>
      <c r="N217" s="2334"/>
      <c r="O217" s="2334"/>
      <c r="P217" s="2334"/>
      <c r="Q217" s="2334"/>
      <c r="R217" s="2334"/>
      <c r="S217" s="163"/>
    </row>
    <row r="218" spans="1:19" ht="60" customHeight="1">
      <c r="A218" s="1338"/>
      <c r="B218" s="1345" t="s">
        <v>1311</v>
      </c>
      <c r="C218" s="1340" t="s">
        <v>1662</v>
      </c>
      <c r="D218" s="1338"/>
      <c r="E218" s="156"/>
      <c r="F218" s="156"/>
      <c r="G218" s="2334">
        <v>2389000</v>
      </c>
      <c r="H218" s="2334"/>
      <c r="I218" s="2334"/>
      <c r="J218" s="2334"/>
      <c r="K218" s="2334"/>
      <c r="L218" s="2334"/>
      <c r="M218" s="2334"/>
      <c r="N218" s="2334"/>
      <c r="O218" s="2334"/>
      <c r="P218" s="2334"/>
      <c r="Q218" s="2334"/>
      <c r="R218" s="2334"/>
      <c r="S218" s="163"/>
    </row>
    <row r="219" spans="1:19" ht="60" customHeight="1">
      <c r="A219" s="1338"/>
      <c r="B219" s="1345" t="s">
        <v>1312</v>
      </c>
      <c r="C219" s="1340" t="s">
        <v>1662</v>
      </c>
      <c r="D219" s="1338"/>
      <c r="E219" s="156"/>
      <c r="F219" s="156"/>
      <c r="G219" s="2334">
        <v>2463000</v>
      </c>
      <c r="H219" s="2334"/>
      <c r="I219" s="2334"/>
      <c r="J219" s="2334"/>
      <c r="K219" s="2334"/>
      <c r="L219" s="2334"/>
      <c r="M219" s="2334"/>
      <c r="N219" s="2334"/>
      <c r="O219" s="2334"/>
      <c r="P219" s="2334"/>
      <c r="Q219" s="2334"/>
      <c r="R219" s="2334"/>
      <c r="S219" s="163"/>
    </row>
    <row r="220" spans="1:19" ht="60" customHeight="1">
      <c r="A220" s="1338"/>
      <c r="B220" s="1345" t="s">
        <v>1313</v>
      </c>
      <c r="C220" s="1340" t="s">
        <v>1662</v>
      </c>
      <c r="D220" s="1338"/>
      <c r="E220" s="156"/>
      <c r="F220" s="156"/>
      <c r="G220" s="2334">
        <v>2389000</v>
      </c>
      <c r="H220" s="2334"/>
      <c r="I220" s="2334"/>
      <c r="J220" s="2334"/>
      <c r="K220" s="2334"/>
      <c r="L220" s="2334"/>
      <c r="M220" s="2334"/>
      <c r="N220" s="2334"/>
      <c r="O220" s="2334"/>
      <c r="P220" s="2334"/>
      <c r="Q220" s="2334"/>
      <c r="R220" s="2334"/>
      <c r="S220" s="123"/>
    </row>
    <row r="221" spans="1:19" ht="60" customHeight="1">
      <c r="A221" s="1338"/>
      <c r="B221" s="1345" t="s">
        <v>1314</v>
      </c>
      <c r="C221" s="1340" t="s">
        <v>1662</v>
      </c>
      <c r="D221" s="1338"/>
      <c r="E221" s="156"/>
      <c r="F221" s="156"/>
      <c r="G221" s="2334">
        <v>2156000</v>
      </c>
      <c r="H221" s="2334"/>
      <c r="I221" s="2334"/>
      <c r="J221" s="2334"/>
      <c r="K221" s="2334"/>
      <c r="L221" s="2334"/>
      <c r="M221" s="2334"/>
      <c r="N221" s="2334"/>
      <c r="O221" s="2334"/>
      <c r="P221" s="2334"/>
      <c r="Q221" s="2334"/>
      <c r="R221" s="2334"/>
      <c r="S221" s="123"/>
    </row>
    <row r="222" spans="1:19" ht="60" customHeight="1">
      <c r="A222" s="1338"/>
      <c r="B222" s="1345" t="s">
        <v>1315</v>
      </c>
      <c r="C222" s="1340" t="s">
        <v>1662</v>
      </c>
      <c r="D222" s="1338"/>
      <c r="E222" s="156"/>
      <c r="F222" s="156"/>
      <c r="G222" s="2334">
        <v>2156000</v>
      </c>
      <c r="H222" s="2334"/>
      <c r="I222" s="2334"/>
      <c r="J222" s="2334"/>
      <c r="K222" s="2334"/>
      <c r="L222" s="2334"/>
      <c r="M222" s="2334"/>
      <c r="N222" s="2334"/>
      <c r="O222" s="2334"/>
      <c r="P222" s="2334"/>
      <c r="Q222" s="2334"/>
      <c r="R222" s="2334"/>
      <c r="S222" s="123"/>
    </row>
    <row r="223" spans="1:19" ht="60" customHeight="1">
      <c r="A223" s="1338"/>
      <c r="B223" s="1345" t="s">
        <v>1316</v>
      </c>
      <c r="C223" s="1340" t="s">
        <v>1662</v>
      </c>
      <c r="D223" s="1338"/>
      <c r="E223" s="156"/>
      <c r="F223" s="156"/>
      <c r="G223" s="2334">
        <v>2156000</v>
      </c>
      <c r="H223" s="2334"/>
      <c r="I223" s="2334"/>
      <c r="J223" s="2334"/>
      <c r="K223" s="2334"/>
      <c r="L223" s="2334"/>
      <c r="M223" s="2334"/>
      <c r="N223" s="2334"/>
      <c r="O223" s="2334"/>
      <c r="P223" s="2334"/>
      <c r="Q223" s="2334"/>
      <c r="R223" s="2334"/>
      <c r="S223" s="123"/>
    </row>
    <row r="224" spans="1:19" ht="39.950000000000003" customHeight="1">
      <c r="A224" s="123"/>
      <c r="B224" s="1337" t="s">
        <v>1317</v>
      </c>
      <c r="C224" s="1340"/>
      <c r="D224" s="1338"/>
      <c r="E224" s="156"/>
      <c r="F224" s="156"/>
      <c r="G224" s="2334"/>
      <c r="H224" s="2334"/>
      <c r="I224" s="2334"/>
      <c r="J224" s="2334"/>
      <c r="K224" s="2334"/>
      <c r="L224" s="2334"/>
      <c r="M224" s="2334"/>
      <c r="N224" s="2334"/>
      <c r="O224" s="2334"/>
      <c r="P224" s="2334"/>
      <c r="Q224" s="2334"/>
      <c r="R224" s="2334"/>
      <c r="S224" s="123"/>
    </row>
    <row r="225" spans="1:19" ht="86.25" customHeight="1">
      <c r="A225" s="1338"/>
      <c r="B225" s="1345" t="s">
        <v>1318</v>
      </c>
      <c r="C225" s="1340" t="s">
        <v>1662</v>
      </c>
      <c r="D225" s="1338"/>
      <c r="E225" s="156"/>
      <c r="F225" s="156"/>
      <c r="G225" s="2334">
        <v>3198000</v>
      </c>
      <c r="H225" s="2334"/>
      <c r="I225" s="2334"/>
      <c r="J225" s="2334"/>
      <c r="K225" s="2334"/>
      <c r="L225" s="2334"/>
      <c r="M225" s="2334"/>
      <c r="N225" s="2334"/>
      <c r="O225" s="2334"/>
      <c r="P225" s="2334"/>
      <c r="Q225" s="2334"/>
      <c r="R225" s="2334"/>
      <c r="S225" s="123"/>
    </row>
    <row r="226" spans="1:19" ht="86.25" customHeight="1">
      <c r="A226" s="1338"/>
      <c r="B226" s="1345" t="s">
        <v>1319</v>
      </c>
      <c r="C226" s="1340" t="s">
        <v>1662</v>
      </c>
      <c r="D226" s="1338"/>
      <c r="E226" s="156"/>
      <c r="F226" s="156"/>
      <c r="G226" s="2334">
        <v>3198000</v>
      </c>
      <c r="H226" s="2334"/>
      <c r="I226" s="2334"/>
      <c r="J226" s="2334"/>
      <c r="K226" s="2334"/>
      <c r="L226" s="2334"/>
      <c r="M226" s="2334"/>
      <c r="N226" s="2334"/>
      <c r="O226" s="2334"/>
      <c r="P226" s="2334"/>
      <c r="Q226" s="2334"/>
      <c r="R226" s="2334"/>
      <c r="S226" s="123"/>
    </row>
    <row r="227" spans="1:19" ht="86.25" customHeight="1">
      <c r="A227" s="1338"/>
      <c r="B227" s="1345" t="s">
        <v>1320</v>
      </c>
      <c r="C227" s="1340" t="s">
        <v>1662</v>
      </c>
      <c r="D227" s="1338"/>
      <c r="E227" s="156"/>
      <c r="F227" s="156"/>
      <c r="G227" s="2334">
        <v>3198000</v>
      </c>
      <c r="H227" s="2334"/>
      <c r="I227" s="2334"/>
      <c r="J227" s="2334"/>
      <c r="K227" s="2334"/>
      <c r="L227" s="2334"/>
      <c r="M227" s="2334"/>
      <c r="N227" s="2334"/>
      <c r="O227" s="2334"/>
      <c r="P227" s="2334"/>
      <c r="Q227" s="2334"/>
      <c r="R227" s="2334"/>
      <c r="S227" s="123"/>
    </row>
    <row r="228" spans="1:19" ht="86.25" customHeight="1">
      <c r="A228" s="1338"/>
      <c r="B228" s="1345" t="s">
        <v>1321</v>
      </c>
      <c r="C228" s="1340" t="s">
        <v>1662</v>
      </c>
      <c r="D228" s="1338"/>
      <c r="E228" s="156"/>
      <c r="F228" s="156"/>
      <c r="G228" s="2334">
        <v>2973000</v>
      </c>
      <c r="H228" s="2334"/>
      <c r="I228" s="2334"/>
      <c r="J228" s="2334"/>
      <c r="K228" s="2334"/>
      <c r="L228" s="2334"/>
      <c r="M228" s="2334"/>
      <c r="N228" s="2334"/>
      <c r="O228" s="2334"/>
      <c r="P228" s="2334"/>
      <c r="Q228" s="2334"/>
      <c r="R228" s="2334"/>
      <c r="S228" s="1347"/>
    </row>
    <row r="229" spans="1:19" ht="86.25" customHeight="1">
      <c r="A229" s="1338"/>
      <c r="B229" s="1345" t="s">
        <v>1322</v>
      </c>
      <c r="C229" s="1340" t="s">
        <v>1662</v>
      </c>
      <c r="D229" s="1338"/>
      <c r="E229" s="156"/>
      <c r="F229" s="156"/>
      <c r="G229" s="2334">
        <v>2973000</v>
      </c>
      <c r="H229" s="2334"/>
      <c r="I229" s="2334"/>
      <c r="J229" s="2334"/>
      <c r="K229" s="2334"/>
      <c r="L229" s="2334"/>
      <c r="M229" s="2334"/>
      <c r="N229" s="2334"/>
      <c r="O229" s="2334"/>
      <c r="P229" s="2334"/>
      <c r="Q229" s="2334"/>
      <c r="R229" s="2334"/>
      <c r="S229" s="1347"/>
    </row>
    <row r="230" spans="1:19" ht="86.25" customHeight="1">
      <c r="A230" s="1338"/>
      <c r="B230" s="1345" t="s">
        <v>1323</v>
      </c>
      <c r="C230" s="1340" t="s">
        <v>1662</v>
      </c>
      <c r="D230" s="1338"/>
      <c r="E230" s="156"/>
      <c r="F230" s="156"/>
      <c r="G230" s="2334">
        <v>2973000</v>
      </c>
      <c r="H230" s="2334"/>
      <c r="I230" s="2334"/>
      <c r="J230" s="2334"/>
      <c r="K230" s="2334"/>
      <c r="L230" s="2334"/>
      <c r="M230" s="2334"/>
      <c r="N230" s="2334"/>
      <c r="O230" s="2334"/>
      <c r="P230" s="2334"/>
      <c r="Q230" s="2334"/>
      <c r="R230" s="2334"/>
      <c r="S230" s="1347"/>
    </row>
    <row r="231" spans="1:19" ht="86.25" customHeight="1">
      <c r="A231" s="1338"/>
      <c r="B231" s="1345" t="s">
        <v>1324</v>
      </c>
      <c r="C231" s="1340" t="s">
        <v>1662</v>
      </c>
      <c r="D231" s="1338"/>
      <c r="E231" s="156"/>
      <c r="F231" s="156"/>
      <c r="G231" s="2334">
        <v>2973000</v>
      </c>
      <c r="H231" s="2334"/>
      <c r="I231" s="2334"/>
      <c r="J231" s="2334"/>
      <c r="K231" s="2334"/>
      <c r="L231" s="2334"/>
      <c r="M231" s="2334"/>
      <c r="N231" s="2334"/>
      <c r="O231" s="2334"/>
      <c r="P231" s="2334"/>
      <c r="Q231" s="2334"/>
      <c r="R231" s="2334"/>
      <c r="S231" s="1347"/>
    </row>
    <row r="232" spans="1:19" ht="39.950000000000003" customHeight="1">
      <c r="A232" s="123"/>
      <c r="B232" s="1892" t="s">
        <v>1378</v>
      </c>
      <c r="C232" s="1892"/>
      <c r="D232" s="1338"/>
      <c r="E232" s="156"/>
      <c r="F232" s="156"/>
      <c r="G232" s="2334"/>
      <c r="H232" s="2334"/>
      <c r="I232" s="2334"/>
      <c r="J232" s="2334"/>
      <c r="K232" s="2334"/>
      <c r="L232" s="2334"/>
      <c r="M232" s="2334"/>
      <c r="N232" s="2334"/>
      <c r="O232" s="2334"/>
      <c r="P232" s="2334"/>
      <c r="Q232" s="2334"/>
      <c r="R232" s="2334"/>
      <c r="S232" s="1347"/>
    </row>
    <row r="233" spans="1:19" ht="96.75" customHeight="1">
      <c r="A233" s="1338"/>
      <c r="B233" s="1345" t="s">
        <v>1507</v>
      </c>
      <c r="C233" s="1340" t="s">
        <v>1662</v>
      </c>
      <c r="D233" s="1338"/>
      <c r="E233" s="156"/>
      <c r="F233" s="156"/>
      <c r="G233" s="2334">
        <v>3898000</v>
      </c>
      <c r="H233" s="2334"/>
      <c r="I233" s="2334"/>
      <c r="J233" s="2334"/>
      <c r="K233" s="2334"/>
      <c r="L233" s="2334"/>
      <c r="M233" s="2334"/>
      <c r="N233" s="2334"/>
      <c r="O233" s="2334"/>
      <c r="P233" s="2334"/>
      <c r="Q233" s="2334"/>
      <c r="R233" s="2334"/>
      <c r="S233" s="1347"/>
    </row>
    <row r="234" spans="1:19" ht="96.75" customHeight="1">
      <c r="A234" s="1338"/>
      <c r="B234" s="1345" t="s">
        <v>1508</v>
      </c>
      <c r="C234" s="1340" t="s">
        <v>1662</v>
      </c>
      <c r="D234" s="1338"/>
      <c r="E234" s="156"/>
      <c r="F234" s="156"/>
      <c r="G234" s="2334">
        <v>3898000</v>
      </c>
      <c r="H234" s="2334"/>
      <c r="I234" s="2334"/>
      <c r="J234" s="2334"/>
      <c r="K234" s="2334"/>
      <c r="L234" s="2334"/>
      <c r="M234" s="2334"/>
      <c r="N234" s="2334"/>
      <c r="O234" s="2334"/>
      <c r="P234" s="2334"/>
      <c r="Q234" s="2334"/>
      <c r="R234" s="2334"/>
      <c r="S234" s="1347"/>
    </row>
    <row r="235" spans="1:19" ht="96.75" customHeight="1">
      <c r="A235" s="1338"/>
      <c r="B235" s="1345" t="s">
        <v>1509</v>
      </c>
      <c r="C235" s="1340" t="s">
        <v>1662</v>
      </c>
      <c r="D235" s="1338"/>
      <c r="E235" s="156"/>
      <c r="F235" s="156"/>
      <c r="G235" s="2334">
        <v>3898000</v>
      </c>
      <c r="H235" s="2334"/>
      <c r="I235" s="2334"/>
      <c r="J235" s="2334"/>
      <c r="K235" s="2334"/>
      <c r="L235" s="2334"/>
      <c r="M235" s="2334"/>
      <c r="N235" s="2334"/>
      <c r="O235" s="2334"/>
      <c r="P235" s="2334"/>
      <c r="Q235" s="2334"/>
      <c r="R235" s="2334"/>
      <c r="S235" s="1347"/>
    </row>
    <row r="236" spans="1:19" ht="84" customHeight="1">
      <c r="A236" s="1338"/>
      <c r="B236" s="1345" t="s">
        <v>1510</v>
      </c>
      <c r="C236" s="1340" t="s">
        <v>1662</v>
      </c>
      <c r="D236" s="1338"/>
      <c r="E236" s="156"/>
      <c r="F236" s="156"/>
      <c r="G236" s="2334">
        <v>3473000</v>
      </c>
      <c r="H236" s="2334"/>
      <c r="I236" s="2257"/>
      <c r="J236" s="2257"/>
      <c r="K236" s="2257"/>
      <c r="L236" s="2257"/>
      <c r="M236" s="2257"/>
      <c r="N236" s="2257"/>
      <c r="O236" s="2257"/>
      <c r="P236" s="2257"/>
      <c r="Q236" s="2257"/>
      <c r="R236" s="2257"/>
      <c r="S236" s="1347"/>
    </row>
    <row r="237" spans="1:19" ht="84" customHeight="1">
      <c r="A237" s="1338"/>
      <c r="B237" s="1345" t="s">
        <v>1511</v>
      </c>
      <c r="C237" s="1340" t="s">
        <v>1662</v>
      </c>
      <c r="D237" s="1338"/>
      <c r="E237" s="156"/>
      <c r="F237" s="156"/>
      <c r="G237" s="2334">
        <v>3473000</v>
      </c>
      <c r="H237" s="2334"/>
      <c r="I237" s="2257"/>
      <c r="J237" s="2257"/>
      <c r="K237" s="2257"/>
      <c r="L237" s="2257"/>
      <c r="M237" s="2257"/>
      <c r="N237" s="2257"/>
      <c r="O237" s="2257"/>
      <c r="P237" s="2257"/>
      <c r="Q237" s="2257"/>
      <c r="R237" s="2257"/>
      <c r="S237" s="1347"/>
    </row>
    <row r="238" spans="1:19" ht="95.25" customHeight="1">
      <c r="A238" s="1338"/>
      <c r="B238" s="1345" t="s">
        <v>1331</v>
      </c>
      <c r="C238" s="1340" t="s">
        <v>1662</v>
      </c>
      <c r="D238" s="1338"/>
      <c r="E238" s="156"/>
      <c r="F238" s="156"/>
      <c r="G238" s="2334">
        <v>3473000</v>
      </c>
      <c r="H238" s="2334"/>
      <c r="I238" s="2257"/>
      <c r="J238" s="2257"/>
      <c r="K238" s="2257"/>
      <c r="L238" s="2257"/>
      <c r="M238" s="2257"/>
      <c r="N238" s="2257"/>
      <c r="O238" s="2257"/>
      <c r="P238" s="2257"/>
      <c r="Q238" s="2257"/>
      <c r="R238" s="2257"/>
      <c r="S238" s="1347"/>
    </row>
    <row r="239" spans="1:19" ht="84" customHeight="1">
      <c r="A239" s="1338"/>
      <c r="B239" s="1345" t="s">
        <v>1512</v>
      </c>
      <c r="C239" s="1340" t="s">
        <v>1662</v>
      </c>
      <c r="D239" s="1338"/>
      <c r="E239" s="156"/>
      <c r="F239" s="156"/>
      <c r="G239" s="2334">
        <v>3473000</v>
      </c>
      <c r="H239" s="2334"/>
      <c r="I239" s="2257"/>
      <c r="J239" s="2257"/>
      <c r="K239" s="2257"/>
      <c r="L239" s="2257"/>
      <c r="M239" s="2257"/>
      <c r="N239" s="2257"/>
      <c r="O239" s="2257"/>
      <c r="P239" s="2257"/>
      <c r="Q239" s="2257"/>
      <c r="R239" s="2257"/>
      <c r="S239" s="1347"/>
    </row>
    <row r="240" spans="1:19" ht="84" customHeight="1">
      <c r="A240" s="1338"/>
      <c r="B240" s="1345" t="s">
        <v>1513</v>
      </c>
      <c r="C240" s="1340" t="s">
        <v>1662</v>
      </c>
      <c r="D240" s="1338"/>
      <c r="E240" s="156"/>
      <c r="F240" s="156"/>
      <c r="G240" s="2334">
        <v>2850000</v>
      </c>
      <c r="H240" s="2334"/>
      <c r="I240" s="2334"/>
      <c r="J240" s="2334"/>
      <c r="K240" s="2334"/>
      <c r="L240" s="2334"/>
      <c r="M240" s="2334"/>
      <c r="N240" s="2334"/>
      <c r="O240" s="2334"/>
      <c r="P240" s="2334"/>
      <c r="Q240" s="2334"/>
      <c r="R240" s="2334"/>
      <c r="S240" s="1347"/>
    </row>
  </sheetData>
  <mergeCells count="152">
    <mergeCell ref="G236:R236"/>
    <mergeCell ref="G237:R237"/>
    <mergeCell ref="G238:R238"/>
    <mergeCell ref="G239:R239"/>
    <mergeCell ref="G240:R240"/>
    <mergeCell ref="G231:R231"/>
    <mergeCell ref="B232:C232"/>
    <mergeCell ref="G232:R232"/>
    <mergeCell ref="G233:R233"/>
    <mergeCell ref="G234:R234"/>
    <mergeCell ref="G235:R235"/>
    <mergeCell ref="G225:R225"/>
    <mergeCell ref="G226:R226"/>
    <mergeCell ref="G227:R227"/>
    <mergeCell ref="G228:R228"/>
    <mergeCell ref="G229:R229"/>
    <mergeCell ref="G230:R230"/>
    <mergeCell ref="G219:R219"/>
    <mergeCell ref="G220:R220"/>
    <mergeCell ref="G221:R221"/>
    <mergeCell ref="G222:R222"/>
    <mergeCell ref="G223:R223"/>
    <mergeCell ref="G224:R224"/>
    <mergeCell ref="B214:R214"/>
    <mergeCell ref="B215:R215"/>
    <mergeCell ref="C216:F216"/>
    <mergeCell ref="G216:R216"/>
    <mergeCell ref="G217:R217"/>
    <mergeCell ref="G218:R218"/>
    <mergeCell ref="B193:F193"/>
    <mergeCell ref="G193:R193"/>
    <mergeCell ref="S193:S199"/>
    <mergeCell ref="F194:R199"/>
    <mergeCell ref="B200:R200"/>
    <mergeCell ref="F201:R213"/>
    <mergeCell ref="S201:S213"/>
    <mergeCell ref="D202:D205"/>
    <mergeCell ref="D206:D209"/>
    <mergeCell ref="D210:D213"/>
    <mergeCell ref="B174:F174"/>
    <mergeCell ref="G174:R174"/>
    <mergeCell ref="F175:R192"/>
    <mergeCell ref="S175:S192"/>
    <mergeCell ref="E160:R160"/>
    <mergeCell ref="D161:D167"/>
    <mergeCell ref="H161:R167"/>
    <mergeCell ref="S161:S167"/>
    <mergeCell ref="B168:R168"/>
    <mergeCell ref="A169:A173"/>
    <mergeCell ref="B169:R169"/>
    <mergeCell ref="S169:S173"/>
    <mergeCell ref="B170:R170"/>
    <mergeCell ref="B171:O171"/>
    <mergeCell ref="B144:E144"/>
    <mergeCell ref="B145:D145"/>
    <mergeCell ref="H145:R152"/>
    <mergeCell ref="S145:S152"/>
    <mergeCell ref="D146:D152"/>
    <mergeCell ref="E153:R153"/>
    <mergeCell ref="S153:S158"/>
    <mergeCell ref="D154:D159"/>
    <mergeCell ref="H154:R159"/>
    <mergeCell ref="B172:R172"/>
    <mergeCell ref="B173:R173"/>
    <mergeCell ref="G136:R138"/>
    <mergeCell ref="S136:S138"/>
    <mergeCell ref="G139:R141"/>
    <mergeCell ref="S139:S141"/>
    <mergeCell ref="B142:R142"/>
    <mergeCell ref="B143:R143"/>
    <mergeCell ref="B128:R128"/>
    <mergeCell ref="S128:S130"/>
    <mergeCell ref="G129:R130"/>
    <mergeCell ref="B131:R131"/>
    <mergeCell ref="B132:R132"/>
    <mergeCell ref="G133:R135"/>
    <mergeCell ref="B120:R120"/>
    <mergeCell ref="S120:S122"/>
    <mergeCell ref="D121:D122"/>
    <mergeCell ref="G121:R122"/>
    <mergeCell ref="B123:R123"/>
    <mergeCell ref="G124:R126"/>
    <mergeCell ref="B114:R114"/>
    <mergeCell ref="S114:S116"/>
    <mergeCell ref="G115:R116"/>
    <mergeCell ref="B117:R117"/>
    <mergeCell ref="S117:S119"/>
    <mergeCell ref="D118:D119"/>
    <mergeCell ref="G118:R119"/>
    <mergeCell ref="B92:R92"/>
    <mergeCell ref="G93:R97"/>
    <mergeCell ref="B98:R98"/>
    <mergeCell ref="G99:R105"/>
    <mergeCell ref="B112:R112"/>
    <mergeCell ref="G113:R113"/>
    <mergeCell ref="B76:R76"/>
    <mergeCell ref="D77:D80"/>
    <mergeCell ref="G77:R80"/>
    <mergeCell ref="B81:R81"/>
    <mergeCell ref="D82:D91"/>
    <mergeCell ref="G82:R91"/>
    <mergeCell ref="B106:R106"/>
    <mergeCell ref="G107:R110"/>
    <mergeCell ref="B66:R66"/>
    <mergeCell ref="S67:S70"/>
    <mergeCell ref="D68:D70"/>
    <mergeCell ref="G68:R70"/>
    <mergeCell ref="B71:R71"/>
    <mergeCell ref="S72:S75"/>
    <mergeCell ref="D73:D75"/>
    <mergeCell ref="G73:R75"/>
    <mergeCell ref="B50:S50"/>
    <mergeCell ref="D51:D58"/>
    <mergeCell ref="G51:R58"/>
    <mergeCell ref="B59:R59"/>
    <mergeCell ref="D60:D65"/>
    <mergeCell ref="G60:R65"/>
    <mergeCell ref="S60:S65"/>
    <mergeCell ref="D38:D39"/>
    <mergeCell ref="G38:R41"/>
    <mergeCell ref="B42:S42"/>
    <mergeCell ref="D44:D49"/>
    <mergeCell ref="G44:R49"/>
    <mergeCell ref="S44:S49"/>
    <mergeCell ref="A27:S27"/>
    <mergeCell ref="B28:R28"/>
    <mergeCell ref="D29:D35"/>
    <mergeCell ref="G29:R35"/>
    <mergeCell ref="B36:R36"/>
    <mergeCell ref="B37:F37"/>
    <mergeCell ref="B20:F20"/>
    <mergeCell ref="G20:R24"/>
    <mergeCell ref="S20:S23"/>
    <mergeCell ref="D21:D24"/>
    <mergeCell ref="B25:R25"/>
    <mergeCell ref="G26:R26"/>
    <mergeCell ref="A8:R8"/>
    <mergeCell ref="B10:R10"/>
    <mergeCell ref="B11:F11"/>
    <mergeCell ref="G11:R19"/>
    <mergeCell ref="S11:S19"/>
    <mergeCell ref="D12:D19"/>
    <mergeCell ref="A1:S1"/>
    <mergeCell ref="A2:S2"/>
    <mergeCell ref="B3:S3"/>
    <mergeCell ref="R4:S4"/>
    <mergeCell ref="A5:A6"/>
    <mergeCell ref="B5:B6"/>
    <mergeCell ref="C5:C6"/>
    <mergeCell ref="D5:D6"/>
    <mergeCell ref="E5:R5"/>
    <mergeCell ref="S5:S6"/>
  </mergeCells>
  <printOptions horizontalCentered="1"/>
  <pageMargins left="0.7" right="0.7" top="0.75" bottom="0.75" header="0.3" footer="0.3"/>
  <pageSetup paperSize="9" scale="55" orientation="landscape" r:id="rId1"/>
  <headerFooter>
    <oddFooter>Page &amp;P&amp;RGia VLXD thang 5 nam 2023 phu luc 2</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0"/>
  <sheetViews>
    <sheetView view="pageBreakPreview" topLeftCell="A28" zoomScaleNormal="100" zoomScaleSheetLayoutView="100" workbookViewId="0">
      <selection activeCell="E34" sqref="E34"/>
    </sheetView>
  </sheetViews>
  <sheetFormatPr defaultColWidth="9.140625" defaultRowHeight="17.25"/>
  <cols>
    <col min="1" max="1" width="8" style="114" customWidth="1"/>
    <col min="2" max="2" width="38.28515625" style="115" customWidth="1"/>
    <col min="3" max="3" width="12.85546875" style="114" customWidth="1"/>
    <col min="4" max="4" width="16.5703125" style="114" customWidth="1"/>
    <col min="5" max="5" width="16" style="114" customWidth="1"/>
    <col min="6" max="6" width="10.42578125" style="114" customWidth="1"/>
    <col min="7" max="18" width="11.140625" style="114" customWidth="1"/>
    <col min="19" max="19" width="12.7109375"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1683</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365"/>
      <c r="B3" s="2231" t="s">
        <v>1686</v>
      </c>
      <c r="C3" s="2231"/>
      <c r="D3" s="2231"/>
      <c r="E3" s="2231"/>
      <c r="F3" s="2231"/>
      <c r="G3" s="2231"/>
      <c r="H3" s="2231"/>
      <c r="I3" s="2231"/>
      <c r="J3" s="2231"/>
      <c r="K3" s="2231"/>
      <c r="L3" s="2231"/>
      <c r="M3" s="2231"/>
      <c r="N3" s="2231"/>
      <c r="O3" s="2231"/>
      <c r="P3" s="2231"/>
      <c r="Q3" s="2231"/>
      <c r="R3" s="2231"/>
      <c r="S3" s="2231"/>
    </row>
    <row r="4" spans="1:19" ht="20.100000000000001" customHeight="1">
      <c r="A4" s="1365"/>
      <c r="B4" s="118"/>
      <c r="C4" s="1335"/>
      <c r="D4" s="1362"/>
      <c r="E4" s="1362"/>
      <c r="F4" s="1362"/>
      <c r="G4" s="1362"/>
      <c r="H4" s="1362"/>
      <c r="I4" s="1362"/>
      <c r="J4" s="1362"/>
      <c r="K4" s="1362"/>
      <c r="L4" s="1362"/>
      <c r="M4" s="1362"/>
      <c r="N4" s="1362"/>
      <c r="O4" s="1362"/>
      <c r="P4" s="1362"/>
      <c r="Q4" s="1362"/>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368" t="s">
        <v>1158</v>
      </c>
      <c r="F6" s="1368" t="s">
        <v>1159</v>
      </c>
      <c r="G6" s="1368" t="s">
        <v>1160</v>
      </c>
      <c r="H6" s="121" t="s">
        <v>1161</v>
      </c>
      <c r="I6" s="1368" t="s">
        <v>1162</v>
      </c>
      <c r="J6" s="141" t="s">
        <v>1163</v>
      </c>
      <c r="K6" s="1368" t="s">
        <v>1164</v>
      </c>
      <c r="L6" s="141" t="s">
        <v>1165</v>
      </c>
      <c r="M6" s="141" t="s">
        <v>1166</v>
      </c>
      <c r="N6" s="141" t="s">
        <v>1167</v>
      </c>
      <c r="O6" s="141" t="s">
        <v>1168</v>
      </c>
      <c r="P6" s="141" t="s">
        <v>1169</v>
      </c>
      <c r="Q6" s="141" t="s">
        <v>1170</v>
      </c>
      <c r="R6" s="121" t="s">
        <v>1171</v>
      </c>
      <c r="S6" s="2241"/>
    </row>
    <row r="7" spans="1:19" s="112" customFormat="1">
      <c r="A7" s="1363"/>
      <c r="B7" s="1361" t="s">
        <v>1336</v>
      </c>
      <c r="C7" s="138" t="s">
        <v>1337</v>
      </c>
      <c r="D7" s="1363" t="s">
        <v>1338</v>
      </c>
      <c r="E7" s="1363" t="s">
        <v>1339</v>
      </c>
      <c r="F7" s="1363" t="s">
        <v>1340</v>
      </c>
      <c r="G7" s="1363">
        <v>1</v>
      </c>
      <c r="H7" s="1363">
        <v>2</v>
      </c>
      <c r="I7" s="1363">
        <v>3</v>
      </c>
      <c r="J7" s="1363">
        <v>4</v>
      </c>
      <c r="K7" s="1363">
        <v>5</v>
      </c>
      <c r="L7" s="1363">
        <v>6</v>
      </c>
      <c r="M7" s="1363">
        <v>7</v>
      </c>
      <c r="N7" s="1363">
        <v>8</v>
      </c>
      <c r="O7" s="1363">
        <v>9</v>
      </c>
      <c r="P7" s="1363">
        <v>10</v>
      </c>
      <c r="Q7" s="1363">
        <v>11</v>
      </c>
      <c r="R7" s="1363">
        <v>12</v>
      </c>
      <c r="S7" s="1363"/>
    </row>
    <row r="8" spans="1:19" ht="30" customHeight="1">
      <c r="A8" s="1892" t="s">
        <v>1172</v>
      </c>
      <c r="B8" s="1892"/>
      <c r="C8" s="1892"/>
      <c r="D8" s="1892"/>
      <c r="E8" s="1892"/>
      <c r="F8" s="1892"/>
      <c r="G8" s="1892"/>
      <c r="H8" s="1892"/>
      <c r="I8" s="1892"/>
      <c r="J8" s="1892"/>
      <c r="K8" s="1892"/>
      <c r="L8" s="1892"/>
      <c r="M8" s="1892"/>
      <c r="N8" s="1892"/>
      <c r="O8" s="1892"/>
      <c r="P8" s="1892"/>
      <c r="Q8" s="1892"/>
      <c r="R8" s="1892"/>
      <c r="S8" s="1370"/>
    </row>
    <row r="9" spans="1:19" ht="30" customHeight="1">
      <c r="A9" s="123"/>
      <c r="B9" s="1361" t="s">
        <v>1173</v>
      </c>
      <c r="C9" s="1336"/>
      <c r="D9" s="124"/>
      <c r="E9" s="124"/>
      <c r="F9" s="124"/>
      <c r="G9" s="124"/>
      <c r="H9" s="124"/>
      <c r="I9" s="124"/>
      <c r="J9" s="124"/>
      <c r="K9" s="124"/>
      <c r="L9" s="124"/>
      <c r="M9" s="124"/>
      <c r="N9" s="124"/>
      <c r="O9" s="124"/>
      <c r="P9" s="124"/>
      <c r="Q9" s="124"/>
      <c r="R9" s="124"/>
      <c r="S9" s="1370"/>
    </row>
    <row r="10" spans="1:19" ht="50.1" customHeight="1">
      <c r="A10" s="1363">
        <v>1</v>
      </c>
      <c r="B10" s="1892" t="s">
        <v>1516</v>
      </c>
      <c r="C10" s="2331"/>
      <c r="D10" s="2331"/>
      <c r="E10" s="2331"/>
      <c r="F10" s="2331"/>
      <c r="G10" s="2331"/>
      <c r="H10" s="2331"/>
      <c r="I10" s="2331"/>
      <c r="J10" s="2331"/>
      <c r="K10" s="2331"/>
      <c r="L10" s="2331"/>
      <c r="M10" s="2331"/>
      <c r="N10" s="2331"/>
      <c r="O10" s="2331"/>
      <c r="P10" s="2331"/>
      <c r="Q10" s="2331"/>
      <c r="R10" s="2331"/>
      <c r="S10" s="142"/>
    </row>
    <row r="11" spans="1:19" ht="30" customHeight="1">
      <c r="A11" s="1363"/>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363"/>
      <c r="B12" s="1369" t="s">
        <v>1395</v>
      </c>
      <c r="C12" s="1366" t="s">
        <v>152</v>
      </c>
      <c r="D12" s="2257" t="s">
        <v>1178</v>
      </c>
      <c r="E12" s="128">
        <f>2625/1.1</f>
        <v>2386.363636363636</v>
      </c>
      <c r="F12" s="1361"/>
      <c r="G12" s="2332"/>
      <c r="H12" s="2332"/>
      <c r="I12" s="2332"/>
      <c r="J12" s="2332"/>
      <c r="K12" s="2332"/>
      <c r="L12" s="2332"/>
      <c r="M12" s="2332"/>
      <c r="N12" s="2332"/>
      <c r="O12" s="2332"/>
      <c r="P12" s="2332"/>
      <c r="Q12" s="2332"/>
      <c r="R12" s="2332"/>
      <c r="S12" s="2257"/>
    </row>
    <row r="13" spans="1:19" ht="30" customHeight="1">
      <c r="A13" s="1363"/>
      <c r="B13" s="1369" t="s">
        <v>1396</v>
      </c>
      <c r="C13" s="1366" t="s">
        <v>152</v>
      </c>
      <c r="D13" s="2257"/>
      <c r="E13" s="128">
        <f>3775/1.1</f>
        <v>3431.8181818181815</v>
      </c>
      <c r="F13" s="1361"/>
      <c r="G13" s="2332"/>
      <c r="H13" s="2332"/>
      <c r="I13" s="2332"/>
      <c r="J13" s="2332"/>
      <c r="K13" s="2332"/>
      <c r="L13" s="2332"/>
      <c r="M13" s="2332"/>
      <c r="N13" s="2332"/>
      <c r="O13" s="2332"/>
      <c r="P13" s="2332"/>
      <c r="Q13" s="2332"/>
      <c r="R13" s="2332"/>
      <c r="S13" s="2257"/>
    </row>
    <row r="14" spans="1:19" ht="38.25" customHeight="1">
      <c r="A14" s="1366"/>
      <c r="B14" s="1369" t="s">
        <v>1397</v>
      </c>
      <c r="C14" s="1366"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366"/>
      <c r="B15" s="1369" t="s">
        <v>1398</v>
      </c>
      <c r="C15" s="1366" t="s">
        <v>152</v>
      </c>
      <c r="D15" s="2257"/>
      <c r="E15" s="130">
        <v>1530</v>
      </c>
      <c r="F15" s="129"/>
      <c r="G15" s="2332"/>
      <c r="H15" s="2332"/>
      <c r="I15" s="2332"/>
      <c r="J15" s="2332"/>
      <c r="K15" s="2332"/>
      <c r="L15" s="2332"/>
      <c r="M15" s="2332"/>
      <c r="N15" s="2332"/>
      <c r="O15" s="2332"/>
      <c r="P15" s="2332"/>
      <c r="Q15" s="2332"/>
      <c r="R15" s="2332"/>
      <c r="S15" s="2257"/>
    </row>
    <row r="16" spans="1:19" ht="30" customHeight="1">
      <c r="A16" s="1366"/>
      <c r="B16" s="1369" t="s">
        <v>1399</v>
      </c>
      <c r="C16" s="1366"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366"/>
      <c r="B17" s="1369" t="s">
        <v>1400</v>
      </c>
      <c r="C17" s="1366"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366"/>
      <c r="B18" s="1369" t="s">
        <v>1401</v>
      </c>
      <c r="C18" s="1366"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366"/>
      <c r="B19" s="1369" t="s">
        <v>1402</v>
      </c>
      <c r="C19" s="1366" t="s">
        <v>152</v>
      </c>
      <c r="D19" s="2257"/>
      <c r="E19" s="130">
        <v>1018</v>
      </c>
      <c r="F19" s="129"/>
      <c r="G19" s="2332"/>
      <c r="H19" s="2332"/>
      <c r="I19" s="2332"/>
      <c r="J19" s="2332"/>
      <c r="K19" s="2332"/>
      <c r="L19" s="2332"/>
      <c r="M19" s="2332"/>
      <c r="N19" s="2332"/>
      <c r="O19" s="2332"/>
      <c r="P19" s="2332"/>
      <c r="Q19" s="2332"/>
      <c r="R19" s="2332"/>
      <c r="S19" s="2257"/>
    </row>
    <row r="20" spans="1:19" ht="29.25" customHeight="1">
      <c r="A20" s="1366"/>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366"/>
      <c r="B21" s="1369" t="s">
        <v>1344</v>
      </c>
      <c r="C21" s="1366"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366"/>
      <c r="B22" s="1369" t="s">
        <v>1345</v>
      </c>
      <c r="C22" s="1366" t="s">
        <v>152</v>
      </c>
      <c r="D22" s="2257"/>
      <c r="E22" s="128">
        <v>1435</v>
      </c>
      <c r="F22" s="129"/>
      <c r="G22" s="2332"/>
      <c r="H22" s="2332"/>
      <c r="I22" s="2332"/>
      <c r="J22" s="2332"/>
      <c r="K22" s="2332"/>
      <c r="L22" s="2332"/>
      <c r="M22" s="2332"/>
      <c r="N22" s="2332"/>
      <c r="O22" s="2332"/>
      <c r="P22" s="2332"/>
      <c r="Q22" s="2332"/>
      <c r="R22" s="2332"/>
      <c r="S22" s="2257"/>
    </row>
    <row r="23" spans="1:19" ht="33.75" customHeight="1">
      <c r="A23" s="1366"/>
      <c r="B23" s="1369" t="s">
        <v>1346</v>
      </c>
      <c r="C23" s="1366" t="s">
        <v>152</v>
      </c>
      <c r="D23" s="2257"/>
      <c r="E23" s="128"/>
      <c r="F23" s="129"/>
      <c r="G23" s="2332"/>
      <c r="H23" s="2332"/>
      <c r="I23" s="2332"/>
      <c r="J23" s="2332"/>
      <c r="K23" s="2332"/>
      <c r="L23" s="2332"/>
      <c r="M23" s="2332"/>
      <c r="N23" s="2332"/>
      <c r="O23" s="2332"/>
      <c r="P23" s="2332"/>
      <c r="Q23" s="2332"/>
      <c r="R23" s="2332"/>
      <c r="S23" s="2257"/>
    </row>
    <row r="24" spans="1:19" ht="33.75" customHeight="1">
      <c r="A24" s="1366"/>
      <c r="B24" s="1369" t="s">
        <v>1347</v>
      </c>
      <c r="C24" s="1366" t="s">
        <v>152</v>
      </c>
      <c r="D24" s="2257"/>
      <c r="E24" s="128">
        <v>1028</v>
      </c>
      <c r="F24" s="129"/>
      <c r="G24" s="2332"/>
      <c r="H24" s="2332"/>
      <c r="I24" s="2332"/>
      <c r="J24" s="2332"/>
      <c r="K24" s="2332"/>
      <c r="L24" s="2332"/>
      <c r="M24" s="2332"/>
      <c r="N24" s="2332"/>
      <c r="O24" s="2332"/>
      <c r="P24" s="2332"/>
      <c r="Q24" s="2332"/>
      <c r="R24" s="2332"/>
      <c r="S24" s="1364"/>
    </row>
    <row r="25" spans="1:19" ht="50.1" customHeight="1">
      <c r="A25" s="1363">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customHeight="1">
      <c r="A26" s="1366"/>
      <c r="B26" s="1369" t="s">
        <v>1544</v>
      </c>
      <c r="C26" s="1366" t="s">
        <v>152</v>
      </c>
      <c r="D26" s="1364" t="s">
        <v>1178</v>
      </c>
      <c r="E26" s="128">
        <v>1040</v>
      </c>
      <c r="F26" s="129"/>
      <c r="G26" s="2341" t="s">
        <v>1545</v>
      </c>
      <c r="H26" s="2342"/>
      <c r="I26" s="2342"/>
      <c r="J26" s="2342"/>
      <c r="K26" s="2342"/>
      <c r="L26" s="2342"/>
      <c r="M26" s="2342"/>
      <c r="N26" s="2342"/>
      <c r="O26" s="2342"/>
      <c r="P26" s="2342"/>
      <c r="Q26" s="2342"/>
      <c r="R26" s="2343"/>
      <c r="S26" s="1364"/>
    </row>
    <row r="27" spans="1:19" ht="30" customHeight="1">
      <c r="A27" s="1892" t="s">
        <v>1182</v>
      </c>
      <c r="B27" s="2333"/>
      <c r="C27" s="2333"/>
      <c r="D27" s="2333"/>
      <c r="E27" s="2333"/>
      <c r="F27" s="2333"/>
      <c r="G27" s="2333"/>
      <c r="H27" s="2333"/>
      <c r="I27" s="2333"/>
      <c r="J27" s="2333"/>
      <c r="K27" s="2333"/>
      <c r="L27" s="2333"/>
      <c r="M27" s="2333"/>
      <c r="N27" s="2333"/>
      <c r="O27" s="2333"/>
      <c r="P27" s="2333"/>
      <c r="Q27" s="2333"/>
      <c r="R27" s="2333"/>
      <c r="S27" s="2333"/>
    </row>
    <row r="28" spans="1:19" ht="50.1" customHeight="1">
      <c r="A28" s="1363">
        <v>1</v>
      </c>
      <c r="B28" s="1892" t="s">
        <v>1444</v>
      </c>
      <c r="C28" s="2331"/>
      <c r="D28" s="2331"/>
      <c r="E28" s="2331"/>
      <c r="F28" s="2331"/>
      <c r="G28" s="2331"/>
      <c r="H28" s="2331"/>
      <c r="I28" s="2331"/>
      <c r="J28" s="2331"/>
      <c r="K28" s="2331"/>
      <c r="L28" s="2331"/>
      <c r="M28" s="2331"/>
      <c r="N28" s="2331"/>
      <c r="O28" s="2331"/>
      <c r="P28" s="2331"/>
      <c r="Q28" s="2331"/>
      <c r="R28" s="2331"/>
      <c r="S28" s="1370"/>
    </row>
    <row r="29" spans="1:19" ht="45.75" customHeight="1">
      <c r="A29" s="132"/>
      <c r="B29" s="1372" t="s">
        <v>1188</v>
      </c>
      <c r="C29" s="1366" t="s">
        <v>1650</v>
      </c>
      <c r="D29" s="2257"/>
      <c r="E29" s="134">
        <v>248182</v>
      </c>
      <c r="F29" s="134"/>
      <c r="G29" s="2344" t="s">
        <v>1404</v>
      </c>
      <c r="H29" s="2345"/>
      <c r="I29" s="2345"/>
      <c r="J29" s="2345"/>
      <c r="K29" s="2345"/>
      <c r="L29" s="2345"/>
      <c r="M29" s="2345"/>
      <c r="N29" s="2345"/>
      <c r="O29" s="2345"/>
      <c r="P29" s="2345"/>
      <c r="Q29" s="2345"/>
      <c r="R29" s="2346"/>
      <c r="S29" s="134"/>
    </row>
    <row r="30" spans="1:19" ht="45.75" customHeight="1">
      <c r="A30" s="132"/>
      <c r="B30" s="1372" t="s">
        <v>1445</v>
      </c>
      <c r="C30" s="1366" t="s">
        <v>1650</v>
      </c>
      <c r="D30" s="2257"/>
      <c r="E30" s="134">
        <v>222727</v>
      </c>
      <c r="F30" s="134"/>
      <c r="G30" s="2273"/>
      <c r="H30" s="2274"/>
      <c r="I30" s="2274"/>
      <c r="J30" s="2274"/>
      <c r="K30" s="2274"/>
      <c r="L30" s="2274"/>
      <c r="M30" s="2274"/>
      <c r="N30" s="2274"/>
      <c r="O30" s="2274"/>
      <c r="P30" s="2274"/>
      <c r="Q30" s="2274"/>
      <c r="R30" s="2275"/>
      <c r="S30" s="134"/>
    </row>
    <row r="31" spans="1:19" ht="45.75" customHeight="1">
      <c r="A31" s="132"/>
      <c r="B31" s="1372" t="s">
        <v>1407</v>
      </c>
      <c r="C31" s="1366" t="s">
        <v>1650</v>
      </c>
      <c r="D31" s="2257"/>
      <c r="E31" s="134">
        <v>204545</v>
      </c>
      <c r="F31" s="134"/>
      <c r="G31" s="2273"/>
      <c r="H31" s="2274"/>
      <c r="I31" s="2274"/>
      <c r="J31" s="2274"/>
      <c r="K31" s="2274"/>
      <c r="L31" s="2274"/>
      <c r="M31" s="2274"/>
      <c r="N31" s="2274"/>
      <c r="O31" s="2274"/>
      <c r="P31" s="2274"/>
      <c r="Q31" s="2274"/>
      <c r="R31" s="2275"/>
      <c r="S31" s="134"/>
    </row>
    <row r="32" spans="1:19" ht="45.75" customHeight="1">
      <c r="A32" s="132"/>
      <c r="B32" s="1372" t="s">
        <v>1651</v>
      </c>
      <c r="C32" s="1366" t="s">
        <v>1650</v>
      </c>
      <c r="D32" s="2257"/>
      <c r="E32" s="134">
        <v>222727</v>
      </c>
      <c r="F32" s="134"/>
      <c r="G32" s="2273"/>
      <c r="H32" s="2274"/>
      <c r="I32" s="2274"/>
      <c r="J32" s="2274"/>
      <c r="K32" s="2274"/>
      <c r="L32" s="2274"/>
      <c r="M32" s="2274"/>
      <c r="N32" s="2274"/>
      <c r="O32" s="2274"/>
      <c r="P32" s="2274"/>
      <c r="Q32" s="2274"/>
      <c r="R32" s="2275"/>
      <c r="S32" s="134"/>
    </row>
    <row r="33" spans="1:19" ht="45.75" customHeight="1">
      <c r="A33" s="132"/>
      <c r="B33" s="1372" t="s">
        <v>1652</v>
      </c>
      <c r="C33" s="1366" t="s">
        <v>1650</v>
      </c>
      <c r="D33" s="2257"/>
      <c r="E33" s="134">
        <v>222727</v>
      </c>
      <c r="F33" s="134"/>
      <c r="G33" s="2273"/>
      <c r="H33" s="2274"/>
      <c r="I33" s="2274"/>
      <c r="J33" s="2274"/>
      <c r="K33" s="2274"/>
      <c r="L33" s="2274"/>
      <c r="M33" s="2274"/>
      <c r="N33" s="2274"/>
      <c r="O33" s="2274"/>
      <c r="P33" s="2274"/>
      <c r="Q33" s="2274"/>
      <c r="R33" s="2275"/>
      <c r="S33" s="134"/>
    </row>
    <row r="34" spans="1:19" ht="45.75" customHeight="1">
      <c r="A34" s="132"/>
      <c r="B34" s="1372" t="s">
        <v>1653</v>
      </c>
      <c r="C34" s="1366" t="s">
        <v>1650</v>
      </c>
      <c r="D34" s="2257"/>
      <c r="E34" s="134">
        <v>222727</v>
      </c>
      <c r="F34" s="134"/>
      <c r="G34" s="2273"/>
      <c r="H34" s="2274"/>
      <c r="I34" s="2274"/>
      <c r="J34" s="2274"/>
      <c r="K34" s="2274"/>
      <c r="L34" s="2274"/>
      <c r="M34" s="2274"/>
      <c r="N34" s="2274"/>
      <c r="O34" s="2274"/>
      <c r="P34" s="2274"/>
      <c r="Q34" s="2274"/>
      <c r="R34" s="2275"/>
      <c r="S34" s="134"/>
    </row>
    <row r="35" spans="1:19" ht="47.25" customHeight="1">
      <c r="A35" s="132"/>
      <c r="B35" s="1372" t="s">
        <v>588</v>
      </c>
      <c r="C35" s="1366" t="s">
        <v>1650</v>
      </c>
      <c r="D35" s="2257"/>
      <c r="E35" s="134">
        <v>180000</v>
      </c>
      <c r="F35" s="134"/>
      <c r="G35" s="2276"/>
      <c r="H35" s="2277"/>
      <c r="I35" s="2277"/>
      <c r="J35" s="2277"/>
      <c r="K35" s="2277"/>
      <c r="L35" s="2277"/>
      <c r="M35" s="2277"/>
      <c r="N35" s="2277"/>
      <c r="O35" s="2277"/>
      <c r="P35" s="2277"/>
      <c r="Q35" s="2277"/>
      <c r="R35" s="2278"/>
      <c r="S35" s="134"/>
    </row>
    <row r="36" spans="1:19" ht="50.1" customHeight="1">
      <c r="A36" s="1363">
        <v>2</v>
      </c>
      <c r="B36" s="1892" t="s">
        <v>1546</v>
      </c>
      <c r="C36" s="2331"/>
      <c r="D36" s="2331"/>
      <c r="E36" s="2331"/>
      <c r="F36" s="2331"/>
      <c r="G36" s="2331"/>
      <c r="H36" s="2331"/>
      <c r="I36" s="2331"/>
      <c r="J36" s="2331"/>
      <c r="K36" s="2331"/>
      <c r="L36" s="2331"/>
      <c r="M36" s="2331"/>
      <c r="N36" s="2331"/>
      <c r="O36" s="2331"/>
      <c r="P36" s="2331"/>
      <c r="Q36" s="2331"/>
      <c r="R36" s="2331"/>
      <c r="S36" s="1370"/>
    </row>
    <row r="37" spans="1:19" ht="30" customHeight="1">
      <c r="A37" s="1363"/>
      <c r="B37" s="1892" t="s">
        <v>1547</v>
      </c>
      <c r="C37" s="1892"/>
      <c r="D37" s="1892"/>
      <c r="E37" s="1892"/>
      <c r="F37" s="1892"/>
      <c r="G37" s="1371"/>
      <c r="H37" s="1371"/>
      <c r="I37" s="1371"/>
      <c r="J37" s="1371"/>
      <c r="K37" s="1371"/>
      <c r="L37" s="1371"/>
      <c r="M37" s="1371"/>
      <c r="N37" s="1371"/>
      <c r="O37" s="1371"/>
      <c r="P37" s="1371"/>
      <c r="Q37" s="1371"/>
      <c r="R37" s="1371"/>
      <c r="S37" s="143"/>
    </row>
    <row r="38" spans="1:19" ht="66.75" customHeight="1">
      <c r="A38" s="1364"/>
      <c r="B38" s="1369" t="s">
        <v>1548</v>
      </c>
      <c r="C38" s="1366" t="s">
        <v>1650</v>
      </c>
      <c r="D38" s="2242" t="s">
        <v>1549</v>
      </c>
      <c r="E38" s="134">
        <v>240000</v>
      </c>
      <c r="F38" s="1369"/>
      <c r="G38" s="2344" t="s">
        <v>1550</v>
      </c>
      <c r="H38" s="2345"/>
      <c r="I38" s="2345"/>
      <c r="J38" s="2345"/>
      <c r="K38" s="2345"/>
      <c r="L38" s="2345"/>
      <c r="M38" s="2345"/>
      <c r="N38" s="2345"/>
      <c r="O38" s="2345"/>
      <c r="P38" s="2345"/>
      <c r="Q38" s="2345"/>
      <c r="R38" s="2346"/>
      <c r="S38" s="143"/>
    </row>
    <row r="39" spans="1:19" ht="66.75" customHeight="1">
      <c r="A39" s="1364"/>
      <c r="B39" s="1369" t="s">
        <v>1551</v>
      </c>
      <c r="C39" s="1366" t="s">
        <v>1650</v>
      </c>
      <c r="D39" s="2244"/>
      <c r="E39" s="134">
        <v>200000</v>
      </c>
      <c r="F39" s="1369"/>
      <c r="G39" s="2273"/>
      <c r="H39" s="2274"/>
      <c r="I39" s="2274"/>
      <c r="J39" s="2274"/>
      <c r="K39" s="2274"/>
      <c r="L39" s="2274"/>
      <c r="M39" s="2274"/>
      <c r="N39" s="2274"/>
      <c r="O39" s="2274"/>
      <c r="P39" s="2274"/>
      <c r="Q39" s="2274"/>
      <c r="R39" s="2275"/>
      <c r="S39" s="143"/>
    </row>
    <row r="40" spans="1:19" ht="47.25" customHeight="1">
      <c r="A40" s="1364"/>
      <c r="B40" s="1369" t="s">
        <v>1552</v>
      </c>
      <c r="C40" s="1366" t="s">
        <v>1650</v>
      </c>
      <c r="D40" s="1369" t="s">
        <v>1553</v>
      </c>
      <c r="E40" s="134">
        <v>160000</v>
      </c>
      <c r="F40" s="1369"/>
      <c r="G40" s="2273"/>
      <c r="H40" s="2274"/>
      <c r="I40" s="2274"/>
      <c r="J40" s="2274"/>
      <c r="K40" s="2274"/>
      <c r="L40" s="2274"/>
      <c r="M40" s="2274"/>
      <c r="N40" s="2274"/>
      <c r="O40" s="2274"/>
      <c r="P40" s="2274"/>
      <c r="Q40" s="2274"/>
      <c r="R40" s="2275"/>
      <c r="S40" s="143"/>
    </row>
    <row r="41" spans="1:19" ht="47.25" customHeight="1">
      <c r="A41" s="132"/>
      <c r="B41" s="1372" t="s">
        <v>1407</v>
      </c>
      <c r="C41" s="1366" t="s">
        <v>1650</v>
      </c>
      <c r="D41" s="1364" t="s">
        <v>1554</v>
      </c>
      <c r="E41" s="134">
        <v>185000</v>
      </c>
      <c r="F41" s="134"/>
      <c r="G41" s="2276"/>
      <c r="H41" s="2277"/>
      <c r="I41" s="2277"/>
      <c r="J41" s="2277"/>
      <c r="K41" s="2277"/>
      <c r="L41" s="2277"/>
      <c r="M41" s="2277"/>
      <c r="N41" s="2277"/>
      <c r="O41" s="2277"/>
      <c r="P41" s="2277"/>
      <c r="Q41" s="2277"/>
      <c r="R41" s="2278"/>
      <c r="S41" s="143"/>
    </row>
    <row r="42" spans="1:19" ht="50.1" customHeight="1">
      <c r="A42" s="138">
        <v>3</v>
      </c>
      <c r="B42" s="1892" t="s">
        <v>1532</v>
      </c>
      <c r="C42" s="1892"/>
      <c r="D42" s="1892"/>
      <c r="E42" s="1892"/>
      <c r="F42" s="1892"/>
      <c r="G42" s="1892"/>
      <c r="H42" s="1892"/>
      <c r="I42" s="1892"/>
      <c r="J42" s="1892"/>
      <c r="K42" s="1892"/>
      <c r="L42" s="1892"/>
      <c r="M42" s="1892"/>
      <c r="N42" s="1892"/>
      <c r="O42" s="1892"/>
      <c r="P42" s="1892"/>
      <c r="Q42" s="1892"/>
      <c r="R42" s="1892"/>
      <c r="S42" s="1892"/>
    </row>
    <row r="43" spans="1:19" ht="24.95" customHeight="1">
      <c r="A43" s="1366"/>
      <c r="B43" s="139" t="s">
        <v>1200</v>
      </c>
      <c r="C43" s="1366"/>
      <c r="D43" s="1366"/>
      <c r="E43" s="134"/>
      <c r="F43" s="134"/>
      <c r="G43" s="1369"/>
      <c r="H43" s="1369"/>
      <c r="I43" s="1369"/>
      <c r="J43" s="1369"/>
      <c r="K43" s="1369"/>
      <c r="L43" s="1369"/>
      <c r="M43" s="1369"/>
      <c r="N43" s="1369"/>
      <c r="O43" s="1369"/>
      <c r="P43" s="1369"/>
      <c r="Q43" s="1369"/>
      <c r="R43" s="1369"/>
      <c r="S43" s="1369"/>
    </row>
    <row r="44" spans="1:19" ht="24.95" customHeight="1">
      <c r="A44" s="1366"/>
      <c r="B44" s="1372" t="s">
        <v>603</v>
      </c>
      <c r="C44" s="1366" t="s">
        <v>1650</v>
      </c>
      <c r="D44" s="2257" t="s">
        <v>1178</v>
      </c>
      <c r="E44" s="134">
        <v>300000</v>
      </c>
      <c r="F44" s="134"/>
      <c r="G44" s="2257" t="s">
        <v>1201</v>
      </c>
      <c r="H44" s="2257"/>
      <c r="I44" s="2257"/>
      <c r="J44" s="2257"/>
      <c r="K44" s="2257"/>
      <c r="L44" s="2257"/>
      <c r="M44" s="2257"/>
      <c r="N44" s="2257"/>
      <c r="O44" s="2257"/>
      <c r="P44" s="2257"/>
      <c r="Q44" s="2257"/>
      <c r="R44" s="2257"/>
      <c r="S44" s="2257"/>
    </row>
    <row r="45" spans="1:19" ht="24.95" customHeight="1">
      <c r="A45" s="1366"/>
      <c r="B45" s="1372" t="s">
        <v>624</v>
      </c>
      <c r="C45" s="1366" t="s">
        <v>1650</v>
      </c>
      <c r="D45" s="2257"/>
      <c r="E45" s="134">
        <v>390000</v>
      </c>
      <c r="F45" s="134"/>
      <c r="G45" s="2257"/>
      <c r="H45" s="2257"/>
      <c r="I45" s="2257"/>
      <c r="J45" s="2257"/>
      <c r="K45" s="2257"/>
      <c r="L45" s="2257"/>
      <c r="M45" s="2257"/>
      <c r="N45" s="2257"/>
      <c r="O45" s="2257"/>
      <c r="P45" s="2257"/>
      <c r="Q45" s="2257"/>
      <c r="R45" s="2257"/>
      <c r="S45" s="2257"/>
    </row>
    <row r="46" spans="1:19" ht="24.95" customHeight="1">
      <c r="A46" s="1366"/>
      <c r="B46" s="1372" t="s">
        <v>626</v>
      </c>
      <c r="C46" s="1366" t="s">
        <v>1650</v>
      </c>
      <c r="D46" s="2257"/>
      <c r="E46" s="134">
        <v>370000</v>
      </c>
      <c r="F46" s="134"/>
      <c r="G46" s="2257"/>
      <c r="H46" s="2257"/>
      <c r="I46" s="2257"/>
      <c r="J46" s="2257"/>
      <c r="K46" s="2257"/>
      <c r="L46" s="2257"/>
      <c r="M46" s="2257"/>
      <c r="N46" s="2257"/>
      <c r="O46" s="2257"/>
      <c r="P46" s="2257"/>
      <c r="Q46" s="2257"/>
      <c r="R46" s="2257"/>
      <c r="S46" s="2257"/>
    </row>
    <row r="47" spans="1:19" ht="24.95" customHeight="1">
      <c r="A47" s="1366"/>
      <c r="B47" s="1372" t="s">
        <v>1198</v>
      </c>
      <c r="C47" s="1366" t="s">
        <v>1650</v>
      </c>
      <c r="D47" s="2257"/>
      <c r="E47" s="134">
        <v>360000</v>
      </c>
      <c r="F47" s="134"/>
      <c r="G47" s="2257"/>
      <c r="H47" s="2257"/>
      <c r="I47" s="2257"/>
      <c r="J47" s="2257"/>
      <c r="K47" s="2257"/>
      <c r="L47" s="2257"/>
      <c r="M47" s="2257"/>
      <c r="N47" s="2257"/>
      <c r="O47" s="2257"/>
      <c r="P47" s="2257"/>
      <c r="Q47" s="2257"/>
      <c r="R47" s="2257"/>
      <c r="S47" s="2257"/>
    </row>
    <row r="48" spans="1:19" ht="24.95" customHeight="1">
      <c r="A48" s="1366"/>
      <c r="B48" s="1372" t="s">
        <v>627</v>
      </c>
      <c r="C48" s="1366" t="s">
        <v>1650</v>
      </c>
      <c r="D48" s="2257"/>
      <c r="E48" s="134">
        <v>330000</v>
      </c>
      <c r="F48" s="134"/>
      <c r="G48" s="2257"/>
      <c r="H48" s="2257"/>
      <c r="I48" s="2257"/>
      <c r="J48" s="2257"/>
      <c r="K48" s="2257"/>
      <c r="L48" s="2257"/>
      <c r="M48" s="2257"/>
      <c r="N48" s="2257"/>
      <c r="O48" s="2257"/>
      <c r="P48" s="2257"/>
      <c r="Q48" s="2257"/>
      <c r="R48" s="2257"/>
      <c r="S48" s="2257"/>
    </row>
    <row r="49" spans="1:19" ht="24.95" customHeight="1">
      <c r="A49" s="1366"/>
      <c r="B49" s="1372" t="s">
        <v>1199</v>
      </c>
      <c r="C49" s="1366" t="s">
        <v>1650</v>
      </c>
      <c r="D49" s="2257"/>
      <c r="E49" s="134">
        <f>E48</f>
        <v>330000</v>
      </c>
      <c r="F49" s="134"/>
      <c r="G49" s="2257"/>
      <c r="H49" s="2257"/>
      <c r="I49" s="2257"/>
      <c r="J49" s="2257"/>
      <c r="K49" s="2257"/>
      <c r="L49" s="2257"/>
      <c r="M49" s="2257"/>
      <c r="N49" s="2257"/>
      <c r="O49" s="2257"/>
      <c r="P49" s="2257"/>
      <c r="Q49" s="2257"/>
      <c r="R49" s="2257"/>
      <c r="S49" s="2257"/>
    </row>
    <row r="50" spans="1:19" ht="50.1" customHeight="1">
      <c r="A50" s="138">
        <v>4</v>
      </c>
      <c r="B50" s="1892" t="s">
        <v>1673</v>
      </c>
      <c r="C50" s="1892"/>
      <c r="D50" s="1892"/>
      <c r="E50" s="1892"/>
      <c r="F50" s="1892"/>
      <c r="G50" s="1892"/>
      <c r="H50" s="1892"/>
      <c r="I50" s="1892"/>
      <c r="J50" s="1892"/>
      <c r="K50" s="1892"/>
      <c r="L50" s="1892"/>
      <c r="M50" s="1892"/>
      <c r="N50" s="1892"/>
      <c r="O50" s="1892"/>
      <c r="P50" s="1892"/>
      <c r="Q50" s="1892"/>
      <c r="R50" s="1892"/>
      <c r="S50" s="1892"/>
    </row>
    <row r="51" spans="1:19" ht="24.95" customHeight="1">
      <c r="A51" s="1366"/>
      <c r="B51" s="1372" t="s">
        <v>575</v>
      </c>
      <c r="C51" s="1366" t="s">
        <v>1650</v>
      </c>
      <c r="D51" s="2257" t="s">
        <v>1178</v>
      </c>
      <c r="E51" s="140">
        <v>254545.45</v>
      </c>
      <c r="F51" s="134"/>
      <c r="G51" s="2257" t="s">
        <v>1384</v>
      </c>
      <c r="H51" s="2257"/>
      <c r="I51" s="2257"/>
      <c r="J51" s="2257"/>
      <c r="K51" s="2257"/>
      <c r="L51" s="2257"/>
      <c r="M51" s="2257"/>
      <c r="N51" s="2257"/>
      <c r="O51" s="2257"/>
      <c r="P51" s="2257"/>
      <c r="Q51" s="2257"/>
      <c r="R51" s="2257"/>
      <c r="S51" s="1364"/>
    </row>
    <row r="52" spans="1:19" ht="24.95" customHeight="1">
      <c r="A52" s="1366"/>
      <c r="B52" s="1372" t="s">
        <v>621</v>
      </c>
      <c r="C52" s="1366" t="s">
        <v>1650</v>
      </c>
      <c r="D52" s="2257"/>
      <c r="E52" s="140">
        <v>363636.36</v>
      </c>
      <c r="F52" s="134"/>
      <c r="G52" s="2257"/>
      <c r="H52" s="2257"/>
      <c r="I52" s="2257"/>
      <c r="J52" s="2257"/>
      <c r="K52" s="2257"/>
      <c r="L52" s="2257"/>
      <c r="M52" s="2257"/>
      <c r="N52" s="2257"/>
      <c r="O52" s="2257"/>
      <c r="P52" s="2257"/>
      <c r="Q52" s="2257"/>
      <c r="R52" s="2257"/>
      <c r="S52" s="1364"/>
    </row>
    <row r="53" spans="1:19" ht="24.95" customHeight="1">
      <c r="A53" s="1366"/>
      <c r="B53" s="1372" t="s">
        <v>1385</v>
      </c>
      <c r="C53" s="1366" t="s">
        <v>1650</v>
      </c>
      <c r="D53" s="2257"/>
      <c r="E53" s="140">
        <v>309090.90999999997</v>
      </c>
      <c r="F53" s="134"/>
      <c r="G53" s="2257"/>
      <c r="H53" s="2257"/>
      <c r="I53" s="2257"/>
      <c r="J53" s="2257"/>
      <c r="K53" s="2257"/>
      <c r="L53" s="2257"/>
      <c r="M53" s="2257"/>
      <c r="N53" s="2257"/>
      <c r="O53" s="2257"/>
      <c r="P53" s="2257"/>
      <c r="Q53" s="2257"/>
      <c r="R53" s="2257"/>
      <c r="S53" s="1364"/>
    </row>
    <row r="54" spans="1:19" ht="24.95" customHeight="1">
      <c r="A54" s="1366"/>
      <c r="B54" s="1372" t="s">
        <v>1386</v>
      </c>
      <c r="C54" s="1366" t="s">
        <v>1650</v>
      </c>
      <c r="D54" s="2257"/>
      <c r="E54" s="140">
        <v>281818.18</v>
      </c>
      <c r="F54" s="134"/>
      <c r="G54" s="2257"/>
      <c r="H54" s="2257"/>
      <c r="I54" s="2257"/>
      <c r="J54" s="2257"/>
      <c r="K54" s="2257"/>
      <c r="L54" s="2257"/>
      <c r="M54" s="2257"/>
      <c r="N54" s="2257"/>
      <c r="O54" s="2257"/>
      <c r="P54" s="2257"/>
      <c r="Q54" s="2257"/>
      <c r="R54" s="2257"/>
      <c r="S54" s="1364"/>
    </row>
    <row r="55" spans="1:19" ht="24.95" customHeight="1">
      <c r="A55" s="1366"/>
      <c r="B55" s="1372" t="s">
        <v>626</v>
      </c>
      <c r="C55" s="1366" t="s">
        <v>1650</v>
      </c>
      <c r="D55" s="2257"/>
      <c r="E55" s="140">
        <v>309090.90999999997</v>
      </c>
      <c r="F55" s="134"/>
      <c r="G55" s="2257"/>
      <c r="H55" s="2257"/>
      <c r="I55" s="2257"/>
      <c r="J55" s="2257"/>
      <c r="K55" s="2257"/>
      <c r="L55" s="2257"/>
      <c r="M55" s="2257"/>
      <c r="N55" s="2257"/>
      <c r="O55" s="2257"/>
      <c r="P55" s="2257"/>
      <c r="Q55" s="2257"/>
      <c r="R55" s="2257"/>
      <c r="S55" s="1364"/>
    </row>
    <row r="56" spans="1:19" ht="24.95" customHeight="1">
      <c r="A56" s="1366"/>
      <c r="B56" s="1372" t="s">
        <v>624</v>
      </c>
      <c r="C56" s="1366" t="s">
        <v>1650</v>
      </c>
      <c r="D56" s="2257"/>
      <c r="E56" s="140">
        <v>336363.64</v>
      </c>
      <c r="F56" s="134"/>
      <c r="G56" s="2257"/>
      <c r="H56" s="2257"/>
      <c r="I56" s="2257"/>
      <c r="J56" s="2257"/>
      <c r="K56" s="2257"/>
      <c r="L56" s="2257"/>
      <c r="M56" s="2257"/>
      <c r="N56" s="2257"/>
      <c r="O56" s="2257"/>
      <c r="P56" s="2257"/>
      <c r="Q56" s="2257"/>
      <c r="R56" s="2257"/>
      <c r="S56" s="1364"/>
    </row>
    <row r="57" spans="1:19" ht="24.95" customHeight="1">
      <c r="A57" s="1366"/>
      <c r="B57" s="1372" t="s">
        <v>627</v>
      </c>
      <c r="C57" s="1366" t="s">
        <v>1650</v>
      </c>
      <c r="D57" s="2257"/>
      <c r="E57" s="140">
        <v>290909.09000000003</v>
      </c>
      <c r="F57" s="134"/>
      <c r="G57" s="2257"/>
      <c r="H57" s="2257"/>
      <c r="I57" s="2257"/>
      <c r="J57" s="2257"/>
      <c r="K57" s="2257"/>
      <c r="L57" s="2257"/>
      <c r="M57" s="2257"/>
      <c r="N57" s="2257"/>
      <c r="O57" s="2257"/>
      <c r="P57" s="2257"/>
      <c r="Q57" s="2257"/>
      <c r="R57" s="2257"/>
      <c r="S57" s="1364"/>
    </row>
    <row r="58" spans="1:19" ht="24.95" customHeight="1">
      <c r="A58" s="1366"/>
      <c r="B58" s="1372" t="s">
        <v>1199</v>
      </c>
      <c r="C58" s="1366" t="s">
        <v>1650</v>
      </c>
      <c r="D58" s="2257"/>
      <c r="E58" s="140">
        <f>E57</f>
        <v>290909.09000000003</v>
      </c>
      <c r="F58" s="134"/>
      <c r="G58" s="2257"/>
      <c r="H58" s="2257"/>
      <c r="I58" s="2257"/>
      <c r="J58" s="2257"/>
      <c r="K58" s="2257"/>
      <c r="L58" s="2257"/>
      <c r="M58" s="2257"/>
      <c r="N58" s="2257"/>
      <c r="O58" s="2257"/>
      <c r="P58" s="2257"/>
      <c r="Q58" s="2257"/>
      <c r="R58" s="2257"/>
      <c r="S58" s="1364"/>
    </row>
    <row r="59" spans="1:19" ht="50.1" customHeight="1">
      <c r="A59" s="138">
        <v>5</v>
      </c>
      <c r="B59" s="1892" t="s">
        <v>1537</v>
      </c>
      <c r="C59" s="1892"/>
      <c r="D59" s="1892"/>
      <c r="E59" s="1892"/>
      <c r="F59" s="1892"/>
      <c r="G59" s="1892"/>
      <c r="H59" s="1892"/>
      <c r="I59" s="1892"/>
      <c r="J59" s="1892"/>
      <c r="K59" s="1892"/>
      <c r="L59" s="1892"/>
      <c r="M59" s="1892"/>
      <c r="N59" s="1892"/>
      <c r="O59" s="1892"/>
      <c r="P59" s="1892"/>
      <c r="Q59" s="1892"/>
      <c r="R59" s="1892"/>
      <c r="S59" s="1369"/>
    </row>
    <row r="60" spans="1:19" ht="30" customHeight="1">
      <c r="A60" s="1366"/>
      <c r="B60" s="1372" t="s">
        <v>1355</v>
      </c>
      <c r="C60" s="1366" t="s">
        <v>1650</v>
      </c>
      <c r="D60" s="2257" t="s">
        <v>1178</v>
      </c>
      <c r="E60" s="134">
        <v>234000</v>
      </c>
      <c r="F60" s="134"/>
      <c r="G60" s="2257" t="s">
        <v>1356</v>
      </c>
      <c r="H60" s="2257"/>
      <c r="I60" s="2257"/>
      <c r="J60" s="2257"/>
      <c r="K60" s="2257"/>
      <c r="L60" s="2257"/>
      <c r="M60" s="2257"/>
      <c r="N60" s="2257"/>
      <c r="O60" s="2257"/>
      <c r="P60" s="2257"/>
      <c r="Q60" s="2257"/>
      <c r="R60" s="2257"/>
      <c r="S60" s="2257"/>
    </row>
    <row r="61" spans="1:19" ht="24.95" customHeight="1">
      <c r="A61" s="1366"/>
      <c r="B61" s="1372" t="s">
        <v>1411</v>
      </c>
      <c r="C61" s="1366" t="s">
        <v>1650</v>
      </c>
      <c r="D61" s="2257"/>
      <c r="E61" s="134">
        <v>315000</v>
      </c>
      <c r="F61" s="134"/>
      <c r="G61" s="2257"/>
      <c r="H61" s="2257"/>
      <c r="I61" s="2257"/>
      <c r="J61" s="2257"/>
      <c r="K61" s="2257"/>
      <c r="L61" s="2257"/>
      <c r="M61" s="2257"/>
      <c r="N61" s="2257"/>
      <c r="O61" s="2257"/>
      <c r="P61" s="2257"/>
      <c r="Q61" s="2257"/>
      <c r="R61" s="2257"/>
      <c r="S61" s="2257"/>
    </row>
    <row r="62" spans="1:19" ht="24.95" customHeight="1">
      <c r="A62" s="1366"/>
      <c r="B62" s="1372" t="s">
        <v>1358</v>
      </c>
      <c r="C62" s="1366" t="s">
        <v>1650</v>
      </c>
      <c r="D62" s="2257"/>
      <c r="E62" s="134">
        <v>234000</v>
      </c>
      <c r="F62" s="134"/>
      <c r="G62" s="2257"/>
      <c r="H62" s="2257"/>
      <c r="I62" s="2257"/>
      <c r="J62" s="2257"/>
      <c r="K62" s="2257"/>
      <c r="L62" s="2257"/>
      <c r="M62" s="2257"/>
      <c r="N62" s="2257"/>
      <c r="O62" s="2257"/>
      <c r="P62" s="2257"/>
      <c r="Q62" s="2257"/>
      <c r="R62" s="2257"/>
      <c r="S62" s="2257"/>
    </row>
    <row r="63" spans="1:19" ht="24.95" customHeight="1">
      <c r="A63" s="1366"/>
      <c r="B63" s="1372" t="s">
        <v>1359</v>
      </c>
      <c r="C63" s="1366" t="s">
        <v>1650</v>
      </c>
      <c r="D63" s="2257"/>
      <c r="E63" s="134">
        <v>234000</v>
      </c>
      <c r="F63" s="134"/>
      <c r="G63" s="2257"/>
      <c r="H63" s="2257"/>
      <c r="I63" s="2257"/>
      <c r="J63" s="2257"/>
      <c r="K63" s="2257"/>
      <c r="L63" s="2257"/>
      <c r="M63" s="2257"/>
      <c r="N63" s="2257"/>
      <c r="O63" s="2257"/>
      <c r="P63" s="2257"/>
      <c r="Q63" s="2257"/>
      <c r="R63" s="2257"/>
      <c r="S63" s="2257"/>
    </row>
    <row r="64" spans="1:19" ht="24.95" customHeight="1">
      <c r="A64" s="1366"/>
      <c r="B64" s="1372" t="s">
        <v>1360</v>
      </c>
      <c r="C64" s="1366" t="s">
        <v>1650</v>
      </c>
      <c r="D64" s="2257"/>
      <c r="E64" s="134">
        <v>315000</v>
      </c>
      <c r="F64" s="134"/>
      <c r="G64" s="2257"/>
      <c r="H64" s="2257"/>
      <c r="I64" s="2257"/>
      <c r="J64" s="2257"/>
      <c r="K64" s="2257"/>
      <c r="L64" s="2257"/>
      <c r="M64" s="2257"/>
      <c r="N64" s="2257"/>
      <c r="O64" s="2257"/>
      <c r="P64" s="2257"/>
      <c r="Q64" s="2257"/>
      <c r="R64" s="2257"/>
      <c r="S64" s="2257"/>
    </row>
    <row r="65" spans="1:19" ht="24.95" customHeight="1">
      <c r="A65" s="1366"/>
      <c r="B65" s="1372" t="s">
        <v>1207</v>
      </c>
      <c r="C65" s="1366" t="s">
        <v>1650</v>
      </c>
      <c r="D65" s="2257"/>
      <c r="E65" s="134">
        <v>315000</v>
      </c>
      <c r="F65" s="134"/>
      <c r="G65" s="2257"/>
      <c r="H65" s="2257"/>
      <c r="I65" s="2257"/>
      <c r="J65" s="2257"/>
      <c r="K65" s="2257"/>
      <c r="L65" s="2257"/>
      <c r="M65" s="2257"/>
      <c r="N65" s="2257"/>
      <c r="O65" s="2257"/>
      <c r="P65" s="2257"/>
      <c r="Q65" s="2257"/>
      <c r="R65" s="2257"/>
      <c r="S65" s="2257"/>
    </row>
    <row r="66" spans="1:19" ht="50.1" customHeight="1">
      <c r="A66" s="1363">
        <v>6</v>
      </c>
      <c r="B66" s="1892" t="s">
        <v>1520</v>
      </c>
      <c r="C66" s="1892"/>
      <c r="D66" s="1892"/>
      <c r="E66" s="1892"/>
      <c r="F66" s="1892"/>
      <c r="G66" s="1892"/>
      <c r="H66" s="1892"/>
      <c r="I66" s="1892"/>
      <c r="J66" s="1892"/>
      <c r="K66" s="1892"/>
      <c r="L66" s="1892"/>
      <c r="M66" s="1892"/>
      <c r="N66" s="1892"/>
      <c r="O66" s="1892"/>
      <c r="P66" s="1892"/>
      <c r="Q66" s="1892"/>
      <c r="R66" s="1892"/>
      <c r="S66" s="1364"/>
    </row>
    <row r="67" spans="1:19" ht="20.100000000000001" customHeight="1">
      <c r="A67" s="1366"/>
      <c r="B67" s="1372" t="s">
        <v>1209</v>
      </c>
      <c r="C67" s="1366"/>
      <c r="D67" s="1366"/>
      <c r="E67" s="134"/>
      <c r="F67" s="134"/>
      <c r="G67" s="1364"/>
      <c r="H67" s="1364"/>
      <c r="I67" s="1364"/>
      <c r="J67" s="1364"/>
      <c r="K67" s="1364"/>
      <c r="L67" s="1364"/>
      <c r="M67" s="1364"/>
      <c r="N67" s="1364"/>
      <c r="O67" s="1364"/>
      <c r="P67" s="1364"/>
      <c r="Q67" s="1364"/>
      <c r="R67" s="1364"/>
      <c r="S67" s="2257"/>
    </row>
    <row r="68" spans="1:19" ht="30" customHeight="1">
      <c r="A68" s="1366"/>
      <c r="B68" s="1372" t="s">
        <v>1210</v>
      </c>
      <c r="C68" s="1366" t="s">
        <v>1650</v>
      </c>
      <c r="D68" s="2257" t="s">
        <v>1178</v>
      </c>
      <c r="E68" s="134">
        <v>350000</v>
      </c>
      <c r="F68" s="134"/>
      <c r="G68" s="2257" t="s">
        <v>1211</v>
      </c>
      <c r="H68" s="2257"/>
      <c r="I68" s="2257"/>
      <c r="J68" s="2257"/>
      <c r="K68" s="2257"/>
      <c r="L68" s="2257"/>
      <c r="M68" s="2257"/>
      <c r="N68" s="2257"/>
      <c r="O68" s="2257"/>
      <c r="P68" s="2257"/>
      <c r="Q68" s="2257"/>
      <c r="R68" s="2257"/>
      <c r="S68" s="2257"/>
    </row>
    <row r="69" spans="1:19" ht="24.95" customHeight="1">
      <c r="A69" s="1366"/>
      <c r="B69" s="1372" t="s">
        <v>1212</v>
      </c>
      <c r="C69" s="1366" t="s">
        <v>1650</v>
      </c>
      <c r="D69" s="2257"/>
      <c r="E69" s="134">
        <v>350000</v>
      </c>
      <c r="F69" s="134"/>
      <c r="G69" s="2257"/>
      <c r="H69" s="2257"/>
      <c r="I69" s="2257"/>
      <c r="J69" s="2257"/>
      <c r="K69" s="2257"/>
      <c r="L69" s="2257"/>
      <c r="M69" s="2257"/>
      <c r="N69" s="2257"/>
      <c r="O69" s="2257"/>
      <c r="P69" s="2257"/>
      <c r="Q69" s="2257"/>
      <c r="R69" s="2257"/>
      <c r="S69" s="2257"/>
    </row>
    <row r="70" spans="1:19" ht="24.95" customHeight="1">
      <c r="A70" s="1366"/>
      <c r="B70" s="1372" t="s">
        <v>1213</v>
      </c>
      <c r="C70" s="1366" t="s">
        <v>1650</v>
      </c>
      <c r="D70" s="2257"/>
      <c r="E70" s="134">
        <v>350000</v>
      </c>
      <c r="F70" s="134"/>
      <c r="G70" s="2257"/>
      <c r="H70" s="2257"/>
      <c r="I70" s="2257"/>
      <c r="J70" s="2257"/>
      <c r="K70" s="2257"/>
      <c r="L70" s="2257"/>
      <c r="M70" s="2257"/>
      <c r="N70" s="2257"/>
      <c r="O70" s="2257"/>
      <c r="P70" s="2257"/>
      <c r="Q70" s="2257"/>
      <c r="R70" s="2257"/>
      <c r="S70" s="2257"/>
    </row>
    <row r="71" spans="1:19" ht="50.1" customHeight="1">
      <c r="A71" s="1363">
        <v>7</v>
      </c>
      <c r="B71" s="1892" t="s">
        <v>1521</v>
      </c>
      <c r="C71" s="1892"/>
      <c r="D71" s="1892"/>
      <c r="E71" s="1892"/>
      <c r="F71" s="1892"/>
      <c r="G71" s="1892"/>
      <c r="H71" s="1892"/>
      <c r="I71" s="1892"/>
      <c r="J71" s="1892"/>
      <c r="K71" s="1892"/>
      <c r="L71" s="1892"/>
      <c r="M71" s="1892"/>
      <c r="N71" s="1892"/>
      <c r="O71" s="1892"/>
      <c r="P71" s="1892"/>
      <c r="Q71" s="1892"/>
      <c r="R71" s="1892"/>
      <c r="S71" s="1364"/>
    </row>
    <row r="72" spans="1:19" ht="24.95" customHeight="1">
      <c r="A72" s="1366"/>
      <c r="B72" s="1372" t="s">
        <v>1209</v>
      </c>
      <c r="C72" s="1366"/>
      <c r="D72" s="1366"/>
      <c r="E72" s="134"/>
      <c r="F72" s="134"/>
      <c r="G72" s="1364"/>
      <c r="H72" s="1364"/>
      <c r="I72" s="1364"/>
      <c r="J72" s="1364"/>
      <c r="K72" s="1364"/>
      <c r="L72" s="1364"/>
      <c r="M72" s="1364"/>
      <c r="N72" s="1364"/>
      <c r="O72" s="1364"/>
      <c r="P72" s="1364"/>
      <c r="Q72" s="1364"/>
      <c r="R72" s="1364"/>
      <c r="S72" s="2257"/>
    </row>
    <row r="73" spans="1:19" ht="45" customHeight="1">
      <c r="A73" s="1366"/>
      <c r="B73" s="1372" t="s">
        <v>1210</v>
      </c>
      <c r="C73" s="1366" t="s">
        <v>1650</v>
      </c>
      <c r="D73" s="2257" t="s">
        <v>1178</v>
      </c>
      <c r="E73" s="134">
        <v>350000</v>
      </c>
      <c r="F73" s="134"/>
      <c r="G73" s="2257" t="s">
        <v>1215</v>
      </c>
      <c r="H73" s="2257"/>
      <c r="I73" s="2257"/>
      <c r="J73" s="2257"/>
      <c r="K73" s="2257"/>
      <c r="L73" s="2257"/>
      <c r="M73" s="2257"/>
      <c r="N73" s="2257"/>
      <c r="O73" s="2257"/>
      <c r="P73" s="2257"/>
      <c r="Q73" s="2257"/>
      <c r="R73" s="2257"/>
      <c r="S73" s="2257"/>
    </row>
    <row r="74" spans="1:19" ht="24.95" customHeight="1">
      <c r="A74" s="1366"/>
      <c r="B74" s="1372" t="s">
        <v>1212</v>
      </c>
      <c r="C74" s="1366" t="s">
        <v>1650</v>
      </c>
      <c r="D74" s="2257"/>
      <c r="E74" s="134">
        <v>350000</v>
      </c>
      <c r="F74" s="134"/>
      <c r="G74" s="2257"/>
      <c r="H74" s="2257"/>
      <c r="I74" s="2257"/>
      <c r="J74" s="2257"/>
      <c r="K74" s="2257"/>
      <c r="L74" s="2257"/>
      <c r="M74" s="2257"/>
      <c r="N74" s="2257"/>
      <c r="O74" s="2257"/>
      <c r="P74" s="2257"/>
      <c r="Q74" s="2257"/>
      <c r="R74" s="2257"/>
      <c r="S74" s="2257"/>
    </row>
    <row r="75" spans="1:19" ht="24.95" customHeight="1">
      <c r="A75" s="1366"/>
      <c r="B75" s="1372" t="s">
        <v>1213</v>
      </c>
      <c r="C75" s="1366" t="s">
        <v>1650</v>
      </c>
      <c r="D75" s="2257"/>
      <c r="E75" s="134">
        <v>350000</v>
      </c>
      <c r="F75" s="134"/>
      <c r="G75" s="2257"/>
      <c r="H75" s="2257"/>
      <c r="I75" s="2257"/>
      <c r="J75" s="2257"/>
      <c r="K75" s="2257"/>
      <c r="L75" s="2257"/>
      <c r="M75" s="2257"/>
      <c r="N75" s="2257"/>
      <c r="O75" s="2257"/>
      <c r="P75" s="2257"/>
      <c r="Q75" s="2257"/>
      <c r="R75" s="2257"/>
      <c r="S75" s="2257"/>
    </row>
    <row r="76" spans="1:19" ht="90.75" customHeight="1">
      <c r="A76" s="1363">
        <v>8</v>
      </c>
      <c r="B76" s="1892" t="s">
        <v>1685</v>
      </c>
      <c r="C76" s="1892"/>
      <c r="D76" s="1892"/>
      <c r="E76" s="1892"/>
      <c r="F76" s="1892"/>
      <c r="G76" s="1892"/>
      <c r="H76" s="1892"/>
      <c r="I76" s="1892"/>
      <c r="J76" s="1892"/>
      <c r="K76" s="1892"/>
      <c r="L76" s="1892"/>
      <c r="M76" s="1892"/>
      <c r="N76" s="1892"/>
      <c r="O76" s="1892"/>
      <c r="P76" s="1892"/>
      <c r="Q76" s="1892"/>
      <c r="R76" s="1892"/>
      <c r="S76" s="1364"/>
    </row>
    <row r="77" spans="1:19" ht="24.95" customHeight="1">
      <c r="A77" s="1366"/>
      <c r="B77" s="1372" t="s">
        <v>1492</v>
      </c>
      <c r="C77" s="1366" t="s">
        <v>1650</v>
      </c>
      <c r="D77" s="2257" t="s">
        <v>1178</v>
      </c>
      <c r="E77" s="134">
        <v>318182</v>
      </c>
      <c r="F77" s="134"/>
      <c r="G77" s="2257" t="s">
        <v>1494</v>
      </c>
      <c r="H77" s="2257"/>
      <c r="I77" s="2257"/>
      <c r="J77" s="2257"/>
      <c r="K77" s="2257"/>
      <c r="L77" s="2257"/>
      <c r="M77" s="2257"/>
      <c r="N77" s="2257"/>
      <c r="O77" s="2257"/>
      <c r="P77" s="2257"/>
      <c r="Q77" s="2257"/>
      <c r="R77" s="2257"/>
      <c r="S77" s="1364"/>
    </row>
    <row r="78" spans="1:19" ht="24.95" customHeight="1">
      <c r="A78" s="1366"/>
      <c r="B78" s="1372" t="s">
        <v>1495</v>
      </c>
      <c r="C78" s="1366" t="s">
        <v>1650</v>
      </c>
      <c r="D78" s="2257"/>
      <c r="E78" s="134">
        <v>227273</v>
      </c>
      <c r="F78" s="134"/>
      <c r="G78" s="2257"/>
      <c r="H78" s="2257"/>
      <c r="I78" s="2257"/>
      <c r="J78" s="2257"/>
      <c r="K78" s="2257"/>
      <c r="L78" s="2257"/>
      <c r="M78" s="2257"/>
      <c r="N78" s="2257"/>
      <c r="O78" s="2257"/>
      <c r="P78" s="2257"/>
      <c r="Q78" s="2257"/>
      <c r="R78" s="2257"/>
      <c r="S78" s="1364"/>
    </row>
    <row r="79" spans="1:19" ht="24.95" customHeight="1">
      <c r="A79" s="1366"/>
      <c r="B79" s="1372" t="s">
        <v>1496</v>
      </c>
      <c r="C79" s="1366" t="s">
        <v>1650</v>
      </c>
      <c r="D79" s="2257"/>
      <c r="E79" s="134">
        <v>227273</v>
      </c>
      <c r="F79" s="134"/>
      <c r="G79" s="2257"/>
      <c r="H79" s="2257"/>
      <c r="I79" s="2257"/>
      <c r="J79" s="2257"/>
      <c r="K79" s="2257"/>
      <c r="L79" s="2257"/>
      <c r="M79" s="2257"/>
      <c r="N79" s="2257"/>
      <c r="O79" s="2257"/>
      <c r="P79" s="2257"/>
      <c r="Q79" s="2257"/>
      <c r="R79" s="2257"/>
      <c r="S79" s="1364"/>
    </row>
    <row r="80" spans="1:19" ht="24.95" customHeight="1">
      <c r="A80" s="1366"/>
      <c r="B80" s="1372" t="s">
        <v>1497</v>
      </c>
      <c r="C80" s="1366" t="s">
        <v>1650</v>
      </c>
      <c r="D80" s="2257"/>
      <c r="E80" s="134">
        <v>190909</v>
      </c>
      <c r="F80" s="134"/>
      <c r="G80" s="2257"/>
      <c r="H80" s="2257"/>
      <c r="I80" s="2257"/>
      <c r="J80" s="2257"/>
      <c r="K80" s="2257"/>
      <c r="L80" s="2257"/>
      <c r="M80" s="2257"/>
      <c r="N80" s="2257"/>
      <c r="O80" s="2257"/>
      <c r="P80" s="2257"/>
      <c r="Q80" s="2257"/>
      <c r="R80" s="2257"/>
      <c r="S80" s="1364"/>
    </row>
    <row r="81" spans="1:19" ht="90.75" customHeight="1">
      <c r="A81" s="1363">
        <v>9</v>
      </c>
      <c r="B81" s="1892" t="s">
        <v>1555</v>
      </c>
      <c r="C81" s="1892"/>
      <c r="D81" s="1892"/>
      <c r="E81" s="1892"/>
      <c r="F81" s="1892"/>
      <c r="G81" s="1892"/>
      <c r="H81" s="1892"/>
      <c r="I81" s="1892"/>
      <c r="J81" s="1892"/>
      <c r="K81" s="1892"/>
      <c r="L81" s="1892"/>
      <c r="M81" s="1892"/>
      <c r="N81" s="1892"/>
      <c r="O81" s="1892"/>
      <c r="P81" s="1892"/>
      <c r="Q81" s="1892"/>
      <c r="R81" s="1892"/>
      <c r="S81" s="1364"/>
    </row>
    <row r="82" spans="1:19" ht="24.95" customHeight="1">
      <c r="A82" s="1366"/>
      <c r="B82" s="1372" t="s">
        <v>624</v>
      </c>
      <c r="C82" s="1366" t="s">
        <v>1650</v>
      </c>
      <c r="D82" s="2257" t="s">
        <v>1178</v>
      </c>
      <c r="E82" s="134">
        <v>336364</v>
      </c>
      <c r="F82" s="134"/>
      <c r="G82" s="2257" t="s">
        <v>1556</v>
      </c>
      <c r="H82" s="2257"/>
      <c r="I82" s="2257"/>
      <c r="J82" s="2257"/>
      <c r="K82" s="2257"/>
      <c r="L82" s="2257"/>
      <c r="M82" s="2257"/>
      <c r="N82" s="2257"/>
      <c r="O82" s="2257"/>
      <c r="P82" s="2257"/>
      <c r="Q82" s="2257"/>
      <c r="R82" s="2257"/>
      <c r="S82" s="1364"/>
    </row>
    <row r="83" spans="1:19" ht="24.95" customHeight="1">
      <c r="A83" s="1366"/>
      <c r="B83" s="1372" t="s">
        <v>625</v>
      </c>
      <c r="C83" s="1366" t="s">
        <v>1650</v>
      </c>
      <c r="D83" s="2257"/>
      <c r="E83" s="134">
        <v>281818</v>
      </c>
      <c r="F83" s="134"/>
      <c r="G83" s="2257"/>
      <c r="H83" s="2257"/>
      <c r="I83" s="2257"/>
      <c r="J83" s="2257"/>
      <c r="K83" s="2257"/>
      <c r="L83" s="2257"/>
      <c r="M83" s="2257"/>
      <c r="N83" s="2257"/>
      <c r="O83" s="2257"/>
      <c r="P83" s="2257"/>
      <c r="Q83" s="2257"/>
      <c r="R83" s="2257"/>
      <c r="S83" s="1364"/>
    </row>
    <row r="84" spans="1:19" ht="24.95" customHeight="1">
      <c r="A84" s="1366"/>
      <c r="B84" s="1372" t="s">
        <v>626</v>
      </c>
      <c r="C84" s="1366" t="s">
        <v>1650</v>
      </c>
      <c r="D84" s="2257"/>
      <c r="E84" s="134">
        <v>318182</v>
      </c>
      <c r="F84" s="134"/>
      <c r="G84" s="2257"/>
      <c r="H84" s="2257"/>
      <c r="I84" s="2257"/>
      <c r="J84" s="2257"/>
      <c r="K84" s="2257"/>
      <c r="L84" s="2257"/>
      <c r="M84" s="2257"/>
      <c r="N84" s="2257"/>
      <c r="O84" s="2257"/>
      <c r="P84" s="2257"/>
      <c r="Q84" s="2257"/>
      <c r="R84" s="2257"/>
      <c r="S84" s="1364"/>
    </row>
    <row r="85" spans="1:19" ht="24.95" customHeight="1">
      <c r="A85" s="1366"/>
      <c r="B85" s="1372" t="s">
        <v>1557</v>
      </c>
      <c r="C85" s="1366" t="s">
        <v>1650</v>
      </c>
      <c r="D85" s="2257"/>
      <c r="E85" s="134">
        <v>281818</v>
      </c>
      <c r="F85" s="134"/>
      <c r="G85" s="2257"/>
      <c r="H85" s="2257"/>
      <c r="I85" s="2257"/>
      <c r="J85" s="2257"/>
      <c r="K85" s="2257"/>
      <c r="L85" s="2257"/>
      <c r="M85" s="2257"/>
      <c r="N85" s="2257"/>
      <c r="O85" s="2257"/>
      <c r="P85" s="2257"/>
      <c r="Q85" s="2257"/>
      <c r="R85" s="2257"/>
      <c r="S85" s="1364"/>
    </row>
    <row r="86" spans="1:19" ht="24.95" customHeight="1">
      <c r="A86" s="1366"/>
      <c r="B86" s="1372" t="s">
        <v>1558</v>
      </c>
      <c r="C86" s="1366" t="s">
        <v>1650</v>
      </c>
      <c r="D86" s="2257"/>
      <c r="E86" s="134">
        <v>309091</v>
      </c>
      <c r="F86" s="134"/>
      <c r="G86" s="2257"/>
      <c r="H86" s="2257"/>
      <c r="I86" s="2257"/>
      <c r="J86" s="2257"/>
      <c r="K86" s="2257"/>
      <c r="L86" s="2257"/>
      <c r="M86" s="2257"/>
      <c r="N86" s="2257"/>
      <c r="O86" s="2257"/>
      <c r="P86" s="2257"/>
      <c r="Q86" s="2257"/>
      <c r="R86" s="2257"/>
      <c r="S86" s="1364"/>
    </row>
    <row r="87" spans="1:19" ht="24.95" customHeight="1">
      <c r="A87" s="1366"/>
      <c r="B87" s="1372" t="s">
        <v>1559</v>
      </c>
      <c r="C87" s="1366" t="s">
        <v>1650</v>
      </c>
      <c r="D87" s="2257"/>
      <c r="E87" s="134">
        <v>254545</v>
      </c>
      <c r="F87" s="134"/>
      <c r="G87" s="2257"/>
      <c r="H87" s="2257"/>
      <c r="I87" s="2257"/>
      <c r="J87" s="2257"/>
      <c r="K87" s="2257"/>
      <c r="L87" s="2257"/>
      <c r="M87" s="2257"/>
      <c r="N87" s="2257"/>
      <c r="O87" s="2257"/>
      <c r="P87" s="2257"/>
      <c r="Q87" s="2257"/>
      <c r="R87" s="2257"/>
      <c r="S87" s="1364"/>
    </row>
    <row r="88" spans="1:19" ht="24.95" customHeight="1">
      <c r="A88" s="1366"/>
      <c r="B88" s="1372" t="s">
        <v>627</v>
      </c>
      <c r="C88" s="1366" t="s">
        <v>1650</v>
      </c>
      <c r="D88" s="2257"/>
      <c r="E88" s="134">
        <v>281818</v>
      </c>
      <c r="F88" s="134"/>
      <c r="G88" s="2257"/>
      <c r="H88" s="2257"/>
      <c r="I88" s="2257"/>
      <c r="J88" s="2257"/>
      <c r="K88" s="2257"/>
      <c r="L88" s="2257"/>
      <c r="M88" s="2257"/>
      <c r="N88" s="2257"/>
      <c r="O88" s="2257"/>
      <c r="P88" s="2257"/>
      <c r="Q88" s="2257"/>
      <c r="R88" s="2257"/>
      <c r="S88" s="1364"/>
    </row>
    <row r="89" spans="1:19" ht="24.95" customHeight="1">
      <c r="A89" s="1366"/>
      <c r="B89" s="1372" t="s">
        <v>1199</v>
      </c>
      <c r="C89" s="1366" t="s">
        <v>1650</v>
      </c>
      <c r="D89" s="2257"/>
      <c r="E89" s="134">
        <v>281818</v>
      </c>
      <c r="F89" s="134"/>
      <c r="G89" s="2257"/>
      <c r="H89" s="2257"/>
      <c r="I89" s="2257"/>
      <c r="J89" s="2257"/>
      <c r="K89" s="2257"/>
      <c r="L89" s="2257"/>
      <c r="M89" s="2257"/>
      <c r="N89" s="2257"/>
      <c r="O89" s="2257"/>
      <c r="P89" s="2257"/>
      <c r="Q89" s="2257"/>
      <c r="R89" s="2257"/>
      <c r="S89" s="1364"/>
    </row>
    <row r="90" spans="1:19" ht="24.95" customHeight="1">
      <c r="A90" s="1366"/>
      <c r="B90" s="1372" t="s">
        <v>617</v>
      </c>
      <c r="C90" s="1366" t="s">
        <v>1650</v>
      </c>
      <c r="D90" s="2257"/>
      <c r="E90" s="134">
        <v>236364</v>
      </c>
      <c r="F90" s="134"/>
      <c r="G90" s="2257"/>
      <c r="H90" s="2257"/>
      <c r="I90" s="2257"/>
      <c r="J90" s="2257"/>
      <c r="K90" s="2257"/>
      <c r="L90" s="2257"/>
      <c r="M90" s="2257"/>
      <c r="N90" s="2257"/>
      <c r="O90" s="2257"/>
      <c r="P90" s="2257"/>
      <c r="Q90" s="2257"/>
      <c r="R90" s="2257"/>
      <c r="S90" s="1364"/>
    </row>
    <row r="91" spans="1:19" ht="24.95" customHeight="1">
      <c r="A91" s="1366"/>
      <c r="B91" s="1372" t="s">
        <v>616</v>
      </c>
      <c r="C91" s="1366" t="s">
        <v>1650</v>
      </c>
      <c r="D91" s="2257"/>
      <c r="E91" s="134">
        <v>254545</v>
      </c>
      <c r="F91" s="134"/>
      <c r="G91" s="2257"/>
      <c r="H91" s="2257"/>
      <c r="I91" s="2257"/>
      <c r="J91" s="2257"/>
      <c r="K91" s="2257"/>
      <c r="L91" s="2257"/>
      <c r="M91" s="2257"/>
      <c r="N91" s="2257"/>
      <c r="O91" s="2257"/>
      <c r="P91" s="2257"/>
      <c r="Q91" s="2257"/>
      <c r="R91" s="2257"/>
      <c r="S91" s="1364"/>
    </row>
    <row r="92" spans="1:19" ht="43.5" customHeight="1">
      <c r="A92" s="1363">
        <v>10</v>
      </c>
      <c r="B92" s="1892" t="s">
        <v>1566</v>
      </c>
      <c r="C92" s="1892"/>
      <c r="D92" s="1892"/>
      <c r="E92" s="1892"/>
      <c r="F92" s="1892"/>
      <c r="G92" s="1892"/>
      <c r="H92" s="1892"/>
      <c r="I92" s="1892"/>
      <c r="J92" s="1892"/>
      <c r="K92" s="1892"/>
      <c r="L92" s="1892"/>
      <c r="M92" s="1892"/>
      <c r="N92" s="1892"/>
      <c r="O92" s="1892"/>
      <c r="P92" s="1892"/>
      <c r="Q92" s="1892"/>
      <c r="R92" s="1892"/>
      <c r="S92" s="1364"/>
    </row>
    <row r="93" spans="1:19" ht="24.95" customHeight="1">
      <c r="A93" s="1366"/>
      <c r="B93" s="1372" t="s">
        <v>624</v>
      </c>
      <c r="C93" s="1366" t="s">
        <v>1650</v>
      </c>
      <c r="D93" s="1364"/>
      <c r="E93" s="134">
        <v>327273</v>
      </c>
      <c r="F93" s="134"/>
      <c r="G93" s="2258" t="s">
        <v>1567</v>
      </c>
      <c r="H93" s="2259"/>
      <c r="I93" s="2259"/>
      <c r="J93" s="2259"/>
      <c r="K93" s="2259"/>
      <c r="L93" s="2259"/>
      <c r="M93" s="2259"/>
      <c r="N93" s="2259"/>
      <c r="O93" s="2259"/>
      <c r="P93" s="2259"/>
      <c r="Q93" s="2259"/>
      <c r="R93" s="2260"/>
      <c r="S93" s="1364"/>
    </row>
    <row r="94" spans="1:19" ht="24.95" customHeight="1">
      <c r="A94" s="1366"/>
      <c r="B94" s="1372" t="s">
        <v>626</v>
      </c>
      <c r="C94" s="1366" t="s">
        <v>1650</v>
      </c>
      <c r="D94" s="1364"/>
      <c r="E94" s="134">
        <v>272727</v>
      </c>
      <c r="F94" s="134"/>
      <c r="G94" s="2261"/>
      <c r="H94" s="2262"/>
      <c r="I94" s="2262"/>
      <c r="J94" s="2262"/>
      <c r="K94" s="2262"/>
      <c r="L94" s="2262"/>
      <c r="M94" s="2262"/>
      <c r="N94" s="2262"/>
      <c r="O94" s="2262"/>
      <c r="P94" s="2262"/>
      <c r="Q94" s="2262"/>
      <c r="R94" s="2263"/>
      <c r="S94" s="1364"/>
    </row>
    <row r="95" spans="1:19" ht="24.95" customHeight="1">
      <c r="A95" s="1366"/>
      <c r="B95" s="1372" t="s">
        <v>625</v>
      </c>
      <c r="C95" s="1366" t="s">
        <v>1650</v>
      </c>
      <c r="D95" s="1364"/>
      <c r="E95" s="134">
        <v>236363</v>
      </c>
      <c r="F95" s="134"/>
      <c r="G95" s="2261"/>
      <c r="H95" s="2262"/>
      <c r="I95" s="2262"/>
      <c r="J95" s="2262"/>
      <c r="K95" s="2262"/>
      <c r="L95" s="2262"/>
      <c r="M95" s="2262"/>
      <c r="N95" s="2262"/>
      <c r="O95" s="2262"/>
      <c r="P95" s="2262"/>
      <c r="Q95" s="2262"/>
      <c r="R95" s="2263"/>
      <c r="S95" s="1364"/>
    </row>
    <row r="96" spans="1:19" ht="24.95" customHeight="1">
      <c r="A96" s="1366"/>
      <c r="B96" s="1372" t="s">
        <v>1496</v>
      </c>
      <c r="C96" s="1366" t="s">
        <v>1650</v>
      </c>
      <c r="D96" s="1364"/>
      <c r="E96" s="134">
        <v>236363</v>
      </c>
      <c r="F96" s="134"/>
      <c r="G96" s="2261"/>
      <c r="H96" s="2262"/>
      <c r="I96" s="2262"/>
      <c r="J96" s="2262"/>
      <c r="K96" s="2262"/>
      <c r="L96" s="2262"/>
      <c r="M96" s="2262"/>
      <c r="N96" s="2262"/>
      <c r="O96" s="2262"/>
      <c r="P96" s="2262"/>
      <c r="Q96" s="2262"/>
      <c r="R96" s="2263"/>
      <c r="S96" s="1364"/>
    </row>
    <row r="97" spans="1:19" ht="24.95" customHeight="1">
      <c r="A97" s="1366"/>
      <c r="B97" s="1372" t="s">
        <v>627</v>
      </c>
      <c r="C97" s="1366" t="s">
        <v>1650</v>
      </c>
      <c r="D97" s="1364"/>
      <c r="E97" s="134">
        <v>272727</v>
      </c>
      <c r="F97" s="134"/>
      <c r="G97" s="2264"/>
      <c r="H97" s="2265"/>
      <c r="I97" s="2265"/>
      <c r="J97" s="2265"/>
      <c r="K97" s="2265"/>
      <c r="L97" s="2265"/>
      <c r="M97" s="2265"/>
      <c r="N97" s="2265"/>
      <c r="O97" s="2265"/>
      <c r="P97" s="2265"/>
      <c r="Q97" s="2265"/>
      <c r="R97" s="2266"/>
      <c r="S97" s="1364"/>
    </row>
    <row r="98" spans="1:19" ht="43.5" customHeight="1">
      <c r="A98" s="1363">
        <v>11</v>
      </c>
      <c r="B98" s="1892" t="s">
        <v>1665</v>
      </c>
      <c r="C98" s="1892"/>
      <c r="D98" s="1892"/>
      <c r="E98" s="1892"/>
      <c r="F98" s="1892"/>
      <c r="G98" s="1892"/>
      <c r="H98" s="1892"/>
      <c r="I98" s="1892"/>
      <c r="J98" s="1892"/>
      <c r="K98" s="1892"/>
      <c r="L98" s="1892"/>
      <c r="M98" s="1892"/>
      <c r="N98" s="1892"/>
      <c r="O98" s="1892"/>
      <c r="P98" s="1892"/>
      <c r="Q98" s="1892"/>
      <c r="R98" s="1892"/>
      <c r="S98" s="1364"/>
    </row>
    <row r="99" spans="1:19" ht="24.95" customHeight="1">
      <c r="A99" s="1366"/>
      <c r="B99" s="1372" t="s">
        <v>1666</v>
      </c>
      <c r="C99" s="1366" t="s">
        <v>249</v>
      </c>
      <c r="D99" s="1364"/>
      <c r="E99" s="134">
        <v>363636</v>
      </c>
      <c r="F99" s="134"/>
      <c r="G99" s="2258" t="s">
        <v>1671</v>
      </c>
      <c r="H99" s="2259"/>
      <c r="I99" s="2259"/>
      <c r="J99" s="2259"/>
      <c r="K99" s="2259"/>
      <c r="L99" s="2259"/>
      <c r="M99" s="2259"/>
      <c r="N99" s="2259"/>
      <c r="O99" s="2259"/>
      <c r="P99" s="2259"/>
      <c r="Q99" s="2259"/>
      <c r="R99" s="2260"/>
      <c r="S99" s="1364"/>
    </row>
    <row r="100" spans="1:19" ht="24.95" customHeight="1">
      <c r="A100" s="1366"/>
      <c r="B100" s="1372" t="s">
        <v>1667</v>
      </c>
      <c r="C100" s="1366" t="s">
        <v>249</v>
      </c>
      <c r="D100" s="1364"/>
      <c r="E100" s="134">
        <v>363636</v>
      </c>
      <c r="F100" s="134"/>
      <c r="G100" s="2261"/>
      <c r="H100" s="2262"/>
      <c r="I100" s="2262"/>
      <c r="J100" s="2262"/>
      <c r="K100" s="2262"/>
      <c r="L100" s="2262"/>
      <c r="M100" s="2262"/>
      <c r="N100" s="2262"/>
      <c r="O100" s="2262"/>
      <c r="P100" s="2262"/>
      <c r="Q100" s="2262"/>
      <c r="R100" s="2263"/>
      <c r="S100" s="1364"/>
    </row>
    <row r="101" spans="1:19" ht="24.95" customHeight="1">
      <c r="A101" s="1366"/>
      <c r="B101" s="1372" t="s">
        <v>1668</v>
      </c>
      <c r="C101" s="1366" t="s">
        <v>249</v>
      </c>
      <c r="D101" s="1364"/>
      <c r="E101" s="134">
        <v>363636</v>
      </c>
      <c r="F101" s="134"/>
      <c r="G101" s="2261"/>
      <c r="H101" s="2262"/>
      <c r="I101" s="2262"/>
      <c r="J101" s="2262"/>
      <c r="K101" s="2262"/>
      <c r="L101" s="2262"/>
      <c r="M101" s="2262"/>
      <c r="N101" s="2262"/>
      <c r="O101" s="2262"/>
      <c r="P101" s="2262"/>
      <c r="Q101" s="2262"/>
      <c r="R101" s="2263"/>
      <c r="S101" s="1364"/>
    </row>
    <row r="102" spans="1:19" ht="24.95" customHeight="1">
      <c r="A102" s="1366"/>
      <c r="B102" s="1372" t="s">
        <v>1492</v>
      </c>
      <c r="C102" s="1366" t="s">
        <v>249</v>
      </c>
      <c r="D102" s="1364"/>
      <c r="E102" s="134">
        <v>336364</v>
      </c>
      <c r="F102" s="134"/>
      <c r="G102" s="2261"/>
      <c r="H102" s="2262"/>
      <c r="I102" s="2262"/>
      <c r="J102" s="2262"/>
      <c r="K102" s="2262"/>
      <c r="L102" s="2262"/>
      <c r="M102" s="2262"/>
      <c r="N102" s="2262"/>
      <c r="O102" s="2262"/>
      <c r="P102" s="2262"/>
      <c r="Q102" s="2262"/>
      <c r="R102" s="2263"/>
      <c r="S102" s="1364"/>
    </row>
    <row r="103" spans="1:19" ht="24.95" customHeight="1">
      <c r="A103" s="1366"/>
      <c r="B103" s="1372" t="s">
        <v>1669</v>
      </c>
      <c r="C103" s="1366" t="s">
        <v>249</v>
      </c>
      <c r="D103" s="1364"/>
      <c r="E103" s="134">
        <v>309091</v>
      </c>
      <c r="F103" s="134"/>
      <c r="G103" s="2261"/>
      <c r="H103" s="2262"/>
      <c r="I103" s="2262"/>
      <c r="J103" s="2262"/>
      <c r="K103" s="2262"/>
      <c r="L103" s="2262"/>
      <c r="M103" s="2262"/>
      <c r="N103" s="2262"/>
      <c r="O103" s="2262"/>
      <c r="P103" s="2262"/>
      <c r="Q103" s="2262"/>
      <c r="R103" s="2263"/>
      <c r="S103" s="1364"/>
    </row>
    <row r="104" spans="1:19" ht="24.95" customHeight="1">
      <c r="A104" s="1366"/>
      <c r="B104" s="1372" t="s">
        <v>1495</v>
      </c>
      <c r="C104" s="1366" t="s">
        <v>249</v>
      </c>
      <c r="D104" s="1364"/>
      <c r="E104" s="134">
        <v>281818</v>
      </c>
      <c r="F104" s="134"/>
      <c r="G104" s="2261"/>
      <c r="H104" s="2262"/>
      <c r="I104" s="2262"/>
      <c r="J104" s="2262"/>
      <c r="K104" s="2262"/>
      <c r="L104" s="2262"/>
      <c r="M104" s="2262"/>
      <c r="N104" s="2262"/>
      <c r="O104" s="2262"/>
      <c r="P104" s="2262"/>
      <c r="Q104" s="2262"/>
      <c r="R104" s="2263"/>
      <c r="S104" s="1364"/>
    </row>
    <row r="105" spans="1:19" ht="24.95" customHeight="1">
      <c r="A105" s="1366"/>
      <c r="B105" s="1372" t="s">
        <v>1670</v>
      </c>
      <c r="C105" s="1366" t="s">
        <v>249</v>
      </c>
      <c r="D105" s="1364"/>
      <c r="E105" s="134">
        <v>254545</v>
      </c>
      <c r="F105" s="134"/>
      <c r="G105" s="2264"/>
      <c r="H105" s="2265"/>
      <c r="I105" s="2265"/>
      <c r="J105" s="2265"/>
      <c r="K105" s="2265"/>
      <c r="L105" s="2265"/>
      <c r="M105" s="2265"/>
      <c r="N105" s="2265"/>
      <c r="O105" s="2265"/>
      <c r="P105" s="2265"/>
      <c r="Q105" s="2265"/>
      <c r="R105" s="2266"/>
      <c r="S105" s="1364"/>
    </row>
    <row r="106" spans="1:19" ht="43.5" customHeight="1">
      <c r="A106" s="1363">
        <v>12</v>
      </c>
      <c r="B106" s="1892" t="s">
        <v>1676</v>
      </c>
      <c r="C106" s="1892"/>
      <c r="D106" s="1892"/>
      <c r="E106" s="1892"/>
      <c r="F106" s="1892"/>
      <c r="G106" s="1892"/>
      <c r="H106" s="1892"/>
      <c r="I106" s="1892"/>
      <c r="J106" s="1892"/>
      <c r="K106" s="1892"/>
      <c r="L106" s="1892"/>
      <c r="M106" s="1892"/>
      <c r="N106" s="1892"/>
      <c r="O106" s="1892"/>
      <c r="P106" s="1892"/>
      <c r="Q106" s="1892"/>
      <c r="R106" s="1892"/>
      <c r="S106" s="1364"/>
    </row>
    <row r="107" spans="1:19" ht="24.95" customHeight="1">
      <c r="A107" s="1366"/>
      <c r="B107" s="1372" t="s">
        <v>1677</v>
      </c>
      <c r="C107" s="1366" t="s">
        <v>249</v>
      </c>
      <c r="D107" s="1364"/>
      <c r="E107" s="134">
        <v>150000</v>
      </c>
      <c r="F107" s="134"/>
      <c r="G107" s="2258" t="s">
        <v>1681</v>
      </c>
      <c r="H107" s="2259"/>
      <c r="I107" s="2259"/>
      <c r="J107" s="2259"/>
      <c r="K107" s="2259"/>
      <c r="L107" s="2259"/>
      <c r="M107" s="2259"/>
      <c r="N107" s="2259"/>
      <c r="O107" s="2259"/>
      <c r="P107" s="2259"/>
      <c r="Q107" s="2259"/>
      <c r="R107" s="2260"/>
      <c r="S107" s="1364"/>
    </row>
    <row r="108" spans="1:19" ht="24.95" customHeight="1">
      <c r="A108" s="1366"/>
      <c r="B108" s="1372" t="s">
        <v>1678</v>
      </c>
      <c r="C108" s="1366" t="s">
        <v>249</v>
      </c>
      <c r="D108" s="1364"/>
      <c r="E108" s="134">
        <v>373000</v>
      </c>
      <c r="F108" s="134"/>
      <c r="G108" s="2261"/>
      <c r="H108" s="2262"/>
      <c r="I108" s="2262"/>
      <c r="J108" s="2262"/>
      <c r="K108" s="2262"/>
      <c r="L108" s="2262"/>
      <c r="M108" s="2262"/>
      <c r="N108" s="2262"/>
      <c r="O108" s="2262"/>
      <c r="P108" s="2262"/>
      <c r="Q108" s="2262"/>
      <c r="R108" s="2263"/>
      <c r="S108" s="1364"/>
    </row>
    <row r="109" spans="1:19" ht="24.95" customHeight="1">
      <c r="A109" s="1366"/>
      <c r="B109" s="1372" t="s">
        <v>1679</v>
      </c>
      <c r="C109" s="1366" t="s">
        <v>249</v>
      </c>
      <c r="D109" s="1364"/>
      <c r="E109" s="134">
        <v>209000</v>
      </c>
      <c r="F109" s="134"/>
      <c r="G109" s="2261"/>
      <c r="H109" s="2262"/>
      <c r="I109" s="2262"/>
      <c r="J109" s="2262"/>
      <c r="K109" s="2262"/>
      <c r="L109" s="2262"/>
      <c r="M109" s="2262"/>
      <c r="N109" s="2262"/>
      <c r="O109" s="2262"/>
      <c r="P109" s="2262"/>
      <c r="Q109" s="2262"/>
      <c r="R109" s="2263"/>
      <c r="S109" s="1364"/>
    </row>
    <row r="110" spans="1:19" ht="24.95" customHeight="1">
      <c r="A110" s="1366"/>
      <c r="B110" s="1372" t="s">
        <v>1680</v>
      </c>
      <c r="C110" s="1366" t="s">
        <v>249</v>
      </c>
      <c r="D110" s="1364"/>
      <c r="E110" s="134">
        <v>309000</v>
      </c>
      <c r="F110" s="134"/>
      <c r="G110" s="2264"/>
      <c r="H110" s="2265"/>
      <c r="I110" s="2265"/>
      <c r="J110" s="2265"/>
      <c r="K110" s="2265"/>
      <c r="L110" s="2265"/>
      <c r="M110" s="2265"/>
      <c r="N110" s="2265"/>
      <c r="O110" s="2265"/>
      <c r="P110" s="2265"/>
      <c r="Q110" s="2265"/>
      <c r="R110" s="2266"/>
      <c r="S110" s="1364"/>
    </row>
    <row r="111" spans="1:19" ht="30" customHeight="1">
      <c r="A111" s="124" t="s">
        <v>1216</v>
      </c>
      <c r="B111" s="1361" t="s">
        <v>1217</v>
      </c>
      <c r="C111" s="155"/>
      <c r="D111" s="1370"/>
      <c r="E111" s="1370"/>
      <c r="F111" s="1370"/>
      <c r="G111" s="1370"/>
      <c r="H111" s="1370"/>
      <c r="I111" s="1370"/>
      <c r="J111" s="1370"/>
      <c r="K111" s="1370"/>
      <c r="L111" s="1370"/>
      <c r="M111" s="1370"/>
      <c r="N111" s="1370"/>
      <c r="O111" s="1370"/>
      <c r="P111" s="1370"/>
      <c r="Q111" s="1370"/>
      <c r="R111" s="1370"/>
      <c r="S111" s="1370"/>
    </row>
    <row r="112" spans="1:19" ht="39.950000000000003" customHeight="1">
      <c r="A112" s="1363">
        <v>1</v>
      </c>
      <c r="B112" s="1892" t="s">
        <v>1517</v>
      </c>
      <c r="C112" s="1892"/>
      <c r="D112" s="1892"/>
      <c r="E112" s="1892"/>
      <c r="F112" s="1892"/>
      <c r="G112" s="1892"/>
      <c r="H112" s="1892"/>
      <c r="I112" s="1892"/>
      <c r="J112" s="1892"/>
      <c r="K112" s="1892"/>
      <c r="L112" s="1892"/>
      <c r="M112" s="1892"/>
      <c r="N112" s="1892"/>
      <c r="O112" s="1892"/>
      <c r="P112" s="1892"/>
      <c r="Q112" s="1892"/>
      <c r="R112" s="1892"/>
      <c r="S112" s="124"/>
    </row>
    <row r="113" spans="1:19" ht="30" customHeight="1">
      <c r="A113" s="1361"/>
      <c r="B113" s="1369" t="s">
        <v>1219</v>
      </c>
      <c r="C113" s="1366" t="s">
        <v>1650</v>
      </c>
      <c r="D113" s="1364" t="s">
        <v>1178</v>
      </c>
      <c r="E113" s="134">
        <v>530000</v>
      </c>
      <c r="F113" s="123"/>
      <c r="G113" s="2257" t="s">
        <v>1201</v>
      </c>
      <c r="H113" s="2257"/>
      <c r="I113" s="2257"/>
      <c r="J113" s="2257"/>
      <c r="K113" s="2257"/>
      <c r="L113" s="2257"/>
      <c r="M113" s="2257"/>
      <c r="N113" s="2257"/>
      <c r="O113" s="2257"/>
      <c r="P113" s="2257"/>
      <c r="Q113" s="2257"/>
      <c r="R113" s="2257"/>
      <c r="S113" s="123"/>
    </row>
    <row r="114" spans="1:19" ht="50.1" customHeight="1">
      <c r="A114" s="1363">
        <v>2</v>
      </c>
      <c r="B114" s="1892" t="s">
        <v>1523</v>
      </c>
      <c r="C114" s="1892"/>
      <c r="D114" s="1892"/>
      <c r="E114" s="1892"/>
      <c r="F114" s="1892"/>
      <c r="G114" s="1892"/>
      <c r="H114" s="1892"/>
      <c r="I114" s="1892"/>
      <c r="J114" s="1892"/>
      <c r="K114" s="1892"/>
      <c r="L114" s="1892"/>
      <c r="M114" s="1892"/>
      <c r="N114" s="1892"/>
      <c r="O114" s="1892"/>
      <c r="P114" s="1892"/>
      <c r="Q114" s="1892"/>
      <c r="R114" s="1892"/>
      <c r="S114" s="2257"/>
    </row>
    <row r="115" spans="1:19" ht="30" customHeight="1">
      <c r="A115" s="1361"/>
      <c r="B115" s="1369" t="s">
        <v>211</v>
      </c>
      <c r="C115" s="1366" t="s">
        <v>1650</v>
      </c>
      <c r="D115" s="142" t="s">
        <v>1178</v>
      </c>
      <c r="E115" s="134">
        <v>300000</v>
      </c>
      <c r="F115" s="123"/>
      <c r="G115" s="2257" t="s">
        <v>1222</v>
      </c>
      <c r="H115" s="2257"/>
      <c r="I115" s="2257"/>
      <c r="J115" s="2257"/>
      <c r="K115" s="2257"/>
      <c r="L115" s="2257"/>
      <c r="M115" s="2257"/>
      <c r="N115" s="2257"/>
      <c r="O115" s="2257"/>
      <c r="P115" s="2257"/>
      <c r="Q115" s="2257"/>
      <c r="R115" s="2257"/>
      <c r="S115" s="2257"/>
    </row>
    <row r="116" spans="1:19" ht="34.5" customHeight="1">
      <c r="A116" s="1361"/>
      <c r="B116" s="1369" t="s">
        <v>213</v>
      </c>
      <c r="C116" s="1366" t="s">
        <v>1650</v>
      </c>
      <c r="D116" s="142"/>
      <c r="E116" s="134">
        <v>300000</v>
      </c>
      <c r="F116" s="123"/>
      <c r="G116" s="2257"/>
      <c r="H116" s="2257"/>
      <c r="I116" s="2257"/>
      <c r="J116" s="2257"/>
      <c r="K116" s="2257"/>
      <c r="L116" s="2257"/>
      <c r="M116" s="2257"/>
      <c r="N116" s="2257"/>
      <c r="O116" s="2257"/>
      <c r="P116" s="2257"/>
      <c r="Q116" s="2257"/>
      <c r="R116" s="2257"/>
      <c r="S116" s="2257"/>
    </row>
    <row r="117" spans="1:19" ht="50.1" customHeight="1">
      <c r="A117" s="1363">
        <v>3</v>
      </c>
      <c r="B117" s="1892" t="s">
        <v>1520</v>
      </c>
      <c r="C117" s="1892"/>
      <c r="D117" s="1892"/>
      <c r="E117" s="1892"/>
      <c r="F117" s="1892"/>
      <c r="G117" s="1892"/>
      <c r="H117" s="1892"/>
      <c r="I117" s="1892"/>
      <c r="J117" s="1892"/>
      <c r="K117" s="1892"/>
      <c r="L117" s="1892"/>
      <c r="M117" s="1892"/>
      <c r="N117" s="1892"/>
      <c r="O117" s="1892"/>
      <c r="P117" s="1892"/>
      <c r="Q117" s="1892"/>
      <c r="R117" s="1892"/>
      <c r="S117" s="2257"/>
    </row>
    <row r="118" spans="1:19" ht="30" customHeight="1">
      <c r="A118" s="1361"/>
      <c r="B118" s="1369" t="s">
        <v>211</v>
      </c>
      <c r="C118" s="1366" t="s">
        <v>1650</v>
      </c>
      <c r="D118" s="2257" t="s">
        <v>1178</v>
      </c>
      <c r="E118" s="134">
        <v>300000</v>
      </c>
      <c r="F118" s="123"/>
      <c r="G118" s="2257" t="s">
        <v>1211</v>
      </c>
      <c r="H118" s="2257"/>
      <c r="I118" s="2257"/>
      <c r="J118" s="2257"/>
      <c r="K118" s="2257"/>
      <c r="L118" s="2257"/>
      <c r="M118" s="2257"/>
      <c r="N118" s="2257"/>
      <c r="O118" s="2257"/>
      <c r="P118" s="2257"/>
      <c r="Q118" s="2257"/>
      <c r="R118" s="2257"/>
      <c r="S118" s="2257"/>
    </row>
    <row r="119" spans="1:19" ht="35.25" customHeight="1">
      <c r="A119" s="1361"/>
      <c r="B119" s="1369" t="s">
        <v>213</v>
      </c>
      <c r="C119" s="1366" t="s">
        <v>1650</v>
      </c>
      <c r="D119" s="2257"/>
      <c r="E119" s="134">
        <v>300000</v>
      </c>
      <c r="F119" s="123"/>
      <c r="G119" s="2257"/>
      <c r="H119" s="2257"/>
      <c r="I119" s="2257"/>
      <c r="J119" s="2257"/>
      <c r="K119" s="2257"/>
      <c r="L119" s="2257"/>
      <c r="M119" s="2257"/>
      <c r="N119" s="2257"/>
      <c r="O119" s="2257"/>
      <c r="P119" s="2257"/>
      <c r="Q119" s="2257"/>
      <c r="R119" s="2257"/>
      <c r="S119" s="2257"/>
    </row>
    <row r="120" spans="1:19" ht="50.1" customHeight="1">
      <c r="A120" s="1363">
        <v>4</v>
      </c>
      <c r="B120" s="1892" t="s">
        <v>1521</v>
      </c>
      <c r="C120" s="1892"/>
      <c r="D120" s="1892"/>
      <c r="E120" s="1892"/>
      <c r="F120" s="1892"/>
      <c r="G120" s="1892"/>
      <c r="H120" s="1892"/>
      <c r="I120" s="1892"/>
      <c r="J120" s="1892"/>
      <c r="K120" s="1892"/>
      <c r="L120" s="1892"/>
      <c r="M120" s="1892"/>
      <c r="N120" s="1892"/>
      <c r="O120" s="1892"/>
      <c r="P120" s="1892"/>
      <c r="Q120" s="1892"/>
      <c r="R120" s="1892"/>
      <c r="S120" s="2257"/>
    </row>
    <row r="121" spans="1:19" ht="30" customHeight="1">
      <c r="A121" s="1361"/>
      <c r="B121" s="1369" t="s">
        <v>211</v>
      </c>
      <c r="C121" s="1366" t="s">
        <v>1650</v>
      </c>
      <c r="D121" s="2257" t="s">
        <v>1178</v>
      </c>
      <c r="E121" s="134">
        <v>300000</v>
      </c>
      <c r="F121" s="123"/>
      <c r="G121" s="2257" t="s">
        <v>1224</v>
      </c>
      <c r="H121" s="2257"/>
      <c r="I121" s="2257"/>
      <c r="J121" s="2257"/>
      <c r="K121" s="2257"/>
      <c r="L121" s="2257"/>
      <c r="M121" s="2257"/>
      <c r="N121" s="2257"/>
      <c r="O121" s="2257"/>
      <c r="P121" s="2257"/>
      <c r="Q121" s="2257"/>
      <c r="R121" s="2257"/>
      <c r="S121" s="2257"/>
    </row>
    <row r="122" spans="1:19" ht="40.5" customHeight="1">
      <c r="A122" s="1361"/>
      <c r="B122" s="1369" t="s">
        <v>213</v>
      </c>
      <c r="C122" s="1366" t="s">
        <v>1650</v>
      </c>
      <c r="D122" s="2257"/>
      <c r="E122" s="134">
        <v>300000</v>
      </c>
      <c r="F122" s="123"/>
      <c r="G122" s="2257"/>
      <c r="H122" s="2257"/>
      <c r="I122" s="2257"/>
      <c r="J122" s="2257"/>
      <c r="K122" s="2257"/>
      <c r="L122" s="2257"/>
      <c r="M122" s="2257"/>
      <c r="N122" s="2257"/>
      <c r="O122" s="2257"/>
      <c r="P122" s="2257"/>
      <c r="Q122" s="2257"/>
      <c r="R122" s="2257"/>
      <c r="S122" s="2257"/>
    </row>
    <row r="123" spans="1:19" ht="50.1" customHeight="1">
      <c r="A123" s="1363">
        <v>5</v>
      </c>
      <c r="B123" s="1892" t="s">
        <v>1684</v>
      </c>
      <c r="C123" s="1892"/>
      <c r="D123" s="1892"/>
      <c r="E123" s="1892"/>
      <c r="F123" s="1892"/>
      <c r="G123" s="1892"/>
      <c r="H123" s="1892"/>
      <c r="I123" s="1892"/>
      <c r="J123" s="1892"/>
      <c r="K123" s="1892"/>
      <c r="L123" s="1892"/>
      <c r="M123" s="1892"/>
      <c r="N123" s="1892"/>
      <c r="O123" s="1892"/>
      <c r="P123" s="1892"/>
      <c r="Q123" s="1892"/>
      <c r="R123" s="1892"/>
      <c r="S123" s="1364"/>
    </row>
    <row r="124" spans="1:19" ht="40.5" customHeight="1">
      <c r="A124" s="1361"/>
      <c r="B124" s="1369" t="s">
        <v>213</v>
      </c>
      <c r="C124" s="1366" t="s">
        <v>249</v>
      </c>
      <c r="D124" s="1364"/>
      <c r="E124" s="134">
        <v>245000</v>
      </c>
      <c r="F124" s="123"/>
      <c r="G124" s="2258" t="s">
        <v>1561</v>
      </c>
      <c r="H124" s="2259"/>
      <c r="I124" s="2259"/>
      <c r="J124" s="2259"/>
      <c r="K124" s="2259"/>
      <c r="L124" s="2259"/>
      <c r="M124" s="2259"/>
      <c r="N124" s="2259"/>
      <c r="O124" s="2259"/>
      <c r="P124" s="2259"/>
      <c r="Q124" s="2259"/>
      <c r="R124" s="2260"/>
      <c r="S124" s="1364"/>
    </row>
    <row r="125" spans="1:19" ht="40.5" customHeight="1">
      <c r="A125" s="1361"/>
      <c r="B125" s="1369" t="s">
        <v>1526</v>
      </c>
      <c r="C125" s="1366" t="s">
        <v>249</v>
      </c>
      <c r="D125" s="1364"/>
      <c r="E125" s="134">
        <v>280000</v>
      </c>
      <c r="F125" s="123"/>
      <c r="G125" s="2261"/>
      <c r="H125" s="2350"/>
      <c r="I125" s="2350"/>
      <c r="J125" s="2350"/>
      <c r="K125" s="2350"/>
      <c r="L125" s="2350"/>
      <c r="M125" s="2350"/>
      <c r="N125" s="2350"/>
      <c r="O125" s="2350"/>
      <c r="P125" s="2350"/>
      <c r="Q125" s="2350"/>
      <c r="R125" s="2263"/>
      <c r="S125" s="1364"/>
    </row>
    <row r="126" spans="1:19" ht="40.5" customHeight="1">
      <c r="A126" s="1361"/>
      <c r="B126" s="1369" t="s">
        <v>1562</v>
      </c>
      <c r="C126" s="1366" t="s">
        <v>249</v>
      </c>
      <c r="D126" s="1364"/>
      <c r="E126" s="134">
        <v>170000</v>
      </c>
      <c r="F126" s="123"/>
      <c r="G126" s="2264"/>
      <c r="H126" s="2265"/>
      <c r="I126" s="2265"/>
      <c r="J126" s="2265"/>
      <c r="K126" s="2265"/>
      <c r="L126" s="2265"/>
      <c r="M126" s="2265"/>
      <c r="N126" s="2265"/>
      <c r="O126" s="2265"/>
      <c r="P126" s="2265"/>
      <c r="Q126" s="2265"/>
      <c r="R126" s="2266"/>
      <c r="S126" s="1364"/>
    </row>
    <row r="127" spans="1:19" ht="30" customHeight="1">
      <c r="A127" s="1361" t="s">
        <v>1225</v>
      </c>
      <c r="B127" s="1361" t="s">
        <v>1364</v>
      </c>
      <c r="C127" s="1366"/>
      <c r="D127" s="1364"/>
      <c r="E127" s="134"/>
      <c r="F127" s="123"/>
      <c r="G127" s="1364"/>
      <c r="H127" s="1364"/>
      <c r="I127" s="1364"/>
      <c r="J127" s="1364"/>
      <c r="K127" s="1364"/>
      <c r="L127" s="1364"/>
      <c r="M127" s="1364"/>
      <c r="N127" s="1364"/>
      <c r="O127" s="1364"/>
      <c r="P127" s="1364"/>
      <c r="Q127" s="1367"/>
      <c r="R127" s="153"/>
      <c r="S127" s="153"/>
    </row>
    <row r="128" spans="1:19" ht="50.1" customHeight="1">
      <c r="A128" s="1361"/>
      <c r="B128" s="1892" t="s">
        <v>1663</v>
      </c>
      <c r="C128" s="1892"/>
      <c r="D128" s="1892"/>
      <c r="E128" s="1892"/>
      <c r="F128" s="1892"/>
      <c r="G128" s="1892"/>
      <c r="H128" s="1892"/>
      <c r="I128" s="1892"/>
      <c r="J128" s="1892"/>
      <c r="K128" s="1892"/>
      <c r="L128" s="1892"/>
      <c r="M128" s="1892"/>
      <c r="N128" s="1892"/>
      <c r="O128" s="1892"/>
      <c r="P128" s="1892"/>
      <c r="Q128" s="1892"/>
      <c r="R128" s="1892"/>
      <c r="S128" s="2257"/>
    </row>
    <row r="129" spans="1:19" ht="49.5" customHeight="1">
      <c r="A129" s="1361"/>
      <c r="B129" s="1369" t="s">
        <v>1228</v>
      </c>
      <c r="C129" s="1366" t="s">
        <v>1650</v>
      </c>
      <c r="D129" s="1364"/>
      <c r="E129" s="134">
        <v>35000</v>
      </c>
      <c r="F129" s="123"/>
      <c r="G129" s="2257"/>
      <c r="H129" s="2257"/>
      <c r="I129" s="2257"/>
      <c r="J129" s="2257"/>
      <c r="K129" s="2257"/>
      <c r="L129" s="2257"/>
      <c r="M129" s="2257"/>
      <c r="N129" s="2257"/>
      <c r="O129" s="2257"/>
      <c r="P129" s="2257"/>
      <c r="Q129" s="2257"/>
      <c r="R129" s="2257"/>
      <c r="S129" s="2257"/>
    </row>
    <row r="130" spans="1:19" ht="54.75" customHeight="1">
      <c r="A130" s="1361"/>
      <c r="B130" s="1369" t="s">
        <v>1230</v>
      </c>
      <c r="C130" s="1366" t="s">
        <v>1650</v>
      </c>
      <c r="D130" s="1364"/>
      <c r="E130" s="134">
        <v>49000</v>
      </c>
      <c r="F130" s="123"/>
      <c r="G130" s="2257"/>
      <c r="H130" s="2257"/>
      <c r="I130" s="2257"/>
      <c r="J130" s="2257"/>
      <c r="K130" s="2257"/>
      <c r="L130" s="2257"/>
      <c r="M130" s="2257"/>
      <c r="N130" s="2257"/>
      <c r="O130" s="2257"/>
      <c r="P130" s="2257"/>
      <c r="Q130" s="2257"/>
      <c r="R130" s="2257"/>
      <c r="S130" s="2257"/>
    </row>
    <row r="131" spans="1:19" ht="30.75" customHeight="1">
      <c r="A131" s="1363" t="s">
        <v>1231</v>
      </c>
      <c r="B131" s="1892" t="s">
        <v>1232</v>
      </c>
      <c r="C131" s="1892"/>
      <c r="D131" s="1892"/>
      <c r="E131" s="1892"/>
      <c r="F131" s="1892"/>
      <c r="G131" s="1892"/>
      <c r="H131" s="1892"/>
      <c r="I131" s="1892"/>
      <c r="J131" s="1892"/>
      <c r="K131" s="1892"/>
      <c r="L131" s="1892"/>
      <c r="M131" s="1892"/>
      <c r="N131" s="1892"/>
      <c r="O131" s="1892"/>
      <c r="P131" s="1892"/>
      <c r="Q131" s="1892"/>
      <c r="R131" s="1892"/>
      <c r="S131" s="1370"/>
    </row>
    <row r="132" spans="1:19" ht="50.1" customHeight="1">
      <c r="A132" s="1363">
        <v>1</v>
      </c>
      <c r="B132" s="1892" t="s">
        <v>1528</v>
      </c>
      <c r="C132" s="1892"/>
      <c r="D132" s="1892"/>
      <c r="E132" s="1892"/>
      <c r="F132" s="1892"/>
      <c r="G132" s="1892"/>
      <c r="H132" s="1892"/>
      <c r="I132" s="1892"/>
      <c r="J132" s="1892"/>
      <c r="K132" s="1892"/>
      <c r="L132" s="1892"/>
      <c r="M132" s="1892"/>
      <c r="N132" s="1892"/>
      <c r="O132" s="1892"/>
      <c r="P132" s="1892"/>
      <c r="Q132" s="1892"/>
      <c r="R132" s="1892"/>
      <c r="S132" s="154"/>
    </row>
    <row r="133" spans="1:19" ht="39" customHeight="1">
      <c r="A133" s="1363"/>
      <c r="B133" s="1361" t="s">
        <v>1238</v>
      </c>
      <c r="C133" s="147"/>
      <c r="D133" s="147"/>
      <c r="E133" s="147"/>
      <c r="F133" s="147"/>
      <c r="G133" s="2317" t="s">
        <v>1367</v>
      </c>
      <c r="H133" s="2317"/>
      <c r="I133" s="2317"/>
      <c r="J133" s="2317"/>
      <c r="K133" s="2317"/>
      <c r="L133" s="2317"/>
      <c r="M133" s="2317"/>
      <c r="N133" s="2317"/>
      <c r="O133" s="2317"/>
      <c r="P133" s="2317"/>
      <c r="Q133" s="2317"/>
      <c r="R133" s="2317"/>
      <c r="S133" s="142"/>
    </row>
    <row r="134" spans="1:19" ht="30" customHeight="1">
      <c r="A134" s="1363"/>
      <c r="B134" s="1369" t="s">
        <v>1240</v>
      </c>
      <c r="C134" s="1366" t="s">
        <v>724</v>
      </c>
      <c r="D134" s="1366"/>
      <c r="E134" s="148">
        <v>1380000</v>
      </c>
      <c r="F134" s="129"/>
      <c r="G134" s="2317"/>
      <c r="H134" s="2317"/>
      <c r="I134" s="2317"/>
      <c r="J134" s="2317"/>
      <c r="K134" s="2317"/>
      <c r="L134" s="2317"/>
      <c r="M134" s="2317"/>
      <c r="N134" s="2317"/>
      <c r="O134" s="2317"/>
      <c r="P134" s="2317"/>
      <c r="Q134" s="2317"/>
      <c r="R134" s="2317"/>
      <c r="S134" s="142"/>
    </row>
    <row r="135" spans="1:19" ht="30" customHeight="1">
      <c r="A135" s="1363"/>
      <c r="B135" s="1369" t="s">
        <v>1241</v>
      </c>
      <c r="C135" s="1366" t="s">
        <v>724</v>
      </c>
      <c r="D135" s="1366"/>
      <c r="E135" s="148">
        <v>1430000</v>
      </c>
      <c r="F135" s="129"/>
      <c r="G135" s="2317"/>
      <c r="H135" s="2317"/>
      <c r="I135" s="2317"/>
      <c r="J135" s="2317"/>
      <c r="K135" s="2317"/>
      <c r="L135" s="2317"/>
      <c r="M135" s="2317"/>
      <c r="N135" s="2317"/>
      <c r="O135" s="2317"/>
      <c r="P135" s="2317"/>
      <c r="Q135" s="2317"/>
      <c r="R135" s="2317"/>
      <c r="S135" s="142"/>
    </row>
    <row r="136" spans="1:19" ht="30" customHeight="1">
      <c r="A136" s="1363"/>
      <c r="B136" s="1361" t="s">
        <v>1242</v>
      </c>
      <c r="C136" s="147"/>
      <c r="D136" s="147"/>
      <c r="E136" s="147"/>
      <c r="F136" s="147"/>
      <c r="G136" s="2317" t="s">
        <v>1367</v>
      </c>
      <c r="H136" s="2317"/>
      <c r="I136" s="2317"/>
      <c r="J136" s="2317"/>
      <c r="K136" s="2317"/>
      <c r="L136" s="2317"/>
      <c r="M136" s="2317"/>
      <c r="N136" s="2317"/>
      <c r="O136" s="2317"/>
      <c r="P136" s="2317"/>
      <c r="Q136" s="2317"/>
      <c r="R136" s="2317"/>
      <c r="S136" s="2257"/>
    </row>
    <row r="137" spans="1:19" ht="30" customHeight="1">
      <c r="A137" s="1363"/>
      <c r="B137" s="1369" t="s">
        <v>1240</v>
      </c>
      <c r="C137" s="1366" t="s">
        <v>724</v>
      </c>
      <c r="D137" s="1366"/>
      <c r="E137" s="129">
        <v>1430000</v>
      </c>
      <c r="F137" s="147"/>
      <c r="G137" s="2317"/>
      <c r="H137" s="2317"/>
      <c r="I137" s="2317"/>
      <c r="J137" s="2317"/>
      <c r="K137" s="2317"/>
      <c r="L137" s="2317"/>
      <c r="M137" s="2317"/>
      <c r="N137" s="2317"/>
      <c r="O137" s="2317"/>
      <c r="P137" s="2317"/>
      <c r="Q137" s="2317"/>
      <c r="R137" s="2317"/>
      <c r="S137" s="2257"/>
    </row>
    <row r="138" spans="1:19" ht="30" customHeight="1">
      <c r="A138" s="1363"/>
      <c r="B138" s="1369" t="s">
        <v>1241</v>
      </c>
      <c r="C138" s="1366" t="s">
        <v>724</v>
      </c>
      <c r="D138" s="1366"/>
      <c r="E138" s="129">
        <v>1480000</v>
      </c>
      <c r="F138" s="147"/>
      <c r="G138" s="2317"/>
      <c r="H138" s="2317"/>
      <c r="I138" s="2317"/>
      <c r="J138" s="2317"/>
      <c r="K138" s="2317"/>
      <c r="L138" s="2317"/>
      <c r="M138" s="2317"/>
      <c r="N138" s="2317"/>
      <c r="O138" s="2317"/>
      <c r="P138" s="2317"/>
      <c r="Q138" s="2317"/>
      <c r="R138" s="2317"/>
      <c r="S138" s="2257"/>
    </row>
    <row r="139" spans="1:19" ht="30" customHeight="1">
      <c r="A139" s="1363"/>
      <c r="B139" s="1361" t="s">
        <v>1243</v>
      </c>
      <c r="C139" s="147"/>
      <c r="D139" s="147"/>
      <c r="E139" s="147"/>
      <c r="F139" s="147"/>
      <c r="G139" s="2317" t="s">
        <v>1367</v>
      </c>
      <c r="H139" s="2317"/>
      <c r="I139" s="2317"/>
      <c r="J139" s="2317"/>
      <c r="K139" s="2317"/>
      <c r="L139" s="2317"/>
      <c r="M139" s="2317"/>
      <c r="N139" s="2317"/>
      <c r="O139" s="2317"/>
      <c r="P139" s="2317"/>
      <c r="Q139" s="2317"/>
      <c r="R139" s="2317"/>
      <c r="S139" s="2257"/>
    </row>
    <row r="140" spans="1:19" ht="30" customHeight="1">
      <c r="A140" s="1364"/>
      <c r="B140" s="1369" t="s">
        <v>1240</v>
      </c>
      <c r="C140" s="1366" t="s">
        <v>724</v>
      </c>
      <c r="D140" s="1366"/>
      <c r="E140" s="129">
        <v>1480000</v>
      </c>
      <c r="F140" s="129"/>
      <c r="G140" s="2317"/>
      <c r="H140" s="2317"/>
      <c r="I140" s="2317"/>
      <c r="J140" s="2317"/>
      <c r="K140" s="2317"/>
      <c r="L140" s="2317"/>
      <c r="M140" s="2317"/>
      <c r="N140" s="2317"/>
      <c r="O140" s="2317"/>
      <c r="P140" s="2317"/>
      <c r="Q140" s="2317"/>
      <c r="R140" s="2317"/>
      <c r="S140" s="2257"/>
    </row>
    <row r="141" spans="1:19" ht="30" customHeight="1">
      <c r="A141" s="1364"/>
      <c r="B141" s="1369" t="s">
        <v>1241</v>
      </c>
      <c r="C141" s="1366" t="s">
        <v>724</v>
      </c>
      <c r="D141" s="1366"/>
      <c r="E141" s="129">
        <v>1530000</v>
      </c>
      <c r="F141" s="129"/>
      <c r="G141" s="2317"/>
      <c r="H141" s="2317"/>
      <c r="I141" s="2317"/>
      <c r="J141" s="2317"/>
      <c r="K141" s="2317"/>
      <c r="L141" s="2317"/>
      <c r="M141" s="2317"/>
      <c r="N141" s="2317"/>
      <c r="O141" s="2317"/>
      <c r="P141" s="2317"/>
      <c r="Q141" s="2317"/>
      <c r="R141" s="2317"/>
      <c r="S141" s="2257"/>
    </row>
    <row r="142" spans="1:19" ht="30" customHeight="1">
      <c r="A142" s="1363" t="s">
        <v>1247</v>
      </c>
      <c r="B142" s="1892" t="s">
        <v>1248</v>
      </c>
      <c r="C142" s="1892"/>
      <c r="D142" s="1892"/>
      <c r="E142" s="1892"/>
      <c r="F142" s="1892"/>
      <c r="G142" s="1892"/>
      <c r="H142" s="1892"/>
      <c r="I142" s="1892"/>
      <c r="J142" s="1892"/>
      <c r="K142" s="1892"/>
      <c r="L142" s="1892"/>
      <c r="M142" s="1892"/>
      <c r="N142" s="1892"/>
      <c r="O142" s="1892"/>
      <c r="P142" s="1892"/>
      <c r="Q142" s="1892"/>
      <c r="R142" s="1892"/>
      <c r="S142" s="162"/>
    </row>
    <row r="143" spans="1:19" ht="50.1" customHeight="1">
      <c r="A143" s="1363">
        <v>1</v>
      </c>
      <c r="B143" s="1892" t="s">
        <v>1529</v>
      </c>
      <c r="C143" s="2331"/>
      <c r="D143" s="2331"/>
      <c r="E143" s="2331"/>
      <c r="F143" s="2331"/>
      <c r="G143" s="2331"/>
      <c r="H143" s="2331"/>
      <c r="I143" s="2331"/>
      <c r="J143" s="2331"/>
      <c r="K143" s="2331"/>
      <c r="L143" s="2331"/>
      <c r="M143" s="2331"/>
      <c r="N143" s="2331"/>
      <c r="O143" s="2331"/>
      <c r="P143" s="2331"/>
      <c r="Q143" s="2331"/>
      <c r="R143" s="2331"/>
      <c r="S143" s="163"/>
    </row>
    <row r="144" spans="1:19" ht="30" customHeight="1">
      <c r="A144" s="1363"/>
      <c r="B144" s="1892" t="s">
        <v>1421</v>
      </c>
      <c r="C144" s="1892"/>
      <c r="D144" s="1892"/>
      <c r="E144" s="1892"/>
      <c r="F144" s="1369"/>
      <c r="G144" s="1369"/>
      <c r="H144" s="1369"/>
      <c r="I144" s="1369"/>
      <c r="J144" s="1369"/>
      <c r="K144" s="1369"/>
      <c r="L144" s="1369"/>
      <c r="M144" s="1369"/>
      <c r="N144" s="1369"/>
      <c r="O144" s="1369"/>
      <c r="P144" s="1369"/>
      <c r="Q144" s="1369"/>
      <c r="R144" s="1369"/>
      <c r="S144" s="163"/>
    </row>
    <row r="145" spans="1:19" ht="51" customHeight="1">
      <c r="A145" s="123"/>
      <c r="B145" s="1892" t="s">
        <v>1453</v>
      </c>
      <c r="C145" s="1892"/>
      <c r="D145" s="1892"/>
      <c r="E145" s="124"/>
      <c r="F145" s="124"/>
      <c r="G145" s="1363" t="s">
        <v>1251</v>
      </c>
      <c r="H145" s="2327" t="s">
        <v>1454</v>
      </c>
      <c r="I145" s="2327"/>
      <c r="J145" s="2327"/>
      <c r="K145" s="2327"/>
      <c r="L145" s="2327"/>
      <c r="M145" s="2327"/>
      <c r="N145" s="2327"/>
      <c r="O145" s="2327"/>
      <c r="P145" s="2327"/>
      <c r="Q145" s="2327"/>
      <c r="R145" s="2327"/>
      <c r="S145" s="2303"/>
    </row>
    <row r="146" spans="1:19" ht="33.75">
      <c r="A146" s="1364"/>
      <c r="B146" s="1369" t="s">
        <v>1654</v>
      </c>
      <c r="C146" s="1366" t="s">
        <v>1655</v>
      </c>
      <c r="D146" s="2257" t="s">
        <v>1423</v>
      </c>
      <c r="E146" s="155"/>
      <c r="F146" s="155"/>
      <c r="G146" s="156">
        <f>1560000/1.1</f>
        <v>1418181.8181818181</v>
      </c>
      <c r="H146" s="2327"/>
      <c r="I146" s="2327"/>
      <c r="J146" s="2327"/>
      <c r="K146" s="2327"/>
      <c r="L146" s="2327"/>
      <c r="M146" s="2327"/>
      <c r="N146" s="2327"/>
      <c r="O146" s="2327"/>
      <c r="P146" s="2327"/>
      <c r="Q146" s="2327"/>
      <c r="R146" s="2327"/>
      <c r="S146" s="2303"/>
    </row>
    <row r="147" spans="1:19" ht="33.75">
      <c r="A147" s="1364"/>
      <c r="B147" s="1369" t="s">
        <v>1656</v>
      </c>
      <c r="C147" s="1366" t="s">
        <v>1655</v>
      </c>
      <c r="D147" s="2257"/>
      <c r="E147" s="155"/>
      <c r="F147" s="155"/>
      <c r="G147" s="156">
        <f>1610000/1.1</f>
        <v>1463636.3636363635</v>
      </c>
      <c r="H147" s="2327"/>
      <c r="I147" s="2327"/>
      <c r="J147" s="2327"/>
      <c r="K147" s="2327"/>
      <c r="L147" s="2327"/>
      <c r="M147" s="2327"/>
      <c r="N147" s="2327"/>
      <c r="O147" s="2327"/>
      <c r="P147" s="2327"/>
      <c r="Q147" s="2327"/>
      <c r="R147" s="2327"/>
      <c r="S147" s="2303"/>
    </row>
    <row r="148" spans="1:19" ht="33.75">
      <c r="A148" s="1364"/>
      <c r="B148" s="1369" t="s">
        <v>1657</v>
      </c>
      <c r="C148" s="1366" t="s">
        <v>1655</v>
      </c>
      <c r="D148" s="2257"/>
      <c r="E148" s="155"/>
      <c r="F148" s="155"/>
      <c r="G148" s="156">
        <f>1660000/1.1</f>
        <v>1509090.9090909089</v>
      </c>
      <c r="H148" s="2327"/>
      <c r="I148" s="2327"/>
      <c r="J148" s="2327"/>
      <c r="K148" s="2327"/>
      <c r="L148" s="2327"/>
      <c r="M148" s="2327"/>
      <c r="N148" s="2327"/>
      <c r="O148" s="2327"/>
      <c r="P148" s="2327"/>
      <c r="Q148" s="2327"/>
      <c r="R148" s="2327"/>
      <c r="S148" s="2303"/>
    </row>
    <row r="149" spans="1:19" ht="33.75">
      <c r="A149" s="1364"/>
      <c r="B149" s="1369" t="s">
        <v>1658</v>
      </c>
      <c r="C149" s="1366" t="s">
        <v>1655</v>
      </c>
      <c r="D149" s="2257"/>
      <c r="E149" s="155"/>
      <c r="F149" s="155"/>
      <c r="G149" s="156">
        <f>1710000/1.1</f>
        <v>1554545.4545454544</v>
      </c>
      <c r="H149" s="2327"/>
      <c r="I149" s="2327"/>
      <c r="J149" s="2327"/>
      <c r="K149" s="2327"/>
      <c r="L149" s="2327"/>
      <c r="M149" s="2327"/>
      <c r="N149" s="2327"/>
      <c r="O149" s="2327"/>
      <c r="P149" s="2327"/>
      <c r="Q149" s="2327"/>
      <c r="R149" s="2327"/>
      <c r="S149" s="2303"/>
    </row>
    <row r="150" spans="1:19" ht="33.75">
      <c r="A150" s="1364"/>
      <c r="B150" s="1369" t="s">
        <v>1659</v>
      </c>
      <c r="C150" s="1366" t="s">
        <v>1655</v>
      </c>
      <c r="D150" s="2257"/>
      <c r="E150" s="155"/>
      <c r="F150" s="155"/>
      <c r="G150" s="156">
        <f>1770000/1.1</f>
        <v>1609090.9090909089</v>
      </c>
      <c r="H150" s="2327"/>
      <c r="I150" s="2327"/>
      <c r="J150" s="2327"/>
      <c r="K150" s="2327"/>
      <c r="L150" s="2327"/>
      <c r="M150" s="2327"/>
      <c r="N150" s="2327"/>
      <c r="O150" s="2327"/>
      <c r="P150" s="2327"/>
      <c r="Q150" s="2327"/>
      <c r="R150" s="2327"/>
      <c r="S150" s="2303"/>
    </row>
    <row r="151" spans="1:19" ht="33.75">
      <c r="A151" s="1364"/>
      <c r="B151" s="1369" t="s">
        <v>1660</v>
      </c>
      <c r="C151" s="1366" t="s">
        <v>1655</v>
      </c>
      <c r="D151" s="2257"/>
      <c r="E151" s="155"/>
      <c r="F151" s="155"/>
      <c r="G151" s="156">
        <f>1845000/1.1</f>
        <v>1677272.7272727271</v>
      </c>
      <c r="H151" s="2327"/>
      <c r="I151" s="2327"/>
      <c r="J151" s="2327"/>
      <c r="K151" s="2327"/>
      <c r="L151" s="2327"/>
      <c r="M151" s="2327"/>
      <c r="N151" s="2327"/>
      <c r="O151" s="2327"/>
      <c r="P151" s="2327"/>
      <c r="Q151" s="2327"/>
      <c r="R151" s="2327"/>
      <c r="S151" s="2303"/>
    </row>
    <row r="152" spans="1:19" ht="33.75">
      <c r="A152" s="1364"/>
      <c r="B152" s="1369" t="s">
        <v>1661</v>
      </c>
      <c r="C152" s="1366" t="s">
        <v>1655</v>
      </c>
      <c r="D152" s="2257"/>
      <c r="E152" s="155"/>
      <c r="F152" s="155"/>
      <c r="G152" s="156">
        <f>1990000/1.1</f>
        <v>1809090.9090909089</v>
      </c>
      <c r="H152" s="2327"/>
      <c r="I152" s="2327"/>
      <c r="J152" s="2327"/>
      <c r="K152" s="2327"/>
      <c r="L152" s="2327"/>
      <c r="M152" s="2327"/>
      <c r="N152" s="2327"/>
      <c r="O152" s="2327"/>
      <c r="P152" s="2327"/>
      <c r="Q152" s="2327"/>
      <c r="R152" s="2327"/>
      <c r="S152" s="2303"/>
    </row>
    <row r="153" spans="1:19" ht="37.5" customHeight="1">
      <c r="A153" s="1364"/>
      <c r="B153" s="1361" t="s">
        <v>1455</v>
      </c>
      <c r="C153" s="1336"/>
      <c r="D153" s="124"/>
      <c r="E153" s="2241"/>
      <c r="F153" s="2241"/>
      <c r="G153" s="2241"/>
      <c r="H153" s="2241"/>
      <c r="I153" s="2241"/>
      <c r="J153" s="2241"/>
      <c r="K153" s="2241"/>
      <c r="L153" s="2241"/>
      <c r="M153" s="2241"/>
      <c r="N153" s="2241"/>
      <c r="O153" s="2241"/>
      <c r="P153" s="2241"/>
      <c r="Q153" s="2241"/>
      <c r="R153" s="2241"/>
      <c r="S153" s="2257"/>
    </row>
    <row r="154" spans="1:19" ht="36.75" customHeight="1">
      <c r="A154" s="1364"/>
      <c r="B154" s="1369" t="s">
        <v>1654</v>
      </c>
      <c r="C154" s="1366" t="s">
        <v>1655</v>
      </c>
      <c r="D154" s="2257" t="s">
        <v>1423</v>
      </c>
      <c r="E154" s="157">
        <f>1325000/1.1</f>
        <v>1204545.4545454544</v>
      </c>
      <c r="F154" s="155"/>
      <c r="G154" s="158"/>
      <c r="H154" s="2311" t="s">
        <v>1456</v>
      </c>
      <c r="I154" s="2312"/>
      <c r="J154" s="2312"/>
      <c r="K154" s="2312"/>
      <c r="L154" s="2312"/>
      <c r="M154" s="2312"/>
      <c r="N154" s="2312"/>
      <c r="O154" s="2312"/>
      <c r="P154" s="2312"/>
      <c r="Q154" s="2312"/>
      <c r="R154" s="2313"/>
      <c r="S154" s="2257"/>
    </row>
    <row r="155" spans="1:19" ht="36.75" customHeight="1">
      <c r="A155" s="1364"/>
      <c r="B155" s="1369" t="s">
        <v>1656</v>
      </c>
      <c r="C155" s="1366" t="s">
        <v>1655</v>
      </c>
      <c r="D155" s="2257"/>
      <c r="E155" s="157">
        <f>1375000/1.1</f>
        <v>1250000</v>
      </c>
      <c r="F155" s="155"/>
      <c r="G155" s="148"/>
      <c r="H155" s="2314"/>
      <c r="I155" s="2315"/>
      <c r="J155" s="2315"/>
      <c r="K155" s="2315"/>
      <c r="L155" s="2315"/>
      <c r="M155" s="2315"/>
      <c r="N155" s="2315"/>
      <c r="O155" s="2315"/>
      <c r="P155" s="2315"/>
      <c r="Q155" s="2315"/>
      <c r="R155" s="2316"/>
      <c r="S155" s="2257"/>
    </row>
    <row r="156" spans="1:19" ht="36.75" customHeight="1">
      <c r="A156" s="1364"/>
      <c r="B156" s="1369" t="s">
        <v>1657</v>
      </c>
      <c r="C156" s="1366" t="s">
        <v>1655</v>
      </c>
      <c r="D156" s="2257"/>
      <c r="E156" s="157">
        <f>1425000/1.1</f>
        <v>1295454.5454545454</v>
      </c>
      <c r="F156" s="155"/>
      <c r="G156" s="148"/>
      <c r="H156" s="2314"/>
      <c r="I156" s="2315"/>
      <c r="J156" s="2315"/>
      <c r="K156" s="2315"/>
      <c r="L156" s="2315"/>
      <c r="M156" s="2315"/>
      <c r="N156" s="2315"/>
      <c r="O156" s="2315"/>
      <c r="P156" s="2315"/>
      <c r="Q156" s="2315"/>
      <c r="R156" s="2316"/>
      <c r="S156" s="2257"/>
    </row>
    <row r="157" spans="1:19" ht="36.75" customHeight="1">
      <c r="A157" s="1364"/>
      <c r="B157" s="1369" t="s">
        <v>1658</v>
      </c>
      <c r="C157" s="1366" t="s">
        <v>1655</v>
      </c>
      <c r="D157" s="2257"/>
      <c r="E157" s="157">
        <f>1475000/1.1</f>
        <v>1340909.0909090908</v>
      </c>
      <c r="F157" s="155"/>
      <c r="G157" s="148"/>
      <c r="H157" s="2314"/>
      <c r="I157" s="2315"/>
      <c r="J157" s="2315"/>
      <c r="K157" s="2315"/>
      <c r="L157" s="2315"/>
      <c r="M157" s="2315"/>
      <c r="N157" s="2315"/>
      <c r="O157" s="2315"/>
      <c r="P157" s="2315"/>
      <c r="Q157" s="2315"/>
      <c r="R157" s="2316"/>
      <c r="S157" s="2257"/>
    </row>
    <row r="158" spans="1:19" ht="36.75" customHeight="1">
      <c r="A158" s="1364"/>
      <c r="B158" s="1369" t="s">
        <v>1659</v>
      </c>
      <c r="C158" s="1366" t="s">
        <v>1655</v>
      </c>
      <c r="D158" s="2257"/>
      <c r="E158" s="157">
        <f>1550000/1.1</f>
        <v>1409090.9090909089</v>
      </c>
      <c r="F158" s="155"/>
      <c r="G158" s="148"/>
      <c r="H158" s="2314"/>
      <c r="I158" s="2315"/>
      <c r="J158" s="2315"/>
      <c r="K158" s="2315"/>
      <c r="L158" s="2315"/>
      <c r="M158" s="2315"/>
      <c r="N158" s="2315"/>
      <c r="O158" s="2315"/>
      <c r="P158" s="2315"/>
      <c r="Q158" s="2315"/>
      <c r="R158" s="2316"/>
      <c r="S158" s="2257"/>
    </row>
    <row r="159" spans="1:19" ht="36.75" customHeight="1">
      <c r="A159" s="1364"/>
      <c r="B159" s="1369" t="s">
        <v>1530</v>
      </c>
      <c r="C159" s="1366" t="s">
        <v>548</v>
      </c>
      <c r="D159" s="2257"/>
      <c r="E159" s="157">
        <f>1675000/1.1</f>
        <v>1522727.2727272727</v>
      </c>
      <c r="F159" s="155"/>
      <c r="G159" s="148"/>
      <c r="H159" s="2347"/>
      <c r="I159" s="2348"/>
      <c r="J159" s="2348"/>
      <c r="K159" s="2348"/>
      <c r="L159" s="2348"/>
      <c r="M159" s="2348"/>
      <c r="N159" s="2348"/>
      <c r="O159" s="2348"/>
      <c r="P159" s="2348"/>
      <c r="Q159" s="2348"/>
      <c r="R159" s="2349"/>
      <c r="S159" s="1364"/>
    </row>
    <row r="160" spans="1:19" ht="39.950000000000003" customHeight="1">
      <c r="A160" s="1364"/>
      <c r="B160" s="1361" t="s">
        <v>1458</v>
      </c>
      <c r="C160" s="1336"/>
      <c r="D160" s="124"/>
      <c r="E160" s="2241"/>
      <c r="F160" s="2241"/>
      <c r="G160" s="2241"/>
      <c r="H160" s="2241"/>
      <c r="I160" s="2241"/>
      <c r="J160" s="2241"/>
      <c r="K160" s="2241"/>
      <c r="L160" s="2241"/>
      <c r="M160" s="2241"/>
      <c r="N160" s="2241"/>
      <c r="O160" s="2241"/>
      <c r="P160" s="2241"/>
      <c r="Q160" s="2241"/>
      <c r="R160" s="2241"/>
      <c r="S160" s="1363"/>
    </row>
    <row r="161" spans="1:19" ht="38.25" customHeight="1">
      <c r="A161" s="1364"/>
      <c r="B161" s="1369" t="s">
        <v>1654</v>
      </c>
      <c r="C161" s="1366" t="s">
        <v>1655</v>
      </c>
      <c r="D161" s="2257" t="s">
        <v>1423</v>
      </c>
      <c r="E161" s="157">
        <f>1375000/1.1</f>
        <v>1250000</v>
      </c>
      <c r="F161" s="155"/>
      <c r="G161" s="148"/>
      <c r="H161" s="2311" t="s">
        <v>1459</v>
      </c>
      <c r="I161" s="2312"/>
      <c r="J161" s="2312"/>
      <c r="K161" s="2312"/>
      <c r="L161" s="2312"/>
      <c r="M161" s="2312"/>
      <c r="N161" s="2312"/>
      <c r="O161" s="2312"/>
      <c r="P161" s="2312"/>
      <c r="Q161" s="2312"/>
      <c r="R161" s="2313"/>
      <c r="S161" s="2335" t="s">
        <v>1460</v>
      </c>
    </row>
    <row r="162" spans="1:19" ht="38.25" customHeight="1">
      <c r="A162" s="1364"/>
      <c r="B162" s="1369" t="s">
        <v>1656</v>
      </c>
      <c r="C162" s="1366" t="s">
        <v>1655</v>
      </c>
      <c r="D162" s="2257"/>
      <c r="E162" s="157">
        <f>1425000/1.1</f>
        <v>1295454.5454545454</v>
      </c>
      <c r="F162" s="155"/>
      <c r="G162" s="148"/>
      <c r="H162" s="2314"/>
      <c r="I162" s="2315"/>
      <c r="J162" s="2315"/>
      <c r="K162" s="2315"/>
      <c r="L162" s="2315"/>
      <c r="M162" s="2315"/>
      <c r="N162" s="2315"/>
      <c r="O162" s="2315"/>
      <c r="P162" s="2315"/>
      <c r="Q162" s="2315"/>
      <c r="R162" s="2316"/>
      <c r="S162" s="2257"/>
    </row>
    <row r="163" spans="1:19" ht="38.25" customHeight="1">
      <c r="A163" s="1364"/>
      <c r="B163" s="1369" t="s">
        <v>1657</v>
      </c>
      <c r="C163" s="1366" t="s">
        <v>1655</v>
      </c>
      <c r="D163" s="2257"/>
      <c r="E163" s="157">
        <f>1475000/1.1</f>
        <v>1340909.0909090908</v>
      </c>
      <c r="F163" s="155"/>
      <c r="G163" s="148"/>
      <c r="H163" s="2314"/>
      <c r="I163" s="2315"/>
      <c r="J163" s="2315"/>
      <c r="K163" s="2315"/>
      <c r="L163" s="2315"/>
      <c r="M163" s="2315"/>
      <c r="N163" s="2315"/>
      <c r="O163" s="2315"/>
      <c r="P163" s="2315"/>
      <c r="Q163" s="2315"/>
      <c r="R163" s="2316"/>
      <c r="S163" s="2257"/>
    </row>
    <row r="164" spans="1:19" ht="38.25" customHeight="1">
      <c r="A164" s="1364"/>
      <c r="B164" s="1369" t="s">
        <v>1658</v>
      </c>
      <c r="C164" s="1366" t="s">
        <v>1655</v>
      </c>
      <c r="D164" s="2257"/>
      <c r="E164" s="157">
        <f>1530000/1.1</f>
        <v>1390909.0909090908</v>
      </c>
      <c r="F164" s="155"/>
      <c r="G164" s="148"/>
      <c r="H164" s="2314"/>
      <c r="I164" s="2315"/>
      <c r="J164" s="2315"/>
      <c r="K164" s="2315"/>
      <c r="L164" s="2315"/>
      <c r="M164" s="2315"/>
      <c r="N164" s="2315"/>
      <c r="O164" s="2315"/>
      <c r="P164" s="2315"/>
      <c r="Q164" s="2315"/>
      <c r="R164" s="2316"/>
      <c r="S164" s="2257"/>
    </row>
    <row r="165" spans="1:19" ht="38.25" customHeight="1">
      <c r="A165" s="1364"/>
      <c r="B165" s="1369" t="s">
        <v>1659</v>
      </c>
      <c r="C165" s="1366" t="s">
        <v>1655</v>
      </c>
      <c r="D165" s="2257"/>
      <c r="E165" s="157">
        <f>1600000/1.1</f>
        <v>1454545.4545454544</v>
      </c>
      <c r="F165" s="155"/>
      <c r="G165" s="148"/>
      <c r="H165" s="2314"/>
      <c r="I165" s="2315"/>
      <c r="J165" s="2315"/>
      <c r="K165" s="2315"/>
      <c r="L165" s="2315"/>
      <c r="M165" s="2315"/>
      <c r="N165" s="2315"/>
      <c r="O165" s="2315"/>
      <c r="P165" s="2315"/>
      <c r="Q165" s="2315"/>
      <c r="R165" s="2316"/>
      <c r="S165" s="2257"/>
    </row>
    <row r="166" spans="1:19" ht="38.25" customHeight="1">
      <c r="A166" s="1364"/>
      <c r="B166" s="1369" t="s">
        <v>1530</v>
      </c>
      <c r="C166" s="1366" t="s">
        <v>548</v>
      </c>
      <c r="D166" s="2257"/>
      <c r="E166" s="157">
        <f>1700000/1.1</f>
        <v>1545454.5454545454</v>
      </c>
      <c r="F166" s="155"/>
      <c r="G166" s="148"/>
      <c r="H166" s="2314"/>
      <c r="I166" s="2315"/>
      <c r="J166" s="2315"/>
      <c r="K166" s="2315"/>
      <c r="L166" s="2315"/>
      <c r="M166" s="2315"/>
      <c r="N166" s="2315"/>
      <c r="O166" s="2315"/>
      <c r="P166" s="2315"/>
      <c r="Q166" s="2315"/>
      <c r="R166" s="2316"/>
      <c r="S166" s="2257"/>
    </row>
    <row r="167" spans="1:19" ht="38.25" customHeight="1">
      <c r="A167" s="1364"/>
      <c r="B167" s="1369" t="s">
        <v>1531</v>
      </c>
      <c r="C167" s="1366" t="s">
        <v>548</v>
      </c>
      <c r="D167" s="2257"/>
      <c r="E167" s="157">
        <f>1990000/1.1</f>
        <v>1809090.9090909089</v>
      </c>
      <c r="F167" s="155"/>
      <c r="G167" s="148"/>
      <c r="H167" s="2347"/>
      <c r="I167" s="2348"/>
      <c r="J167" s="2348"/>
      <c r="K167" s="2348"/>
      <c r="L167" s="2348"/>
      <c r="M167" s="2348"/>
      <c r="N167" s="2348"/>
      <c r="O167" s="2348"/>
      <c r="P167" s="2348"/>
      <c r="Q167" s="2348"/>
      <c r="R167" s="2349"/>
      <c r="S167" s="2257"/>
    </row>
    <row r="168" spans="1:19" ht="30" customHeight="1">
      <c r="A168" s="1363" t="s">
        <v>1266</v>
      </c>
      <c r="B168" s="2337" t="s">
        <v>1267</v>
      </c>
      <c r="C168" s="2337"/>
      <c r="D168" s="2337"/>
      <c r="E168" s="2337"/>
      <c r="F168" s="2337"/>
      <c r="G168" s="2337"/>
      <c r="H168" s="2337"/>
      <c r="I168" s="2337"/>
      <c r="J168" s="2337"/>
      <c r="K168" s="2337"/>
      <c r="L168" s="2337"/>
      <c r="M168" s="2337"/>
      <c r="N168" s="2337"/>
      <c r="O168" s="2337"/>
      <c r="P168" s="2337"/>
      <c r="Q168" s="2337"/>
      <c r="R168" s="2337"/>
      <c r="S168" s="154"/>
    </row>
    <row r="169" spans="1:19" ht="45" customHeight="1">
      <c r="A169" s="2241">
        <v>1</v>
      </c>
      <c r="B169" s="1892" t="s">
        <v>1563</v>
      </c>
      <c r="C169" s="1892"/>
      <c r="D169" s="1892"/>
      <c r="E169" s="1892"/>
      <c r="F169" s="1892"/>
      <c r="G169" s="1892"/>
      <c r="H169" s="1892"/>
      <c r="I169" s="1892"/>
      <c r="J169" s="1892"/>
      <c r="K169" s="1892"/>
      <c r="L169" s="1892"/>
      <c r="M169" s="1892"/>
      <c r="N169" s="1892"/>
      <c r="O169" s="1892"/>
      <c r="P169" s="1892"/>
      <c r="Q169" s="1892"/>
      <c r="R169" s="1892"/>
      <c r="S169" s="2257"/>
    </row>
    <row r="170" spans="1:19" ht="30" customHeight="1">
      <c r="A170" s="2241"/>
      <c r="B170" s="2338" t="s">
        <v>1427</v>
      </c>
      <c r="C170" s="2331"/>
      <c r="D170" s="2331"/>
      <c r="E170" s="2331"/>
      <c r="F170" s="2331"/>
      <c r="G170" s="2331"/>
      <c r="H170" s="2331"/>
      <c r="I170" s="2331"/>
      <c r="J170" s="2331"/>
      <c r="K170" s="2331"/>
      <c r="L170" s="2331"/>
      <c r="M170" s="2331"/>
      <c r="N170" s="2331"/>
      <c r="O170" s="2331"/>
      <c r="P170" s="2331"/>
      <c r="Q170" s="2331"/>
      <c r="R170" s="2331"/>
      <c r="S170" s="2257"/>
    </row>
    <row r="171" spans="1:19" ht="22.5" customHeight="1">
      <c r="A171" s="2241"/>
      <c r="B171" s="2339" t="s">
        <v>1374</v>
      </c>
      <c r="C171" s="2331"/>
      <c r="D171" s="2331"/>
      <c r="E171" s="2331"/>
      <c r="F171" s="2331"/>
      <c r="G171" s="2331"/>
      <c r="H171" s="2331"/>
      <c r="I171" s="2331"/>
      <c r="J171" s="2331"/>
      <c r="K171" s="2331"/>
      <c r="L171" s="2331"/>
      <c r="M171" s="2331"/>
      <c r="N171" s="2331"/>
      <c r="O171" s="2331"/>
      <c r="P171" s="1369"/>
      <c r="Q171" s="1369"/>
      <c r="R171" s="1369"/>
      <c r="S171" s="2257"/>
    </row>
    <row r="172" spans="1:19" ht="18" customHeight="1">
      <c r="A172" s="2241"/>
      <c r="B172" s="2339" t="s">
        <v>1428</v>
      </c>
      <c r="C172" s="2331"/>
      <c r="D172" s="2331"/>
      <c r="E172" s="2331"/>
      <c r="F172" s="2331"/>
      <c r="G172" s="2331"/>
      <c r="H172" s="2331"/>
      <c r="I172" s="2331"/>
      <c r="J172" s="2331"/>
      <c r="K172" s="2331"/>
      <c r="L172" s="2331"/>
      <c r="M172" s="2331"/>
      <c r="N172" s="2331"/>
      <c r="O172" s="2331"/>
      <c r="P172" s="2331"/>
      <c r="Q172" s="2331"/>
      <c r="R172" s="2331"/>
      <c r="S172" s="2257"/>
    </row>
    <row r="173" spans="1:19" ht="18" customHeight="1">
      <c r="A173" s="2241"/>
      <c r="B173" s="2339" t="s">
        <v>1429</v>
      </c>
      <c r="C173" s="2331"/>
      <c r="D173" s="2331"/>
      <c r="E173" s="2331"/>
      <c r="F173" s="2331"/>
      <c r="G173" s="2331"/>
      <c r="H173" s="2331"/>
      <c r="I173" s="2331"/>
      <c r="J173" s="2331"/>
      <c r="K173" s="2331"/>
      <c r="L173" s="2331"/>
      <c r="M173" s="2331"/>
      <c r="N173" s="2331"/>
      <c r="O173" s="2331"/>
      <c r="P173" s="2331"/>
      <c r="Q173" s="2331"/>
      <c r="R173" s="2331"/>
      <c r="S173" s="2257"/>
    </row>
    <row r="174" spans="1:19" ht="30" customHeight="1">
      <c r="A174" s="1363"/>
      <c r="B174" s="2340" t="s">
        <v>1430</v>
      </c>
      <c r="C174" s="1892"/>
      <c r="D174" s="1892"/>
      <c r="E174" s="1892"/>
      <c r="F174" s="1892"/>
      <c r="G174" s="2327"/>
      <c r="H174" s="2327"/>
      <c r="I174" s="2327"/>
      <c r="J174" s="2327"/>
      <c r="K174" s="2327"/>
      <c r="L174" s="2327"/>
      <c r="M174" s="2327"/>
      <c r="N174" s="2327"/>
      <c r="O174" s="2327"/>
      <c r="P174" s="2327"/>
      <c r="Q174" s="2327"/>
      <c r="R174" s="2327"/>
      <c r="S174" s="157"/>
    </row>
    <row r="175" spans="1:19" ht="30" customHeight="1">
      <c r="A175" s="1364"/>
      <c r="B175" s="1369" t="s">
        <v>1272</v>
      </c>
      <c r="C175" s="1366" t="s">
        <v>1273</v>
      </c>
      <c r="D175" s="1366"/>
      <c r="E175" s="1367">
        <v>440000</v>
      </c>
      <c r="F175" s="2258" t="s">
        <v>1431</v>
      </c>
      <c r="G175" s="2259"/>
      <c r="H175" s="2259"/>
      <c r="I175" s="2259"/>
      <c r="J175" s="2259"/>
      <c r="K175" s="2259"/>
      <c r="L175" s="2259"/>
      <c r="M175" s="2259"/>
      <c r="N175" s="2259"/>
      <c r="O175" s="2259"/>
      <c r="P175" s="2259"/>
      <c r="Q175" s="2259"/>
      <c r="R175" s="2260"/>
      <c r="S175" s="2257"/>
    </row>
    <row r="176" spans="1:19" ht="30" customHeight="1">
      <c r="A176" s="1364"/>
      <c r="B176" s="1369" t="s">
        <v>1274</v>
      </c>
      <c r="C176" s="1366" t="s">
        <v>1273</v>
      </c>
      <c r="D176" s="1366"/>
      <c r="E176" s="1367">
        <v>495000</v>
      </c>
      <c r="F176" s="2261"/>
      <c r="G176" s="2262"/>
      <c r="H176" s="2262"/>
      <c r="I176" s="2262"/>
      <c r="J176" s="2262"/>
      <c r="K176" s="2262"/>
      <c r="L176" s="2262"/>
      <c r="M176" s="2262"/>
      <c r="N176" s="2262"/>
      <c r="O176" s="2262"/>
      <c r="P176" s="2262"/>
      <c r="Q176" s="2262"/>
      <c r="R176" s="2263"/>
      <c r="S176" s="2257"/>
    </row>
    <row r="177" spans="1:19" ht="30" customHeight="1">
      <c r="A177" s="1364"/>
      <c r="B177" s="1369" t="s">
        <v>1375</v>
      </c>
      <c r="C177" s="1366" t="s">
        <v>1273</v>
      </c>
      <c r="D177" s="1366"/>
      <c r="E177" s="1367">
        <v>555000</v>
      </c>
      <c r="F177" s="2261"/>
      <c r="G177" s="2262"/>
      <c r="H177" s="2262"/>
      <c r="I177" s="2262"/>
      <c r="J177" s="2262"/>
      <c r="K177" s="2262"/>
      <c r="L177" s="2262"/>
      <c r="M177" s="2262"/>
      <c r="N177" s="2262"/>
      <c r="O177" s="2262"/>
      <c r="P177" s="2262"/>
      <c r="Q177" s="2262"/>
      <c r="R177" s="2263"/>
      <c r="S177" s="2257"/>
    </row>
    <row r="178" spans="1:19" ht="30" customHeight="1">
      <c r="A178" s="1364"/>
      <c r="B178" s="1369" t="s">
        <v>1276</v>
      </c>
      <c r="C178" s="1366" t="s">
        <v>1273</v>
      </c>
      <c r="D178" s="1366"/>
      <c r="E178" s="1367">
        <v>680000</v>
      </c>
      <c r="F178" s="2261"/>
      <c r="G178" s="2262"/>
      <c r="H178" s="2262"/>
      <c r="I178" s="2262"/>
      <c r="J178" s="2262"/>
      <c r="K178" s="2262"/>
      <c r="L178" s="2262"/>
      <c r="M178" s="2262"/>
      <c r="N178" s="2262"/>
      <c r="O178" s="2262"/>
      <c r="P178" s="2262"/>
      <c r="Q178" s="2262"/>
      <c r="R178" s="2263"/>
      <c r="S178" s="2257"/>
    </row>
    <row r="179" spans="1:19" ht="30" customHeight="1">
      <c r="A179" s="1364"/>
      <c r="B179" s="1369" t="s">
        <v>1277</v>
      </c>
      <c r="C179" s="1366" t="s">
        <v>1273</v>
      </c>
      <c r="D179" s="1366"/>
      <c r="E179" s="1367">
        <v>720000</v>
      </c>
      <c r="F179" s="2261"/>
      <c r="G179" s="2262"/>
      <c r="H179" s="2262"/>
      <c r="I179" s="2262"/>
      <c r="J179" s="2262"/>
      <c r="K179" s="2262"/>
      <c r="L179" s="2262"/>
      <c r="M179" s="2262"/>
      <c r="N179" s="2262"/>
      <c r="O179" s="2262"/>
      <c r="P179" s="2262"/>
      <c r="Q179" s="2262"/>
      <c r="R179" s="2263"/>
      <c r="S179" s="2257"/>
    </row>
    <row r="180" spans="1:19" ht="30" customHeight="1">
      <c r="A180" s="1364"/>
      <c r="B180" s="1369" t="s">
        <v>1278</v>
      </c>
      <c r="C180" s="1366" t="s">
        <v>1273</v>
      </c>
      <c r="D180" s="1366"/>
      <c r="E180" s="1367">
        <v>790000</v>
      </c>
      <c r="F180" s="2261"/>
      <c r="G180" s="2262"/>
      <c r="H180" s="2262"/>
      <c r="I180" s="2262"/>
      <c r="J180" s="2262"/>
      <c r="K180" s="2262"/>
      <c r="L180" s="2262"/>
      <c r="M180" s="2262"/>
      <c r="N180" s="2262"/>
      <c r="O180" s="2262"/>
      <c r="P180" s="2262"/>
      <c r="Q180" s="2262"/>
      <c r="R180" s="2263"/>
      <c r="S180" s="2257"/>
    </row>
    <row r="181" spans="1:19" ht="30" customHeight="1">
      <c r="A181" s="1364"/>
      <c r="B181" s="1369" t="s">
        <v>1279</v>
      </c>
      <c r="C181" s="1366" t="s">
        <v>1273</v>
      </c>
      <c r="D181" s="1366"/>
      <c r="E181" s="1367">
        <v>985000</v>
      </c>
      <c r="F181" s="2261"/>
      <c r="G181" s="2262"/>
      <c r="H181" s="2262"/>
      <c r="I181" s="2262"/>
      <c r="J181" s="2262"/>
      <c r="K181" s="2262"/>
      <c r="L181" s="2262"/>
      <c r="M181" s="2262"/>
      <c r="N181" s="2262"/>
      <c r="O181" s="2262"/>
      <c r="P181" s="2262"/>
      <c r="Q181" s="2262"/>
      <c r="R181" s="2263"/>
      <c r="S181" s="2257"/>
    </row>
    <row r="182" spans="1:19" ht="30" customHeight="1">
      <c r="A182" s="1364"/>
      <c r="B182" s="1369" t="s">
        <v>1280</v>
      </c>
      <c r="C182" s="1366" t="s">
        <v>1273</v>
      </c>
      <c r="D182" s="1366"/>
      <c r="E182" s="1367">
        <v>1090000</v>
      </c>
      <c r="F182" s="2261"/>
      <c r="G182" s="2262"/>
      <c r="H182" s="2262"/>
      <c r="I182" s="2262"/>
      <c r="J182" s="2262"/>
      <c r="K182" s="2262"/>
      <c r="L182" s="2262"/>
      <c r="M182" s="2262"/>
      <c r="N182" s="2262"/>
      <c r="O182" s="2262"/>
      <c r="P182" s="2262"/>
      <c r="Q182" s="2262"/>
      <c r="R182" s="2263"/>
      <c r="S182" s="2257"/>
    </row>
    <row r="183" spans="1:19" ht="30" customHeight="1">
      <c r="A183" s="1364"/>
      <c r="B183" s="1369" t="s">
        <v>1281</v>
      </c>
      <c r="C183" s="1366" t="s">
        <v>1273</v>
      </c>
      <c r="D183" s="1366"/>
      <c r="E183" s="1367">
        <v>1190000</v>
      </c>
      <c r="F183" s="2261"/>
      <c r="G183" s="2262"/>
      <c r="H183" s="2262"/>
      <c r="I183" s="2262"/>
      <c r="J183" s="2262"/>
      <c r="K183" s="2262"/>
      <c r="L183" s="2262"/>
      <c r="M183" s="2262"/>
      <c r="N183" s="2262"/>
      <c r="O183" s="2262"/>
      <c r="P183" s="2262"/>
      <c r="Q183" s="2262"/>
      <c r="R183" s="2263"/>
      <c r="S183" s="2257"/>
    </row>
    <row r="184" spans="1:19" ht="30" customHeight="1">
      <c r="A184" s="1364"/>
      <c r="B184" s="1369" t="s">
        <v>1282</v>
      </c>
      <c r="C184" s="1366" t="s">
        <v>1273</v>
      </c>
      <c r="D184" s="1366"/>
      <c r="E184" s="1367">
        <v>1485000</v>
      </c>
      <c r="F184" s="2261"/>
      <c r="G184" s="2262"/>
      <c r="H184" s="2262"/>
      <c r="I184" s="2262"/>
      <c r="J184" s="2262"/>
      <c r="K184" s="2262"/>
      <c r="L184" s="2262"/>
      <c r="M184" s="2262"/>
      <c r="N184" s="2262"/>
      <c r="O184" s="2262"/>
      <c r="P184" s="2262"/>
      <c r="Q184" s="2262"/>
      <c r="R184" s="2263"/>
      <c r="S184" s="2257"/>
    </row>
    <row r="185" spans="1:19" ht="30" customHeight="1">
      <c r="A185" s="1364"/>
      <c r="B185" s="1369" t="s">
        <v>1283</v>
      </c>
      <c r="C185" s="1366" t="s">
        <v>1273</v>
      </c>
      <c r="D185" s="1366"/>
      <c r="E185" s="1367">
        <v>1610000</v>
      </c>
      <c r="F185" s="2261"/>
      <c r="G185" s="2262"/>
      <c r="H185" s="2262"/>
      <c r="I185" s="2262"/>
      <c r="J185" s="2262"/>
      <c r="K185" s="2262"/>
      <c r="L185" s="2262"/>
      <c r="M185" s="2262"/>
      <c r="N185" s="2262"/>
      <c r="O185" s="2262"/>
      <c r="P185" s="2262"/>
      <c r="Q185" s="2262"/>
      <c r="R185" s="2263"/>
      <c r="S185" s="2257"/>
    </row>
    <row r="186" spans="1:19" ht="30" customHeight="1">
      <c r="A186" s="1364"/>
      <c r="B186" s="1369" t="s">
        <v>1284</v>
      </c>
      <c r="C186" s="1366" t="s">
        <v>1273</v>
      </c>
      <c r="D186" s="1366"/>
      <c r="E186" s="1367">
        <v>1740000</v>
      </c>
      <c r="F186" s="2261"/>
      <c r="G186" s="2262"/>
      <c r="H186" s="2262"/>
      <c r="I186" s="2262"/>
      <c r="J186" s="2262"/>
      <c r="K186" s="2262"/>
      <c r="L186" s="2262"/>
      <c r="M186" s="2262"/>
      <c r="N186" s="2262"/>
      <c r="O186" s="2262"/>
      <c r="P186" s="2262"/>
      <c r="Q186" s="2262"/>
      <c r="R186" s="2263"/>
      <c r="S186" s="2257"/>
    </row>
    <row r="187" spans="1:19" ht="30" customHeight="1">
      <c r="A187" s="1364"/>
      <c r="B187" s="1369" t="s">
        <v>1285</v>
      </c>
      <c r="C187" s="1366" t="s">
        <v>1273</v>
      </c>
      <c r="D187" s="1366"/>
      <c r="E187" s="1367">
        <v>2475000</v>
      </c>
      <c r="F187" s="2261"/>
      <c r="G187" s="2262"/>
      <c r="H187" s="2262"/>
      <c r="I187" s="2262"/>
      <c r="J187" s="2262"/>
      <c r="K187" s="2262"/>
      <c r="L187" s="2262"/>
      <c r="M187" s="2262"/>
      <c r="N187" s="2262"/>
      <c r="O187" s="2262"/>
      <c r="P187" s="2262"/>
      <c r="Q187" s="2262"/>
      <c r="R187" s="2263"/>
      <c r="S187" s="2257"/>
    </row>
    <row r="188" spans="1:19" ht="30" customHeight="1">
      <c r="A188" s="1364"/>
      <c r="B188" s="1369" t="s">
        <v>1286</v>
      </c>
      <c r="C188" s="1366" t="s">
        <v>1273</v>
      </c>
      <c r="D188" s="1366"/>
      <c r="E188" s="1367">
        <v>2745000</v>
      </c>
      <c r="F188" s="2261"/>
      <c r="G188" s="2262"/>
      <c r="H188" s="2262"/>
      <c r="I188" s="2262"/>
      <c r="J188" s="2262"/>
      <c r="K188" s="2262"/>
      <c r="L188" s="2262"/>
      <c r="M188" s="2262"/>
      <c r="N188" s="2262"/>
      <c r="O188" s="2262"/>
      <c r="P188" s="2262"/>
      <c r="Q188" s="2262"/>
      <c r="R188" s="2263"/>
      <c r="S188" s="2257"/>
    </row>
    <row r="189" spans="1:19" ht="30" customHeight="1">
      <c r="A189" s="1364"/>
      <c r="B189" s="1369" t="s">
        <v>1287</v>
      </c>
      <c r="C189" s="1366" t="s">
        <v>1273</v>
      </c>
      <c r="D189" s="1366"/>
      <c r="E189" s="1367">
        <v>2970000</v>
      </c>
      <c r="F189" s="2261"/>
      <c r="G189" s="2262"/>
      <c r="H189" s="2262"/>
      <c r="I189" s="2262"/>
      <c r="J189" s="2262"/>
      <c r="K189" s="2262"/>
      <c r="L189" s="2262"/>
      <c r="M189" s="2262"/>
      <c r="N189" s="2262"/>
      <c r="O189" s="2262"/>
      <c r="P189" s="2262"/>
      <c r="Q189" s="2262"/>
      <c r="R189" s="2263"/>
      <c r="S189" s="2257"/>
    </row>
    <row r="190" spans="1:19" ht="30" customHeight="1">
      <c r="A190" s="1364"/>
      <c r="B190" s="1369" t="s">
        <v>1288</v>
      </c>
      <c r="C190" s="1366" t="s">
        <v>1273</v>
      </c>
      <c r="D190" s="1366"/>
      <c r="E190" s="1367">
        <v>3555000</v>
      </c>
      <c r="F190" s="2261"/>
      <c r="G190" s="2262"/>
      <c r="H190" s="2262"/>
      <c r="I190" s="2262"/>
      <c r="J190" s="2262"/>
      <c r="K190" s="2262"/>
      <c r="L190" s="2262"/>
      <c r="M190" s="2262"/>
      <c r="N190" s="2262"/>
      <c r="O190" s="2262"/>
      <c r="P190" s="2262"/>
      <c r="Q190" s="2262"/>
      <c r="R190" s="2263"/>
      <c r="S190" s="2257"/>
    </row>
    <row r="191" spans="1:19" ht="30" customHeight="1">
      <c r="A191" s="1364"/>
      <c r="B191" s="1369" t="s">
        <v>1289</v>
      </c>
      <c r="C191" s="1366" t="s">
        <v>1273</v>
      </c>
      <c r="D191" s="1366"/>
      <c r="E191" s="1367">
        <v>3915000</v>
      </c>
      <c r="F191" s="2261"/>
      <c r="G191" s="2262"/>
      <c r="H191" s="2262"/>
      <c r="I191" s="2262"/>
      <c r="J191" s="2262"/>
      <c r="K191" s="2262"/>
      <c r="L191" s="2262"/>
      <c r="M191" s="2262"/>
      <c r="N191" s="2262"/>
      <c r="O191" s="2262"/>
      <c r="P191" s="2262"/>
      <c r="Q191" s="2262"/>
      <c r="R191" s="2263"/>
      <c r="S191" s="2257"/>
    </row>
    <row r="192" spans="1:19" ht="30" customHeight="1">
      <c r="A192" s="1364"/>
      <c r="B192" s="1369" t="s">
        <v>1290</v>
      </c>
      <c r="C192" s="1366" t="s">
        <v>1273</v>
      </c>
      <c r="D192" s="1366"/>
      <c r="E192" s="1367">
        <v>4275000</v>
      </c>
      <c r="F192" s="2264"/>
      <c r="G192" s="2265"/>
      <c r="H192" s="2265"/>
      <c r="I192" s="2265"/>
      <c r="J192" s="2265"/>
      <c r="K192" s="2265"/>
      <c r="L192" s="2265"/>
      <c r="M192" s="2265"/>
      <c r="N192" s="2265"/>
      <c r="O192" s="2265"/>
      <c r="P192" s="2265"/>
      <c r="Q192" s="2265"/>
      <c r="R192" s="2266"/>
      <c r="S192" s="2257"/>
    </row>
    <row r="193" spans="1:19" ht="30" customHeight="1">
      <c r="A193" s="1364"/>
      <c r="B193" s="1892" t="s">
        <v>1432</v>
      </c>
      <c r="C193" s="1892"/>
      <c r="D193" s="1892"/>
      <c r="E193" s="1892"/>
      <c r="F193" s="1892"/>
      <c r="G193" s="2327"/>
      <c r="H193" s="2327"/>
      <c r="I193" s="2327"/>
      <c r="J193" s="2327"/>
      <c r="K193" s="2327"/>
      <c r="L193" s="2327"/>
      <c r="M193" s="2327"/>
      <c r="N193" s="2327"/>
      <c r="O193" s="2327"/>
      <c r="P193" s="2327"/>
      <c r="Q193" s="2327"/>
      <c r="R193" s="2327"/>
      <c r="S193" s="2257"/>
    </row>
    <row r="194" spans="1:19" ht="30" customHeight="1">
      <c r="A194" s="1364"/>
      <c r="B194" s="1369" t="s">
        <v>1433</v>
      </c>
      <c r="C194" s="1366" t="s">
        <v>1273</v>
      </c>
      <c r="D194" s="1366"/>
      <c r="E194" s="1367">
        <v>775000</v>
      </c>
      <c r="F194" s="2311" t="s">
        <v>1436</v>
      </c>
      <c r="G194" s="2312"/>
      <c r="H194" s="2312"/>
      <c r="I194" s="2312"/>
      <c r="J194" s="2312"/>
      <c r="K194" s="2312"/>
      <c r="L194" s="2312"/>
      <c r="M194" s="2312"/>
      <c r="N194" s="2312"/>
      <c r="O194" s="2312"/>
      <c r="P194" s="2312"/>
      <c r="Q194" s="2312"/>
      <c r="R194" s="2313"/>
      <c r="S194" s="2257"/>
    </row>
    <row r="195" spans="1:19" ht="30" customHeight="1">
      <c r="A195" s="1373"/>
      <c r="B195" s="1374" t="s">
        <v>1434</v>
      </c>
      <c r="C195" s="1375" t="s">
        <v>1273</v>
      </c>
      <c r="D195" s="1375"/>
      <c r="E195" s="1376">
        <v>865000</v>
      </c>
      <c r="F195" s="2314"/>
      <c r="G195" s="2315"/>
      <c r="H195" s="2315"/>
      <c r="I195" s="2315"/>
      <c r="J195" s="2315"/>
      <c r="K195" s="2315"/>
      <c r="L195" s="2315"/>
      <c r="M195" s="2315"/>
      <c r="N195" s="2315"/>
      <c r="O195" s="2315"/>
      <c r="P195" s="2315"/>
      <c r="Q195" s="2315"/>
      <c r="R195" s="2316"/>
      <c r="S195" s="2257"/>
    </row>
    <row r="196" spans="1:19" ht="30" customHeight="1">
      <c r="A196" s="1364"/>
      <c r="B196" s="1369" t="s">
        <v>1435</v>
      </c>
      <c r="C196" s="1366" t="s">
        <v>1273</v>
      </c>
      <c r="D196" s="1366"/>
      <c r="E196" s="1367">
        <v>1165000</v>
      </c>
      <c r="F196" s="2314"/>
      <c r="G196" s="2315"/>
      <c r="H196" s="2315"/>
      <c r="I196" s="2315"/>
      <c r="J196" s="2315"/>
      <c r="K196" s="2315"/>
      <c r="L196" s="2315"/>
      <c r="M196" s="2315"/>
      <c r="N196" s="2315"/>
      <c r="O196" s="2315"/>
      <c r="P196" s="2315"/>
      <c r="Q196" s="2315"/>
      <c r="R196" s="2316"/>
      <c r="S196" s="2257"/>
    </row>
    <row r="197" spans="1:19" ht="30" customHeight="1">
      <c r="A197" s="1364"/>
      <c r="B197" s="1369" t="s">
        <v>1437</v>
      </c>
      <c r="C197" s="1366" t="s">
        <v>1273</v>
      </c>
      <c r="D197" s="1366"/>
      <c r="E197" s="1367">
        <v>1280000</v>
      </c>
      <c r="F197" s="2314"/>
      <c r="G197" s="2315"/>
      <c r="H197" s="2315"/>
      <c r="I197" s="2315"/>
      <c r="J197" s="2315"/>
      <c r="K197" s="2315"/>
      <c r="L197" s="2315"/>
      <c r="M197" s="2315"/>
      <c r="N197" s="2315"/>
      <c r="O197" s="2315"/>
      <c r="P197" s="2315"/>
      <c r="Q197" s="2315"/>
      <c r="R197" s="2316"/>
      <c r="S197" s="2257"/>
    </row>
    <row r="198" spans="1:19" ht="30" customHeight="1">
      <c r="A198" s="1364"/>
      <c r="B198" s="1369" t="s">
        <v>1438</v>
      </c>
      <c r="C198" s="1366" t="s">
        <v>1273</v>
      </c>
      <c r="D198" s="1366"/>
      <c r="E198" s="1367">
        <v>1685000</v>
      </c>
      <c r="F198" s="2314"/>
      <c r="G198" s="2315"/>
      <c r="H198" s="2315"/>
      <c r="I198" s="2315"/>
      <c r="J198" s="2315"/>
      <c r="K198" s="2315"/>
      <c r="L198" s="2315"/>
      <c r="M198" s="2315"/>
      <c r="N198" s="2315"/>
      <c r="O198" s="2315"/>
      <c r="P198" s="2315"/>
      <c r="Q198" s="2315"/>
      <c r="R198" s="2316"/>
      <c r="S198" s="2257"/>
    </row>
    <row r="199" spans="1:19" ht="30" customHeight="1">
      <c r="A199" s="1364"/>
      <c r="B199" s="1369" t="s">
        <v>1439</v>
      </c>
      <c r="C199" s="1366" t="s">
        <v>1273</v>
      </c>
      <c r="D199" s="1366"/>
      <c r="E199" s="1367">
        <v>1785000</v>
      </c>
      <c r="F199" s="2347"/>
      <c r="G199" s="2348"/>
      <c r="H199" s="2348"/>
      <c r="I199" s="2348"/>
      <c r="J199" s="2348"/>
      <c r="K199" s="2348"/>
      <c r="L199" s="2348"/>
      <c r="M199" s="2348"/>
      <c r="N199" s="2348"/>
      <c r="O199" s="2348"/>
      <c r="P199" s="2348"/>
      <c r="Q199" s="2348"/>
      <c r="R199" s="2349"/>
      <c r="S199" s="2257"/>
    </row>
    <row r="200" spans="1:19" ht="45" customHeight="1">
      <c r="A200" s="1363">
        <v>2</v>
      </c>
      <c r="B200" s="1892" t="s">
        <v>1532</v>
      </c>
      <c r="C200" s="1892"/>
      <c r="D200" s="1892"/>
      <c r="E200" s="1892"/>
      <c r="F200" s="1892"/>
      <c r="G200" s="1892"/>
      <c r="H200" s="1892"/>
      <c r="I200" s="1892"/>
      <c r="J200" s="1892"/>
      <c r="K200" s="1892"/>
      <c r="L200" s="1892"/>
      <c r="M200" s="1892"/>
      <c r="N200" s="1892"/>
      <c r="O200" s="1892"/>
      <c r="P200" s="1892"/>
      <c r="Q200" s="1892"/>
      <c r="R200" s="1892"/>
      <c r="S200" s="124"/>
    </row>
    <row r="201" spans="1:19" ht="17.25" customHeight="1">
      <c r="A201" s="1364"/>
      <c r="B201" s="161" t="s">
        <v>1291</v>
      </c>
      <c r="C201" s="1366"/>
      <c r="D201" s="1366"/>
      <c r="E201" s="1370"/>
      <c r="F201" s="2258" t="s">
        <v>1292</v>
      </c>
      <c r="G201" s="2259"/>
      <c r="H201" s="2259"/>
      <c r="I201" s="2259"/>
      <c r="J201" s="2259"/>
      <c r="K201" s="2259"/>
      <c r="L201" s="2259"/>
      <c r="M201" s="2259"/>
      <c r="N201" s="2259"/>
      <c r="O201" s="2259"/>
      <c r="P201" s="2259"/>
      <c r="Q201" s="2259"/>
      <c r="R201" s="2260"/>
      <c r="S201" s="2336"/>
    </row>
    <row r="202" spans="1:19" ht="33">
      <c r="A202" s="1364"/>
      <c r="B202" s="1369" t="s">
        <v>1293</v>
      </c>
      <c r="C202" s="1366" t="s">
        <v>1273</v>
      </c>
      <c r="D202" s="2257" t="s">
        <v>1294</v>
      </c>
      <c r="E202" s="156">
        <v>1440000</v>
      </c>
      <c r="F202" s="2261"/>
      <c r="G202" s="2262"/>
      <c r="H202" s="2262"/>
      <c r="I202" s="2262"/>
      <c r="J202" s="2262"/>
      <c r="K202" s="2262"/>
      <c r="L202" s="2262"/>
      <c r="M202" s="2262"/>
      <c r="N202" s="2262"/>
      <c r="O202" s="2262"/>
      <c r="P202" s="2262"/>
      <c r="Q202" s="2262"/>
      <c r="R202" s="2263"/>
      <c r="S202" s="2336"/>
    </row>
    <row r="203" spans="1:19" ht="33">
      <c r="A203" s="1364"/>
      <c r="B203" s="1369" t="s">
        <v>1295</v>
      </c>
      <c r="C203" s="1366" t="s">
        <v>1273</v>
      </c>
      <c r="D203" s="2257"/>
      <c r="E203" s="156">
        <v>1580000</v>
      </c>
      <c r="F203" s="2261"/>
      <c r="G203" s="2262"/>
      <c r="H203" s="2262"/>
      <c r="I203" s="2262"/>
      <c r="J203" s="2262"/>
      <c r="K203" s="2262"/>
      <c r="L203" s="2262"/>
      <c r="M203" s="2262"/>
      <c r="N203" s="2262"/>
      <c r="O203" s="2262"/>
      <c r="P203" s="2262"/>
      <c r="Q203" s="2262"/>
      <c r="R203" s="2263"/>
      <c r="S203" s="2336"/>
    </row>
    <row r="204" spans="1:19" ht="33">
      <c r="A204" s="1364"/>
      <c r="B204" s="1369" t="s">
        <v>1296</v>
      </c>
      <c r="C204" s="1366" t="s">
        <v>1273</v>
      </c>
      <c r="D204" s="2257"/>
      <c r="E204" s="156">
        <v>1690000</v>
      </c>
      <c r="F204" s="2261"/>
      <c r="G204" s="2262"/>
      <c r="H204" s="2262"/>
      <c r="I204" s="2262"/>
      <c r="J204" s="2262"/>
      <c r="K204" s="2262"/>
      <c r="L204" s="2262"/>
      <c r="M204" s="2262"/>
      <c r="N204" s="2262"/>
      <c r="O204" s="2262"/>
      <c r="P204" s="2262"/>
      <c r="Q204" s="2262"/>
      <c r="R204" s="2263"/>
      <c r="S204" s="2336"/>
    </row>
    <row r="205" spans="1:19" ht="33">
      <c r="A205" s="1364"/>
      <c r="B205" s="1369" t="s">
        <v>1297</v>
      </c>
      <c r="C205" s="1366" t="s">
        <v>1273</v>
      </c>
      <c r="D205" s="2257"/>
      <c r="E205" s="156">
        <v>2030000</v>
      </c>
      <c r="F205" s="2261"/>
      <c r="G205" s="2262"/>
      <c r="H205" s="2262"/>
      <c r="I205" s="2262"/>
      <c r="J205" s="2262"/>
      <c r="K205" s="2262"/>
      <c r="L205" s="2262"/>
      <c r="M205" s="2262"/>
      <c r="N205" s="2262"/>
      <c r="O205" s="2262"/>
      <c r="P205" s="2262"/>
      <c r="Q205" s="2262"/>
      <c r="R205" s="2263"/>
      <c r="S205" s="2336"/>
    </row>
    <row r="206" spans="1:19" ht="33">
      <c r="A206" s="1364"/>
      <c r="B206" s="1369" t="s">
        <v>1298</v>
      </c>
      <c r="C206" s="1366" t="s">
        <v>1273</v>
      </c>
      <c r="D206" s="2257" t="s">
        <v>1294</v>
      </c>
      <c r="E206" s="156">
        <v>2170000</v>
      </c>
      <c r="F206" s="2261"/>
      <c r="G206" s="2262"/>
      <c r="H206" s="2262"/>
      <c r="I206" s="2262"/>
      <c r="J206" s="2262"/>
      <c r="K206" s="2262"/>
      <c r="L206" s="2262"/>
      <c r="M206" s="2262"/>
      <c r="N206" s="2262"/>
      <c r="O206" s="2262"/>
      <c r="P206" s="2262"/>
      <c r="Q206" s="2262"/>
      <c r="R206" s="2263"/>
      <c r="S206" s="2336"/>
    </row>
    <row r="207" spans="1:19" ht="33">
      <c r="A207" s="1364"/>
      <c r="B207" s="1369" t="s">
        <v>1299</v>
      </c>
      <c r="C207" s="1366" t="s">
        <v>1273</v>
      </c>
      <c r="D207" s="2257"/>
      <c r="E207" s="156">
        <v>2280000</v>
      </c>
      <c r="F207" s="2261"/>
      <c r="G207" s="2262"/>
      <c r="H207" s="2262"/>
      <c r="I207" s="2262"/>
      <c r="J207" s="2262"/>
      <c r="K207" s="2262"/>
      <c r="L207" s="2262"/>
      <c r="M207" s="2262"/>
      <c r="N207" s="2262"/>
      <c r="O207" s="2262"/>
      <c r="P207" s="2262"/>
      <c r="Q207" s="2262"/>
      <c r="R207" s="2263"/>
      <c r="S207" s="2336"/>
    </row>
    <row r="208" spans="1:19" ht="33">
      <c r="A208" s="1364"/>
      <c r="B208" s="1369" t="s">
        <v>1300</v>
      </c>
      <c r="C208" s="1366" t="s">
        <v>1273</v>
      </c>
      <c r="D208" s="2257"/>
      <c r="E208" s="156">
        <v>2910000</v>
      </c>
      <c r="F208" s="2261"/>
      <c r="G208" s="2262"/>
      <c r="H208" s="2262"/>
      <c r="I208" s="2262"/>
      <c r="J208" s="2262"/>
      <c r="K208" s="2262"/>
      <c r="L208" s="2262"/>
      <c r="M208" s="2262"/>
      <c r="N208" s="2262"/>
      <c r="O208" s="2262"/>
      <c r="P208" s="2262"/>
      <c r="Q208" s="2262"/>
      <c r="R208" s="2263"/>
      <c r="S208" s="2336"/>
    </row>
    <row r="209" spans="1:19" ht="33">
      <c r="A209" s="1364"/>
      <c r="B209" s="1369" t="s">
        <v>1301</v>
      </c>
      <c r="C209" s="1366" t="s">
        <v>1273</v>
      </c>
      <c r="D209" s="2257"/>
      <c r="E209" s="156">
        <v>3190000</v>
      </c>
      <c r="F209" s="2261"/>
      <c r="G209" s="2262"/>
      <c r="H209" s="2262"/>
      <c r="I209" s="2262"/>
      <c r="J209" s="2262"/>
      <c r="K209" s="2262"/>
      <c r="L209" s="2262"/>
      <c r="M209" s="2262"/>
      <c r="N209" s="2262"/>
      <c r="O209" s="2262"/>
      <c r="P209" s="2262"/>
      <c r="Q209" s="2262"/>
      <c r="R209" s="2263"/>
      <c r="S209" s="2336"/>
    </row>
    <row r="210" spans="1:19" ht="33">
      <c r="A210" s="1364"/>
      <c r="B210" s="1369" t="s">
        <v>1302</v>
      </c>
      <c r="C210" s="1366" t="s">
        <v>1273</v>
      </c>
      <c r="D210" s="2257" t="s">
        <v>1294</v>
      </c>
      <c r="E210" s="156">
        <v>3400000</v>
      </c>
      <c r="F210" s="2261"/>
      <c r="G210" s="2262"/>
      <c r="H210" s="2262"/>
      <c r="I210" s="2262"/>
      <c r="J210" s="2262"/>
      <c r="K210" s="2262"/>
      <c r="L210" s="2262"/>
      <c r="M210" s="2262"/>
      <c r="N210" s="2262"/>
      <c r="O210" s="2262"/>
      <c r="P210" s="2262"/>
      <c r="Q210" s="2262"/>
      <c r="R210" s="2263"/>
      <c r="S210" s="2336"/>
    </row>
    <row r="211" spans="1:19" ht="33">
      <c r="A211" s="1364"/>
      <c r="B211" s="1369" t="s">
        <v>1303</v>
      </c>
      <c r="C211" s="1366" t="s">
        <v>1273</v>
      </c>
      <c r="D211" s="2257"/>
      <c r="E211" s="156">
        <v>3980000</v>
      </c>
      <c r="F211" s="2261"/>
      <c r="G211" s="2262"/>
      <c r="H211" s="2262"/>
      <c r="I211" s="2262"/>
      <c r="J211" s="2262"/>
      <c r="K211" s="2262"/>
      <c r="L211" s="2262"/>
      <c r="M211" s="2262"/>
      <c r="N211" s="2262"/>
      <c r="O211" s="2262"/>
      <c r="P211" s="2262"/>
      <c r="Q211" s="2262"/>
      <c r="R211" s="2263"/>
      <c r="S211" s="2336"/>
    </row>
    <row r="212" spans="1:19" ht="33">
      <c r="A212" s="1364"/>
      <c r="B212" s="1369" t="s">
        <v>1304</v>
      </c>
      <c r="C212" s="1366" t="s">
        <v>1273</v>
      </c>
      <c r="D212" s="2257"/>
      <c r="E212" s="156">
        <v>4500000</v>
      </c>
      <c r="F212" s="2261"/>
      <c r="G212" s="2262"/>
      <c r="H212" s="2262"/>
      <c r="I212" s="2262"/>
      <c r="J212" s="2262"/>
      <c r="K212" s="2262"/>
      <c r="L212" s="2262"/>
      <c r="M212" s="2262"/>
      <c r="N212" s="2262"/>
      <c r="O212" s="2262"/>
      <c r="P212" s="2262"/>
      <c r="Q212" s="2262"/>
      <c r="R212" s="2263"/>
      <c r="S212" s="2336"/>
    </row>
    <row r="213" spans="1:19" ht="33">
      <c r="A213" s="1364"/>
      <c r="B213" s="1369" t="s">
        <v>1305</v>
      </c>
      <c r="C213" s="1366" t="s">
        <v>1273</v>
      </c>
      <c r="D213" s="2257"/>
      <c r="E213" s="156">
        <v>4590000</v>
      </c>
      <c r="F213" s="2264"/>
      <c r="G213" s="2265"/>
      <c r="H213" s="2265"/>
      <c r="I213" s="2265"/>
      <c r="J213" s="2265"/>
      <c r="K213" s="2265"/>
      <c r="L213" s="2265"/>
      <c r="M213" s="2265"/>
      <c r="N213" s="2265"/>
      <c r="O213" s="2265"/>
      <c r="P213" s="2265"/>
      <c r="Q213" s="2265"/>
      <c r="R213" s="2266"/>
      <c r="S213" s="2336"/>
    </row>
    <row r="214" spans="1:19" ht="30" customHeight="1">
      <c r="A214" s="1363" t="s">
        <v>1266</v>
      </c>
      <c r="B214" s="1892" t="s">
        <v>1306</v>
      </c>
      <c r="C214" s="1892"/>
      <c r="D214" s="1892"/>
      <c r="E214" s="1892"/>
      <c r="F214" s="1892"/>
      <c r="G214" s="1892"/>
      <c r="H214" s="1892"/>
      <c r="I214" s="1892"/>
      <c r="J214" s="1892"/>
      <c r="K214" s="1892"/>
      <c r="L214" s="1892"/>
      <c r="M214" s="1892"/>
      <c r="N214" s="1892"/>
      <c r="O214" s="1892"/>
      <c r="P214" s="1892"/>
      <c r="Q214" s="1892"/>
      <c r="R214" s="1892"/>
      <c r="S214" s="1370"/>
    </row>
    <row r="215" spans="1:19" ht="39.75" customHeight="1">
      <c r="A215" s="1363">
        <v>1</v>
      </c>
      <c r="B215" s="1892" t="s">
        <v>1533</v>
      </c>
      <c r="C215" s="1892"/>
      <c r="D215" s="1892"/>
      <c r="E215" s="1892"/>
      <c r="F215" s="1892"/>
      <c r="G215" s="1892"/>
      <c r="H215" s="1892"/>
      <c r="I215" s="1892"/>
      <c r="J215" s="1892"/>
      <c r="K215" s="1892"/>
      <c r="L215" s="1892"/>
      <c r="M215" s="1892"/>
      <c r="N215" s="1892"/>
      <c r="O215" s="1892"/>
      <c r="P215" s="1892"/>
      <c r="Q215" s="1892"/>
      <c r="R215" s="1892"/>
      <c r="S215" s="124"/>
    </row>
    <row r="216" spans="1:19" ht="30" customHeight="1">
      <c r="A216" s="1363"/>
      <c r="B216" s="139" t="s">
        <v>1308</v>
      </c>
      <c r="C216" s="2241"/>
      <c r="D216" s="2241"/>
      <c r="E216" s="2241"/>
      <c r="F216" s="2241"/>
      <c r="G216" s="2241" t="s">
        <v>1309</v>
      </c>
      <c r="H216" s="2241"/>
      <c r="I216" s="2241"/>
      <c r="J216" s="2241"/>
      <c r="K216" s="2241"/>
      <c r="L216" s="2241"/>
      <c r="M216" s="2241"/>
      <c r="N216" s="2241"/>
      <c r="O216" s="2241"/>
      <c r="P216" s="2241"/>
      <c r="Q216" s="2241"/>
      <c r="R216" s="2241"/>
      <c r="S216" s="124"/>
    </row>
    <row r="217" spans="1:19" ht="60" customHeight="1">
      <c r="A217" s="1364"/>
      <c r="B217" s="1369" t="s">
        <v>1310</v>
      </c>
      <c r="C217" s="1366" t="s">
        <v>1662</v>
      </c>
      <c r="D217" s="1364"/>
      <c r="E217" s="156"/>
      <c r="F217" s="156"/>
      <c r="G217" s="2334">
        <v>2389000</v>
      </c>
      <c r="H217" s="2334"/>
      <c r="I217" s="2334"/>
      <c r="J217" s="2334"/>
      <c r="K217" s="2334"/>
      <c r="L217" s="2334"/>
      <c r="M217" s="2334"/>
      <c r="N217" s="2334"/>
      <c r="O217" s="2334"/>
      <c r="P217" s="2334"/>
      <c r="Q217" s="2334"/>
      <c r="R217" s="2334"/>
      <c r="S217" s="163"/>
    </row>
    <row r="218" spans="1:19" ht="60" customHeight="1">
      <c r="A218" s="1364"/>
      <c r="B218" s="1369" t="s">
        <v>1311</v>
      </c>
      <c r="C218" s="1366" t="s">
        <v>1662</v>
      </c>
      <c r="D218" s="1364"/>
      <c r="E218" s="156"/>
      <c r="F218" s="156"/>
      <c r="G218" s="2334">
        <v>2389000</v>
      </c>
      <c r="H218" s="2334"/>
      <c r="I218" s="2334"/>
      <c r="J218" s="2334"/>
      <c r="K218" s="2334"/>
      <c r="L218" s="2334"/>
      <c r="M218" s="2334"/>
      <c r="N218" s="2334"/>
      <c r="O218" s="2334"/>
      <c r="P218" s="2334"/>
      <c r="Q218" s="2334"/>
      <c r="R218" s="2334"/>
      <c r="S218" s="163"/>
    </row>
    <row r="219" spans="1:19" ht="60" customHeight="1">
      <c r="A219" s="1364"/>
      <c r="B219" s="1369" t="s">
        <v>1312</v>
      </c>
      <c r="C219" s="1366" t="s">
        <v>1662</v>
      </c>
      <c r="D219" s="1364"/>
      <c r="E219" s="156"/>
      <c r="F219" s="156"/>
      <c r="G219" s="2334">
        <v>2463000</v>
      </c>
      <c r="H219" s="2334"/>
      <c r="I219" s="2334"/>
      <c r="J219" s="2334"/>
      <c r="K219" s="2334"/>
      <c r="L219" s="2334"/>
      <c r="M219" s="2334"/>
      <c r="N219" s="2334"/>
      <c r="O219" s="2334"/>
      <c r="P219" s="2334"/>
      <c r="Q219" s="2334"/>
      <c r="R219" s="2334"/>
      <c r="S219" s="163"/>
    </row>
    <row r="220" spans="1:19" ht="60" customHeight="1">
      <c r="A220" s="1364"/>
      <c r="B220" s="1369" t="s">
        <v>1313</v>
      </c>
      <c r="C220" s="1366" t="s">
        <v>1662</v>
      </c>
      <c r="D220" s="1364"/>
      <c r="E220" s="156"/>
      <c r="F220" s="156"/>
      <c r="G220" s="2334">
        <v>2389000</v>
      </c>
      <c r="H220" s="2334"/>
      <c r="I220" s="2334"/>
      <c r="J220" s="2334"/>
      <c r="K220" s="2334"/>
      <c r="L220" s="2334"/>
      <c r="M220" s="2334"/>
      <c r="N220" s="2334"/>
      <c r="O220" s="2334"/>
      <c r="P220" s="2334"/>
      <c r="Q220" s="2334"/>
      <c r="R220" s="2334"/>
      <c r="S220" s="123"/>
    </row>
    <row r="221" spans="1:19" ht="60" customHeight="1">
      <c r="A221" s="1364"/>
      <c r="B221" s="1369" t="s">
        <v>1314</v>
      </c>
      <c r="C221" s="1366" t="s">
        <v>1662</v>
      </c>
      <c r="D221" s="1364"/>
      <c r="E221" s="156"/>
      <c r="F221" s="156"/>
      <c r="G221" s="2334">
        <v>2156000</v>
      </c>
      <c r="H221" s="2334"/>
      <c r="I221" s="2334"/>
      <c r="J221" s="2334"/>
      <c r="K221" s="2334"/>
      <c r="L221" s="2334"/>
      <c r="M221" s="2334"/>
      <c r="N221" s="2334"/>
      <c r="O221" s="2334"/>
      <c r="P221" s="2334"/>
      <c r="Q221" s="2334"/>
      <c r="R221" s="2334"/>
      <c r="S221" s="123"/>
    </row>
    <row r="222" spans="1:19" ht="60" customHeight="1">
      <c r="A222" s="1364"/>
      <c r="B222" s="1369" t="s">
        <v>1315</v>
      </c>
      <c r="C222" s="1366" t="s">
        <v>1662</v>
      </c>
      <c r="D222" s="1364"/>
      <c r="E222" s="156"/>
      <c r="F222" s="156"/>
      <c r="G222" s="2334">
        <v>2156000</v>
      </c>
      <c r="H222" s="2334"/>
      <c r="I222" s="2334"/>
      <c r="J222" s="2334"/>
      <c r="K222" s="2334"/>
      <c r="L222" s="2334"/>
      <c r="M222" s="2334"/>
      <c r="N222" s="2334"/>
      <c r="O222" s="2334"/>
      <c r="P222" s="2334"/>
      <c r="Q222" s="2334"/>
      <c r="R222" s="2334"/>
      <c r="S222" s="123"/>
    </row>
    <row r="223" spans="1:19" ht="60" customHeight="1">
      <c r="A223" s="1364"/>
      <c r="B223" s="1369" t="s">
        <v>1316</v>
      </c>
      <c r="C223" s="1366" t="s">
        <v>1662</v>
      </c>
      <c r="D223" s="1364"/>
      <c r="E223" s="156"/>
      <c r="F223" s="156"/>
      <c r="G223" s="2334">
        <v>2156000</v>
      </c>
      <c r="H223" s="2334"/>
      <c r="I223" s="2334"/>
      <c r="J223" s="2334"/>
      <c r="K223" s="2334"/>
      <c r="L223" s="2334"/>
      <c r="M223" s="2334"/>
      <c r="N223" s="2334"/>
      <c r="O223" s="2334"/>
      <c r="P223" s="2334"/>
      <c r="Q223" s="2334"/>
      <c r="R223" s="2334"/>
      <c r="S223" s="123"/>
    </row>
    <row r="224" spans="1:19" ht="39.950000000000003" customHeight="1">
      <c r="A224" s="123"/>
      <c r="B224" s="1361" t="s">
        <v>1317</v>
      </c>
      <c r="C224" s="1366"/>
      <c r="D224" s="1364"/>
      <c r="E224" s="156"/>
      <c r="F224" s="156"/>
      <c r="G224" s="2334"/>
      <c r="H224" s="2334"/>
      <c r="I224" s="2334"/>
      <c r="J224" s="2334"/>
      <c r="K224" s="2334"/>
      <c r="L224" s="2334"/>
      <c r="M224" s="2334"/>
      <c r="N224" s="2334"/>
      <c r="O224" s="2334"/>
      <c r="P224" s="2334"/>
      <c r="Q224" s="2334"/>
      <c r="R224" s="2334"/>
      <c r="S224" s="123"/>
    </row>
    <row r="225" spans="1:19" ht="86.25" customHeight="1">
      <c r="A225" s="1364"/>
      <c r="B225" s="1369" t="s">
        <v>1318</v>
      </c>
      <c r="C225" s="1366" t="s">
        <v>1662</v>
      </c>
      <c r="D225" s="1364"/>
      <c r="E225" s="156"/>
      <c r="F225" s="156"/>
      <c r="G225" s="2334">
        <v>3198000</v>
      </c>
      <c r="H225" s="2334"/>
      <c r="I225" s="2334"/>
      <c r="J225" s="2334"/>
      <c r="K225" s="2334"/>
      <c r="L225" s="2334"/>
      <c r="M225" s="2334"/>
      <c r="N225" s="2334"/>
      <c r="O225" s="2334"/>
      <c r="P225" s="2334"/>
      <c r="Q225" s="2334"/>
      <c r="R225" s="2334"/>
      <c r="S225" s="123"/>
    </row>
    <row r="226" spans="1:19" ht="86.25" customHeight="1">
      <c r="A226" s="1364"/>
      <c r="B226" s="1369" t="s">
        <v>1319</v>
      </c>
      <c r="C226" s="1366" t="s">
        <v>1662</v>
      </c>
      <c r="D226" s="1364"/>
      <c r="E226" s="156"/>
      <c r="F226" s="156"/>
      <c r="G226" s="2334">
        <v>3198000</v>
      </c>
      <c r="H226" s="2334"/>
      <c r="I226" s="2334"/>
      <c r="J226" s="2334"/>
      <c r="K226" s="2334"/>
      <c r="L226" s="2334"/>
      <c r="M226" s="2334"/>
      <c r="N226" s="2334"/>
      <c r="O226" s="2334"/>
      <c r="P226" s="2334"/>
      <c r="Q226" s="2334"/>
      <c r="R226" s="2334"/>
      <c r="S226" s="123"/>
    </row>
    <row r="227" spans="1:19" ht="86.25" customHeight="1">
      <c r="A227" s="1364"/>
      <c r="B227" s="1369" t="s">
        <v>1320</v>
      </c>
      <c r="C227" s="1366" t="s">
        <v>1662</v>
      </c>
      <c r="D227" s="1364"/>
      <c r="E227" s="156"/>
      <c r="F227" s="156"/>
      <c r="G227" s="2334">
        <v>3198000</v>
      </c>
      <c r="H227" s="2334"/>
      <c r="I227" s="2334"/>
      <c r="J227" s="2334"/>
      <c r="K227" s="2334"/>
      <c r="L227" s="2334"/>
      <c r="M227" s="2334"/>
      <c r="N227" s="2334"/>
      <c r="O227" s="2334"/>
      <c r="P227" s="2334"/>
      <c r="Q227" s="2334"/>
      <c r="R227" s="2334"/>
      <c r="S227" s="123"/>
    </row>
    <row r="228" spans="1:19" ht="86.25" customHeight="1">
      <c r="A228" s="1364"/>
      <c r="B228" s="1369" t="s">
        <v>1321</v>
      </c>
      <c r="C228" s="1366" t="s">
        <v>1662</v>
      </c>
      <c r="D228" s="1364"/>
      <c r="E228" s="156"/>
      <c r="F228" s="156"/>
      <c r="G228" s="2334">
        <v>2973000</v>
      </c>
      <c r="H228" s="2334"/>
      <c r="I228" s="2334"/>
      <c r="J228" s="2334"/>
      <c r="K228" s="2334"/>
      <c r="L228" s="2334"/>
      <c r="M228" s="2334"/>
      <c r="N228" s="2334"/>
      <c r="O228" s="2334"/>
      <c r="P228" s="2334"/>
      <c r="Q228" s="2334"/>
      <c r="R228" s="2334"/>
      <c r="S228" s="1370"/>
    </row>
    <row r="229" spans="1:19" ht="86.25" customHeight="1">
      <c r="A229" s="1364"/>
      <c r="B229" s="1369" t="s">
        <v>1322</v>
      </c>
      <c r="C229" s="1366" t="s">
        <v>1662</v>
      </c>
      <c r="D229" s="1364"/>
      <c r="E229" s="156"/>
      <c r="F229" s="156"/>
      <c r="G229" s="2334">
        <v>2973000</v>
      </c>
      <c r="H229" s="2334"/>
      <c r="I229" s="2334"/>
      <c r="J229" s="2334"/>
      <c r="K229" s="2334"/>
      <c r="L229" s="2334"/>
      <c r="M229" s="2334"/>
      <c r="N229" s="2334"/>
      <c r="O229" s="2334"/>
      <c r="P229" s="2334"/>
      <c r="Q229" s="2334"/>
      <c r="R229" s="2334"/>
      <c r="S229" s="1370"/>
    </row>
    <row r="230" spans="1:19" ht="86.25" customHeight="1">
      <c r="A230" s="1364"/>
      <c r="B230" s="1369" t="s">
        <v>1323</v>
      </c>
      <c r="C230" s="1366" t="s">
        <v>1662</v>
      </c>
      <c r="D230" s="1364"/>
      <c r="E230" s="156"/>
      <c r="F230" s="156"/>
      <c r="G230" s="2334">
        <v>2973000</v>
      </c>
      <c r="H230" s="2334"/>
      <c r="I230" s="2334"/>
      <c r="J230" s="2334"/>
      <c r="K230" s="2334"/>
      <c r="L230" s="2334"/>
      <c r="M230" s="2334"/>
      <c r="N230" s="2334"/>
      <c r="O230" s="2334"/>
      <c r="P230" s="2334"/>
      <c r="Q230" s="2334"/>
      <c r="R230" s="2334"/>
      <c r="S230" s="1370"/>
    </row>
    <row r="231" spans="1:19" ht="86.25" customHeight="1">
      <c r="A231" s="1364"/>
      <c r="B231" s="1369" t="s">
        <v>1324</v>
      </c>
      <c r="C231" s="1366" t="s">
        <v>1662</v>
      </c>
      <c r="D231" s="1364"/>
      <c r="E231" s="156"/>
      <c r="F231" s="156"/>
      <c r="G231" s="2334">
        <v>2973000</v>
      </c>
      <c r="H231" s="2334"/>
      <c r="I231" s="2334"/>
      <c r="J231" s="2334"/>
      <c r="K231" s="2334"/>
      <c r="L231" s="2334"/>
      <c r="M231" s="2334"/>
      <c r="N231" s="2334"/>
      <c r="O231" s="2334"/>
      <c r="P231" s="2334"/>
      <c r="Q231" s="2334"/>
      <c r="R231" s="2334"/>
      <c r="S231" s="1370"/>
    </row>
    <row r="232" spans="1:19" ht="39.950000000000003" customHeight="1">
      <c r="A232" s="123"/>
      <c r="B232" s="1892" t="s">
        <v>1378</v>
      </c>
      <c r="C232" s="1892"/>
      <c r="D232" s="1364"/>
      <c r="E232" s="156"/>
      <c r="F232" s="156"/>
      <c r="G232" s="2334"/>
      <c r="H232" s="2334"/>
      <c r="I232" s="2334"/>
      <c r="J232" s="2334"/>
      <c r="K232" s="2334"/>
      <c r="L232" s="2334"/>
      <c r="M232" s="2334"/>
      <c r="N232" s="2334"/>
      <c r="O232" s="2334"/>
      <c r="P232" s="2334"/>
      <c r="Q232" s="2334"/>
      <c r="R232" s="2334"/>
      <c r="S232" s="1370"/>
    </row>
    <row r="233" spans="1:19" ht="96.75" customHeight="1">
      <c r="A233" s="1364"/>
      <c r="B233" s="1369" t="s">
        <v>1507</v>
      </c>
      <c r="C233" s="1366" t="s">
        <v>1662</v>
      </c>
      <c r="D233" s="1364"/>
      <c r="E233" s="156"/>
      <c r="F233" s="156"/>
      <c r="G233" s="2334">
        <v>3898000</v>
      </c>
      <c r="H233" s="2334"/>
      <c r="I233" s="2334"/>
      <c r="J233" s="2334"/>
      <c r="K233" s="2334"/>
      <c r="L233" s="2334"/>
      <c r="M233" s="2334"/>
      <c r="N233" s="2334"/>
      <c r="O233" s="2334"/>
      <c r="P233" s="2334"/>
      <c r="Q233" s="2334"/>
      <c r="R233" s="2334"/>
      <c r="S233" s="1370"/>
    </row>
    <row r="234" spans="1:19" ht="96.75" customHeight="1">
      <c r="A234" s="1364"/>
      <c r="B234" s="1369" t="s">
        <v>1508</v>
      </c>
      <c r="C234" s="1366" t="s">
        <v>1662</v>
      </c>
      <c r="D234" s="1364"/>
      <c r="E234" s="156"/>
      <c r="F234" s="156"/>
      <c r="G234" s="2334">
        <v>3898000</v>
      </c>
      <c r="H234" s="2334"/>
      <c r="I234" s="2334"/>
      <c r="J234" s="2334"/>
      <c r="K234" s="2334"/>
      <c r="L234" s="2334"/>
      <c r="M234" s="2334"/>
      <c r="N234" s="2334"/>
      <c r="O234" s="2334"/>
      <c r="P234" s="2334"/>
      <c r="Q234" s="2334"/>
      <c r="R234" s="2334"/>
      <c r="S234" s="1370"/>
    </row>
    <row r="235" spans="1:19" ht="96.75" customHeight="1">
      <c r="A235" s="1364"/>
      <c r="B235" s="1369" t="s">
        <v>1509</v>
      </c>
      <c r="C235" s="1366" t="s">
        <v>1662</v>
      </c>
      <c r="D235" s="1364"/>
      <c r="E235" s="156"/>
      <c r="F235" s="156"/>
      <c r="G235" s="2334">
        <v>3898000</v>
      </c>
      <c r="H235" s="2334"/>
      <c r="I235" s="2334"/>
      <c r="J235" s="2334"/>
      <c r="K235" s="2334"/>
      <c r="L235" s="2334"/>
      <c r="M235" s="2334"/>
      <c r="N235" s="2334"/>
      <c r="O235" s="2334"/>
      <c r="P235" s="2334"/>
      <c r="Q235" s="2334"/>
      <c r="R235" s="2334"/>
      <c r="S235" s="1370"/>
    </row>
    <row r="236" spans="1:19" ht="84" customHeight="1">
      <c r="A236" s="1364"/>
      <c r="B236" s="1369" t="s">
        <v>1510</v>
      </c>
      <c r="C236" s="1366" t="s">
        <v>1662</v>
      </c>
      <c r="D236" s="1364"/>
      <c r="E236" s="156"/>
      <c r="F236" s="156"/>
      <c r="G236" s="2334">
        <v>3473000</v>
      </c>
      <c r="H236" s="2334"/>
      <c r="I236" s="2257"/>
      <c r="J236" s="2257"/>
      <c r="K236" s="2257"/>
      <c r="L236" s="2257"/>
      <c r="M236" s="2257"/>
      <c r="N236" s="2257"/>
      <c r="O236" s="2257"/>
      <c r="P236" s="2257"/>
      <c r="Q236" s="2257"/>
      <c r="R236" s="2257"/>
      <c r="S236" s="1370"/>
    </row>
    <row r="237" spans="1:19" ht="84" customHeight="1">
      <c r="A237" s="1364"/>
      <c r="B237" s="1369" t="s">
        <v>1511</v>
      </c>
      <c r="C237" s="1366" t="s">
        <v>1662</v>
      </c>
      <c r="D237" s="1364"/>
      <c r="E237" s="156"/>
      <c r="F237" s="156"/>
      <c r="G237" s="2334">
        <v>3473000</v>
      </c>
      <c r="H237" s="2334"/>
      <c r="I237" s="2257"/>
      <c r="J237" s="2257"/>
      <c r="K237" s="2257"/>
      <c r="L237" s="2257"/>
      <c r="M237" s="2257"/>
      <c r="N237" s="2257"/>
      <c r="O237" s="2257"/>
      <c r="P237" s="2257"/>
      <c r="Q237" s="2257"/>
      <c r="R237" s="2257"/>
      <c r="S237" s="1370"/>
    </row>
    <row r="238" spans="1:19" ht="95.25" customHeight="1">
      <c r="A238" s="1364"/>
      <c r="B238" s="1369" t="s">
        <v>1331</v>
      </c>
      <c r="C238" s="1366" t="s">
        <v>1662</v>
      </c>
      <c r="D238" s="1364"/>
      <c r="E238" s="156"/>
      <c r="F238" s="156"/>
      <c r="G238" s="2334">
        <v>3473000</v>
      </c>
      <c r="H238" s="2334"/>
      <c r="I238" s="2257"/>
      <c r="J238" s="2257"/>
      <c r="K238" s="2257"/>
      <c r="L238" s="2257"/>
      <c r="M238" s="2257"/>
      <c r="N238" s="2257"/>
      <c r="O238" s="2257"/>
      <c r="P238" s="2257"/>
      <c r="Q238" s="2257"/>
      <c r="R238" s="2257"/>
      <c r="S238" s="1370"/>
    </row>
    <row r="239" spans="1:19" ht="84" customHeight="1">
      <c r="A239" s="1364"/>
      <c r="B239" s="1369" t="s">
        <v>1512</v>
      </c>
      <c r="C239" s="1366" t="s">
        <v>1662</v>
      </c>
      <c r="D239" s="1364"/>
      <c r="E239" s="156"/>
      <c r="F239" s="156"/>
      <c r="G239" s="2334">
        <v>3473000</v>
      </c>
      <c r="H239" s="2334"/>
      <c r="I239" s="2257"/>
      <c r="J239" s="2257"/>
      <c r="K239" s="2257"/>
      <c r="L239" s="2257"/>
      <c r="M239" s="2257"/>
      <c r="N239" s="2257"/>
      <c r="O239" s="2257"/>
      <c r="P239" s="2257"/>
      <c r="Q239" s="2257"/>
      <c r="R239" s="2257"/>
      <c r="S239" s="1370"/>
    </row>
    <row r="240" spans="1:19" ht="84" customHeight="1">
      <c r="A240" s="1364"/>
      <c r="B240" s="1369" t="s">
        <v>1513</v>
      </c>
      <c r="C240" s="1366" t="s">
        <v>1662</v>
      </c>
      <c r="D240" s="1364"/>
      <c r="E240" s="156"/>
      <c r="F240" s="156"/>
      <c r="G240" s="2334">
        <v>2850000</v>
      </c>
      <c r="H240" s="2334"/>
      <c r="I240" s="2334"/>
      <c r="J240" s="2334"/>
      <c r="K240" s="2334"/>
      <c r="L240" s="2334"/>
      <c r="M240" s="2334"/>
      <c r="N240" s="2334"/>
      <c r="O240" s="2334"/>
      <c r="P240" s="2334"/>
      <c r="Q240" s="2334"/>
      <c r="R240" s="2334"/>
      <c r="S240" s="1370"/>
    </row>
  </sheetData>
  <mergeCells count="152">
    <mergeCell ref="A1:S1"/>
    <mergeCell ref="A2:S2"/>
    <mergeCell ref="B3:S3"/>
    <mergeCell ref="R4:S4"/>
    <mergeCell ref="A5:A6"/>
    <mergeCell ref="B5:B6"/>
    <mergeCell ref="C5:C6"/>
    <mergeCell ref="D5:D6"/>
    <mergeCell ref="E5:R5"/>
    <mergeCell ref="S5:S6"/>
    <mergeCell ref="B20:F20"/>
    <mergeCell ref="G20:R24"/>
    <mergeCell ref="S20:S23"/>
    <mergeCell ref="D21:D24"/>
    <mergeCell ref="B25:R25"/>
    <mergeCell ref="G26:R26"/>
    <mergeCell ref="A8:R8"/>
    <mergeCell ref="B10:R10"/>
    <mergeCell ref="B11:F11"/>
    <mergeCell ref="G11:R19"/>
    <mergeCell ref="S11:S19"/>
    <mergeCell ref="D12:D19"/>
    <mergeCell ref="D38:D39"/>
    <mergeCell ref="G38:R41"/>
    <mergeCell ref="B42:S42"/>
    <mergeCell ref="D44:D49"/>
    <mergeCell ref="G44:R49"/>
    <mergeCell ref="S44:S49"/>
    <mergeCell ref="A27:S27"/>
    <mergeCell ref="B28:R28"/>
    <mergeCell ref="D29:D35"/>
    <mergeCell ref="G29:R35"/>
    <mergeCell ref="B36:R36"/>
    <mergeCell ref="B37:F37"/>
    <mergeCell ref="B66:R66"/>
    <mergeCell ref="S67:S70"/>
    <mergeCell ref="D68:D70"/>
    <mergeCell ref="G68:R70"/>
    <mergeCell ref="B71:R71"/>
    <mergeCell ref="S72:S75"/>
    <mergeCell ref="D73:D75"/>
    <mergeCell ref="G73:R75"/>
    <mergeCell ref="B50:S50"/>
    <mergeCell ref="D51:D58"/>
    <mergeCell ref="G51:R58"/>
    <mergeCell ref="B59:R59"/>
    <mergeCell ref="D60:D65"/>
    <mergeCell ref="G60:R65"/>
    <mergeCell ref="S60:S65"/>
    <mergeCell ref="B92:R92"/>
    <mergeCell ref="G93:R97"/>
    <mergeCell ref="B98:R98"/>
    <mergeCell ref="G99:R105"/>
    <mergeCell ref="B106:R106"/>
    <mergeCell ref="G107:R110"/>
    <mergeCell ref="B76:R76"/>
    <mergeCell ref="D77:D80"/>
    <mergeCell ref="G77:R80"/>
    <mergeCell ref="B81:R81"/>
    <mergeCell ref="D82:D91"/>
    <mergeCell ref="G82:R91"/>
    <mergeCell ref="B120:R120"/>
    <mergeCell ref="S120:S122"/>
    <mergeCell ref="D121:D122"/>
    <mergeCell ref="G121:R122"/>
    <mergeCell ref="B123:R123"/>
    <mergeCell ref="G124:R126"/>
    <mergeCell ref="B112:R112"/>
    <mergeCell ref="G113:R113"/>
    <mergeCell ref="B114:R114"/>
    <mergeCell ref="S114:S116"/>
    <mergeCell ref="G115:R116"/>
    <mergeCell ref="B117:R117"/>
    <mergeCell ref="S117:S119"/>
    <mergeCell ref="D118:D119"/>
    <mergeCell ref="G118:R119"/>
    <mergeCell ref="G136:R138"/>
    <mergeCell ref="S136:S138"/>
    <mergeCell ref="G139:R141"/>
    <mergeCell ref="S139:S141"/>
    <mergeCell ref="B142:R142"/>
    <mergeCell ref="B143:R143"/>
    <mergeCell ref="B128:R128"/>
    <mergeCell ref="S128:S130"/>
    <mergeCell ref="G129:R130"/>
    <mergeCell ref="B131:R131"/>
    <mergeCell ref="B132:R132"/>
    <mergeCell ref="G133:R135"/>
    <mergeCell ref="A169:A173"/>
    <mergeCell ref="B169:R169"/>
    <mergeCell ref="S169:S173"/>
    <mergeCell ref="B170:R170"/>
    <mergeCell ref="B171:O171"/>
    <mergeCell ref="B144:E144"/>
    <mergeCell ref="B145:D145"/>
    <mergeCell ref="H145:R152"/>
    <mergeCell ref="S145:S152"/>
    <mergeCell ref="D146:D152"/>
    <mergeCell ref="E153:R153"/>
    <mergeCell ref="S153:S158"/>
    <mergeCell ref="D154:D159"/>
    <mergeCell ref="H154:R159"/>
    <mergeCell ref="B172:R172"/>
    <mergeCell ref="B173:R173"/>
    <mergeCell ref="B174:F174"/>
    <mergeCell ref="G174:R174"/>
    <mergeCell ref="F175:R192"/>
    <mergeCell ref="S175:S192"/>
    <mergeCell ref="E160:R160"/>
    <mergeCell ref="D161:D167"/>
    <mergeCell ref="H161:R167"/>
    <mergeCell ref="S161:S167"/>
    <mergeCell ref="B168:R168"/>
    <mergeCell ref="B214:R214"/>
    <mergeCell ref="B215:R215"/>
    <mergeCell ref="C216:F216"/>
    <mergeCell ref="G216:R216"/>
    <mergeCell ref="G217:R217"/>
    <mergeCell ref="G218:R218"/>
    <mergeCell ref="B193:F193"/>
    <mergeCell ref="G193:R193"/>
    <mergeCell ref="S193:S199"/>
    <mergeCell ref="F194:R199"/>
    <mergeCell ref="B200:R200"/>
    <mergeCell ref="F201:R213"/>
    <mergeCell ref="S201:S213"/>
    <mergeCell ref="D202:D205"/>
    <mergeCell ref="D206:D209"/>
    <mergeCell ref="D210:D213"/>
    <mergeCell ref="G225:R225"/>
    <mergeCell ref="G226:R226"/>
    <mergeCell ref="G227:R227"/>
    <mergeCell ref="G228:R228"/>
    <mergeCell ref="G229:R229"/>
    <mergeCell ref="G230:R230"/>
    <mergeCell ref="G219:R219"/>
    <mergeCell ref="G220:R220"/>
    <mergeCell ref="G221:R221"/>
    <mergeCell ref="G222:R222"/>
    <mergeCell ref="G223:R223"/>
    <mergeCell ref="G224:R224"/>
    <mergeCell ref="G236:R236"/>
    <mergeCell ref="G237:R237"/>
    <mergeCell ref="G238:R238"/>
    <mergeCell ref="G239:R239"/>
    <mergeCell ref="G240:R240"/>
    <mergeCell ref="G231:R231"/>
    <mergeCell ref="B232:C232"/>
    <mergeCell ref="G232:R232"/>
    <mergeCell ref="G233:R233"/>
    <mergeCell ref="G234:R234"/>
    <mergeCell ref="G235:R235"/>
  </mergeCells>
  <printOptions horizontalCentered="1"/>
  <pageMargins left="0.7" right="0.7" top="0.75" bottom="0.75" header="0.3" footer="0.3"/>
  <pageSetup paperSize="9" scale="47" orientation="landscape" r:id="rId1"/>
  <headerFooter>
    <oddFooter>Page &amp;P&amp;R&amp;F</oddFooter>
  </headerFooter>
  <rowBreaks count="3" manualBreakCount="3">
    <brk id="50" max="18" man="1"/>
    <brk id="80" max="16383" man="1"/>
    <brk id="229"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4"/>
  <sheetViews>
    <sheetView view="pageBreakPreview" topLeftCell="A62" zoomScale="115" zoomScaleNormal="100" zoomScaleSheetLayoutView="115" workbookViewId="0">
      <selection activeCell="A62" sqref="A1:XFD1048576"/>
    </sheetView>
  </sheetViews>
  <sheetFormatPr defaultColWidth="9.140625" defaultRowHeight="17.25"/>
  <cols>
    <col min="1" max="1" width="8" style="114" customWidth="1"/>
    <col min="2" max="2" width="38.28515625" style="115" customWidth="1"/>
    <col min="3" max="3" width="12.85546875" style="114" customWidth="1"/>
    <col min="4" max="4" width="16.5703125" style="114" customWidth="1"/>
    <col min="5" max="5" width="16" style="114" customWidth="1"/>
    <col min="6" max="6" width="10.42578125" style="114" customWidth="1"/>
    <col min="7" max="18" width="11.140625" style="114" customWidth="1"/>
    <col min="19" max="19" width="17"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1687</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379"/>
      <c r="B3" s="2231" t="s">
        <v>1696</v>
      </c>
      <c r="C3" s="2231"/>
      <c r="D3" s="2231"/>
      <c r="E3" s="2231"/>
      <c r="F3" s="2231"/>
      <c r="G3" s="2231"/>
      <c r="H3" s="2231"/>
      <c r="I3" s="2231"/>
      <c r="J3" s="2231"/>
      <c r="K3" s="2231"/>
      <c r="L3" s="2231"/>
      <c r="M3" s="2231"/>
      <c r="N3" s="2231"/>
      <c r="O3" s="2231"/>
      <c r="P3" s="2231"/>
      <c r="Q3" s="2231"/>
      <c r="R3" s="2231"/>
      <c r="S3" s="2231"/>
    </row>
    <row r="4" spans="1:19" ht="20.100000000000001" customHeight="1">
      <c r="A4" s="1379"/>
      <c r="B4" s="118"/>
      <c r="C4" s="1335"/>
      <c r="D4" s="1383"/>
      <c r="E4" s="1383"/>
      <c r="F4" s="1383"/>
      <c r="G4" s="1383"/>
      <c r="H4" s="1383"/>
      <c r="I4" s="1383"/>
      <c r="J4" s="1383"/>
      <c r="K4" s="1383"/>
      <c r="L4" s="1383"/>
      <c r="M4" s="1383"/>
      <c r="N4" s="1383"/>
      <c r="O4" s="1383"/>
      <c r="P4" s="1383"/>
      <c r="Q4" s="1383"/>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388" t="s">
        <v>1158</v>
      </c>
      <c r="F6" s="1388" t="s">
        <v>1159</v>
      </c>
      <c r="G6" s="1388" t="s">
        <v>1160</v>
      </c>
      <c r="H6" s="121" t="s">
        <v>1161</v>
      </c>
      <c r="I6" s="1388" t="s">
        <v>1162</v>
      </c>
      <c r="J6" s="141" t="s">
        <v>1163</v>
      </c>
      <c r="K6" s="1388" t="s">
        <v>1164</v>
      </c>
      <c r="L6" s="141" t="s">
        <v>1165</v>
      </c>
      <c r="M6" s="141" t="s">
        <v>1166</v>
      </c>
      <c r="N6" s="141" t="s">
        <v>1167</v>
      </c>
      <c r="O6" s="141" t="s">
        <v>1168</v>
      </c>
      <c r="P6" s="141" t="s">
        <v>1169</v>
      </c>
      <c r="Q6" s="141" t="s">
        <v>1170</v>
      </c>
      <c r="R6" s="121" t="s">
        <v>1171</v>
      </c>
      <c r="S6" s="2241"/>
    </row>
    <row r="7" spans="1:19" s="112" customFormat="1">
      <c r="A7" s="1382"/>
      <c r="B7" s="1377" t="s">
        <v>1336</v>
      </c>
      <c r="C7" s="138" t="s">
        <v>1337</v>
      </c>
      <c r="D7" s="1382" t="s">
        <v>1338</v>
      </c>
      <c r="E7" s="1382" t="s">
        <v>1339</v>
      </c>
      <c r="F7" s="1382" t="s">
        <v>1340</v>
      </c>
      <c r="G7" s="1382">
        <v>1</v>
      </c>
      <c r="H7" s="1382">
        <v>2</v>
      </c>
      <c r="I7" s="1382">
        <v>3</v>
      </c>
      <c r="J7" s="1382">
        <v>4</v>
      </c>
      <c r="K7" s="1382">
        <v>5</v>
      </c>
      <c r="L7" s="1382">
        <v>6</v>
      </c>
      <c r="M7" s="1382">
        <v>7</v>
      </c>
      <c r="N7" s="1382">
        <v>8</v>
      </c>
      <c r="O7" s="1382">
        <v>9</v>
      </c>
      <c r="P7" s="1382">
        <v>10</v>
      </c>
      <c r="Q7" s="1382">
        <v>11</v>
      </c>
      <c r="R7" s="1382">
        <v>12</v>
      </c>
      <c r="S7" s="1382"/>
    </row>
    <row r="8" spans="1:19" ht="30" customHeight="1">
      <c r="A8" s="1892" t="s">
        <v>1172</v>
      </c>
      <c r="B8" s="1892"/>
      <c r="C8" s="1892"/>
      <c r="D8" s="1892"/>
      <c r="E8" s="1892"/>
      <c r="F8" s="1892"/>
      <c r="G8" s="1892"/>
      <c r="H8" s="1892"/>
      <c r="I8" s="1892"/>
      <c r="J8" s="1892"/>
      <c r="K8" s="1892"/>
      <c r="L8" s="1892"/>
      <c r="M8" s="1892"/>
      <c r="N8" s="1892"/>
      <c r="O8" s="1892"/>
      <c r="P8" s="1892"/>
      <c r="Q8" s="1892"/>
      <c r="R8" s="1892"/>
      <c r="S8" s="1387"/>
    </row>
    <row r="9" spans="1:19" ht="30" customHeight="1">
      <c r="A9" s="123"/>
      <c r="B9" s="1377" t="s">
        <v>1173</v>
      </c>
      <c r="C9" s="1336"/>
      <c r="D9" s="124"/>
      <c r="E9" s="124"/>
      <c r="F9" s="124"/>
      <c r="G9" s="124"/>
      <c r="H9" s="124"/>
      <c r="I9" s="124"/>
      <c r="J9" s="124"/>
      <c r="K9" s="124"/>
      <c r="L9" s="124"/>
      <c r="M9" s="124"/>
      <c r="N9" s="124"/>
      <c r="O9" s="124"/>
      <c r="P9" s="124"/>
      <c r="Q9" s="124"/>
      <c r="R9" s="124"/>
      <c r="S9" s="1387"/>
    </row>
    <row r="10" spans="1:19" ht="50.1" customHeight="1">
      <c r="A10" s="1382">
        <v>1</v>
      </c>
      <c r="B10" s="1892" t="s">
        <v>1688</v>
      </c>
      <c r="C10" s="2331"/>
      <c r="D10" s="2331"/>
      <c r="E10" s="2331"/>
      <c r="F10" s="2331"/>
      <c r="G10" s="2331"/>
      <c r="H10" s="2331"/>
      <c r="I10" s="2331"/>
      <c r="J10" s="2331"/>
      <c r="K10" s="2331"/>
      <c r="L10" s="2331"/>
      <c r="M10" s="2331"/>
      <c r="N10" s="2331"/>
      <c r="O10" s="2331"/>
      <c r="P10" s="2331"/>
      <c r="Q10" s="2331"/>
      <c r="R10" s="2331"/>
      <c r="S10" s="142"/>
    </row>
    <row r="11" spans="1:19" ht="30" customHeight="1">
      <c r="A11" s="1382"/>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382"/>
      <c r="B12" s="1385" t="s">
        <v>1395</v>
      </c>
      <c r="C12" s="1380" t="s">
        <v>152</v>
      </c>
      <c r="D12" s="2257" t="s">
        <v>1178</v>
      </c>
      <c r="E12" s="128">
        <f>2625/1.1</f>
        <v>2386.363636363636</v>
      </c>
      <c r="F12" s="1377"/>
      <c r="G12" s="2332"/>
      <c r="H12" s="2332"/>
      <c r="I12" s="2332"/>
      <c r="J12" s="2332"/>
      <c r="K12" s="2332"/>
      <c r="L12" s="2332"/>
      <c r="M12" s="2332"/>
      <c r="N12" s="2332"/>
      <c r="O12" s="2332"/>
      <c r="P12" s="2332"/>
      <c r="Q12" s="2332"/>
      <c r="R12" s="2332"/>
      <c r="S12" s="2257"/>
    </row>
    <row r="13" spans="1:19" ht="30" customHeight="1">
      <c r="A13" s="1382"/>
      <c r="B13" s="1385" t="s">
        <v>1396</v>
      </c>
      <c r="C13" s="1380" t="s">
        <v>152</v>
      </c>
      <c r="D13" s="2257"/>
      <c r="E13" s="128">
        <f>3775/1.1</f>
        <v>3431.8181818181815</v>
      </c>
      <c r="F13" s="1377"/>
      <c r="G13" s="2332"/>
      <c r="H13" s="2332"/>
      <c r="I13" s="2332"/>
      <c r="J13" s="2332"/>
      <c r="K13" s="2332"/>
      <c r="L13" s="2332"/>
      <c r="M13" s="2332"/>
      <c r="N13" s="2332"/>
      <c r="O13" s="2332"/>
      <c r="P13" s="2332"/>
      <c r="Q13" s="2332"/>
      <c r="R13" s="2332"/>
      <c r="S13" s="2257"/>
    </row>
    <row r="14" spans="1:19" ht="38.25" customHeight="1">
      <c r="A14" s="1380"/>
      <c r="B14" s="1385" t="s">
        <v>1397</v>
      </c>
      <c r="C14" s="1380"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380"/>
      <c r="B15" s="1385" t="s">
        <v>1398</v>
      </c>
      <c r="C15" s="1380" t="s">
        <v>152</v>
      </c>
      <c r="D15" s="2257"/>
      <c r="E15" s="130">
        <f>1530/1.1</f>
        <v>1390.9090909090908</v>
      </c>
      <c r="F15" s="129"/>
      <c r="G15" s="2332"/>
      <c r="H15" s="2332"/>
      <c r="I15" s="2332"/>
      <c r="J15" s="2332"/>
      <c r="K15" s="2332"/>
      <c r="L15" s="2332"/>
      <c r="M15" s="2332"/>
      <c r="N15" s="2332"/>
      <c r="O15" s="2332"/>
      <c r="P15" s="2332"/>
      <c r="Q15" s="2332"/>
      <c r="R15" s="2332"/>
      <c r="S15" s="2257"/>
    </row>
    <row r="16" spans="1:19" ht="30" customHeight="1">
      <c r="A16" s="1380"/>
      <c r="B16" s="1385" t="s">
        <v>1399</v>
      </c>
      <c r="C16" s="1380"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380"/>
      <c r="B17" s="1385" t="s">
        <v>1400</v>
      </c>
      <c r="C17" s="1380"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380"/>
      <c r="B18" s="1385" t="s">
        <v>1401</v>
      </c>
      <c r="C18" s="1380"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380"/>
      <c r="B19" s="1385" t="s">
        <v>1402</v>
      </c>
      <c r="C19" s="1380" t="s">
        <v>152</v>
      </c>
      <c r="D19" s="2257"/>
      <c r="E19" s="130">
        <f>1018/1.1</f>
        <v>925.45454545454538</v>
      </c>
      <c r="F19" s="129"/>
      <c r="G19" s="2332"/>
      <c r="H19" s="2332"/>
      <c r="I19" s="2332"/>
      <c r="J19" s="2332"/>
      <c r="K19" s="2332"/>
      <c r="L19" s="2332"/>
      <c r="M19" s="2332"/>
      <c r="N19" s="2332"/>
      <c r="O19" s="2332"/>
      <c r="P19" s="2332"/>
      <c r="Q19" s="2332"/>
      <c r="R19" s="2332"/>
      <c r="S19" s="2257"/>
    </row>
    <row r="20" spans="1:19" ht="29.25" customHeight="1">
      <c r="A20" s="1380"/>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380"/>
      <c r="B21" s="1385" t="s">
        <v>1344</v>
      </c>
      <c r="C21" s="1380"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380"/>
      <c r="B22" s="1385" t="s">
        <v>1345</v>
      </c>
      <c r="C22" s="1380" t="s">
        <v>152</v>
      </c>
      <c r="D22" s="2257"/>
      <c r="E22" s="128">
        <f>1550/1.1</f>
        <v>1409.090909090909</v>
      </c>
      <c r="F22" s="129"/>
      <c r="G22" s="2332"/>
      <c r="H22" s="2332"/>
      <c r="I22" s="2332"/>
      <c r="J22" s="2332"/>
      <c r="K22" s="2332"/>
      <c r="L22" s="2332"/>
      <c r="M22" s="2332"/>
      <c r="N22" s="2332"/>
      <c r="O22" s="2332"/>
      <c r="P22" s="2332"/>
      <c r="Q22" s="2332"/>
      <c r="R22" s="2332"/>
      <c r="S22" s="2257"/>
    </row>
    <row r="23" spans="1:19" ht="33.75" customHeight="1">
      <c r="A23" s="1380"/>
      <c r="B23" s="1385" t="s">
        <v>1346</v>
      </c>
      <c r="C23" s="1380" t="s">
        <v>152</v>
      </c>
      <c r="D23" s="2257"/>
      <c r="E23" s="128"/>
      <c r="F23" s="129"/>
      <c r="G23" s="2332"/>
      <c r="H23" s="2332"/>
      <c r="I23" s="2332"/>
      <c r="J23" s="2332"/>
      <c r="K23" s="2332"/>
      <c r="L23" s="2332"/>
      <c r="M23" s="2332"/>
      <c r="N23" s="2332"/>
      <c r="O23" s="2332"/>
      <c r="P23" s="2332"/>
      <c r="Q23" s="2332"/>
      <c r="R23" s="2332"/>
      <c r="S23" s="2257"/>
    </row>
    <row r="24" spans="1:19" ht="33.75" customHeight="1">
      <c r="A24" s="1380"/>
      <c r="B24" s="1385" t="s">
        <v>1347</v>
      </c>
      <c r="C24" s="1380" t="s">
        <v>152</v>
      </c>
      <c r="D24" s="2257"/>
      <c r="E24" s="128">
        <f>1110/1.1</f>
        <v>1009.090909090909</v>
      </c>
      <c r="F24" s="129"/>
      <c r="G24" s="2332"/>
      <c r="H24" s="2332"/>
      <c r="I24" s="2332"/>
      <c r="J24" s="2332"/>
      <c r="K24" s="2332"/>
      <c r="L24" s="2332"/>
      <c r="M24" s="2332"/>
      <c r="N24" s="2332"/>
      <c r="O24" s="2332"/>
      <c r="P24" s="2332"/>
      <c r="Q24" s="2332"/>
      <c r="R24" s="2332"/>
      <c r="S24" s="1378"/>
    </row>
    <row r="25" spans="1:19" ht="50.1" hidden="1" customHeight="1">
      <c r="A25" s="1382">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hidden="1" customHeight="1">
      <c r="A26" s="1380"/>
      <c r="B26" s="1385" t="s">
        <v>1544</v>
      </c>
      <c r="C26" s="1380" t="s">
        <v>152</v>
      </c>
      <c r="D26" s="1378" t="s">
        <v>1178</v>
      </c>
      <c r="E26" s="128">
        <v>1040</v>
      </c>
      <c r="F26" s="129"/>
      <c r="G26" s="2341" t="s">
        <v>1545</v>
      </c>
      <c r="H26" s="2342"/>
      <c r="I26" s="2342"/>
      <c r="J26" s="2342"/>
      <c r="K26" s="2342"/>
      <c r="L26" s="2342"/>
      <c r="M26" s="2342"/>
      <c r="N26" s="2342"/>
      <c r="O26" s="2342"/>
      <c r="P26" s="2342"/>
      <c r="Q26" s="2342"/>
      <c r="R26" s="2343"/>
      <c r="S26" s="1378"/>
    </row>
    <row r="27" spans="1:19" ht="30" customHeight="1">
      <c r="A27" s="1892" t="s">
        <v>1182</v>
      </c>
      <c r="B27" s="2333"/>
      <c r="C27" s="2333"/>
      <c r="D27" s="2333"/>
      <c r="E27" s="2333"/>
      <c r="F27" s="2333"/>
      <c r="G27" s="2333"/>
      <c r="H27" s="2333"/>
      <c r="I27" s="2333"/>
      <c r="J27" s="2333"/>
      <c r="K27" s="2333"/>
      <c r="L27" s="2333"/>
      <c r="M27" s="2333"/>
      <c r="N27" s="2333"/>
      <c r="O27" s="2333"/>
      <c r="P27" s="2333"/>
      <c r="Q27" s="2333"/>
      <c r="R27" s="2333"/>
      <c r="S27" s="2333"/>
    </row>
    <row r="28" spans="1:19" ht="50.1" customHeight="1">
      <c r="A28" s="1382">
        <v>1</v>
      </c>
      <c r="B28" s="1892" t="s">
        <v>1692</v>
      </c>
      <c r="C28" s="2331"/>
      <c r="D28" s="2331"/>
      <c r="E28" s="2331"/>
      <c r="F28" s="2331"/>
      <c r="G28" s="2331"/>
      <c r="H28" s="2331"/>
      <c r="I28" s="2331"/>
      <c r="J28" s="2331"/>
      <c r="K28" s="2331"/>
      <c r="L28" s="2331"/>
      <c r="M28" s="2331"/>
      <c r="N28" s="2331"/>
      <c r="O28" s="2331"/>
      <c r="P28" s="2331"/>
      <c r="Q28" s="2331"/>
      <c r="R28" s="2331"/>
      <c r="S28" s="1387"/>
    </row>
    <row r="29" spans="1:19" ht="54" customHeight="1">
      <c r="A29" s="132"/>
      <c r="B29" s="1384" t="s">
        <v>624</v>
      </c>
      <c r="C29" s="1380" t="s">
        <v>1650</v>
      </c>
      <c r="D29" s="2257"/>
      <c r="E29" s="134">
        <f>380000/1.1</f>
        <v>345454.54545454541</v>
      </c>
      <c r="F29" s="134"/>
      <c r="G29" s="2344" t="s">
        <v>1404</v>
      </c>
      <c r="H29" s="2345"/>
      <c r="I29" s="2345"/>
      <c r="J29" s="2345"/>
      <c r="K29" s="2345"/>
      <c r="L29" s="2345"/>
      <c r="M29" s="2345"/>
      <c r="N29" s="2345"/>
      <c r="O29" s="2345"/>
      <c r="P29" s="2345"/>
      <c r="Q29" s="2345"/>
      <c r="R29" s="2346"/>
      <c r="S29" s="1386"/>
    </row>
    <row r="30" spans="1:19" ht="55.5" customHeight="1">
      <c r="A30" s="132"/>
      <c r="B30" s="1384" t="s">
        <v>1189</v>
      </c>
      <c r="C30" s="1380" t="s">
        <v>1650</v>
      </c>
      <c r="D30" s="2257"/>
      <c r="E30" s="134">
        <f>264000/1.1</f>
        <v>239999.99999999997</v>
      </c>
      <c r="F30" s="134"/>
      <c r="G30" s="2273"/>
      <c r="H30" s="2274"/>
      <c r="I30" s="2274"/>
      <c r="J30" s="2274"/>
      <c r="K30" s="2274"/>
      <c r="L30" s="2274"/>
      <c r="M30" s="2274"/>
      <c r="N30" s="2274"/>
      <c r="O30" s="2274"/>
      <c r="P30" s="2274"/>
      <c r="Q30" s="2274"/>
      <c r="R30" s="2275"/>
      <c r="S30" s="1386"/>
    </row>
    <row r="31" spans="1:19" ht="51.75" customHeight="1">
      <c r="A31" s="132"/>
      <c r="B31" s="1384" t="s">
        <v>1407</v>
      </c>
      <c r="C31" s="1380" t="s">
        <v>1650</v>
      </c>
      <c r="D31" s="2257"/>
      <c r="E31" s="134">
        <f>250000/1.1</f>
        <v>227272.72727272726</v>
      </c>
      <c r="F31" s="134"/>
      <c r="G31" s="2273"/>
      <c r="H31" s="2274"/>
      <c r="I31" s="2274"/>
      <c r="J31" s="2274"/>
      <c r="K31" s="2274"/>
      <c r="L31" s="2274"/>
      <c r="M31" s="2274"/>
      <c r="N31" s="2274"/>
      <c r="O31" s="2274"/>
      <c r="P31" s="2274"/>
      <c r="Q31" s="2274"/>
      <c r="R31" s="2275"/>
      <c r="S31" s="1386"/>
    </row>
    <row r="32" spans="1:19" ht="57.75" customHeight="1">
      <c r="A32" s="132"/>
      <c r="B32" s="1384" t="s">
        <v>588</v>
      </c>
      <c r="C32" s="1380" t="s">
        <v>1650</v>
      </c>
      <c r="D32" s="2257"/>
      <c r="E32" s="134">
        <f>250000/1.1</f>
        <v>227272.72727272726</v>
      </c>
      <c r="F32" s="134"/>
      <c r="G32" s="2276"/>
      <c r="H32" s="2277"/>
      <c r="I32" s="2277"/>
      <c r="J32" s="2277"/>
      <c r="K32" s="2277"/>
      <c r="L32" s="2277"/>
      <c r="M32" s="2277"/>
      <c r="N32" s="2277"/>
      <c r="O32" s="2277"/>
      <c r="P32" s="2277"/>
      <c r="Q32" s="2277"/>
      <c r="R32" s="2278"/>
      <c r="S32" s="1386"/>
    </row>
    <row r="33" spans="1:19" ht="50.1" customHeight="1">
      <c r="A33" s="1382">
        <v>2</v>
      </c>
      <c r="B33" s="1892" t="s">
        <v>1546</v>
      </c>
      <c r="C33" s="2331"/>
      <c r="D33" s="2331"/>
      <c r="E33" s="2331"/>
      <c r="F33" s="2331"/>
      <c r="G33" s="2331"/>
      <c r="H33" s="2331"/>
      <c r="I33" s="2331"/>
      <c r="J33" s="2331"/>
      <c r="K33" s="2331"/>
      <c r="L33" s="2331"/>
      <c r="M33" s="2331"/>
      <c r="N33" s="2331"/>
      <c r="O33" s="2331"/>
      <c r="P33" s="2331"/>
      <c r="Q33" s="2331"/>
      <c r="R33" s="2331"/>
      <c r="S33" s="1387"/>
    </row>
    <row r="34" spans="1:19" ht="30" customHeight="1">
      <c r="A34" s="1382"/>
      <c r="B34" s="1892" t="s">
        <v>1547</v>
      </c>
      <c r="C34" s="1892"/>
      <c r="D34" s="1892"/>
      <c r="E34" s="1892"/>
      <c r="F34" s="1892"/>
      <c r="G34" s="1386"/>
      <c r="H34" s="1386"/>
      <c r="I34" s="1386"/>
      <c r="J34" s="1386"/>
      <c r="K34" s="1386"/>
      <c r="L34" s="1386"/>
      <c r="M34" s="1386"/>
      <c r="N34" s="1386"/>
      <c r="O34" s="1386"/>
      <c r="P34" s="1386"/>
      <c r="Q34" s="1386"/>
      <c r="R34" s="1386"/>
      <c r="S34" s="143"/>
    </row>
    <row r="35" spans="1:19" ht="66.75" customHeight="1">
      <c r="A35" s="1378"/>
      <c r="B35" s="1385" t="s">
        <v>1548</v>
      </c>
      <c r="C35" s="1380" t="s">
        <v>1650</v>
      </c>
      <c r="D35" s="2242" t="s">
        <v>1549</v>
      </c>
      <c r="E35" s="134">
        <v>240000</v>
      </c>
      <c r="F35" s="1385"/>
      <c r="G35" s="2344" t="s">
        <v>1550</v>
      </c>
      <c r="H35" s="2345"/>
      <c r="I35" s="2345"/>
      <c r="J35" s="2345"/>
      <c r="K35" s="2345"/>
      <c r="L35" s="2345"/>
      <c r="M35" s="2345"/>
      <c r="N35" s="2345"/>
      <c r="O35" s="2345"/>
      <c r="P35" s="2345"/>
      <c r="Q35" s="2345"/>
      <c r="R35" s="2346"/>
      <c r="S35" s="143"/>
    </row>
    <row r="36" spans="1:19" ht="66.75" customHeight="1">
      <c r="A36" s="1378"/>
      <c r="B36" s="1385" t="s">
        <v>1551</v>
      </c>
      <c r="C36" s="1380" t="s">
        <v>1650</v>
      </c>
      <c r="D36" s="2244"/>
      <c r="E36" s="134">
        <v>200000</v>
      </c>
      <c r="F36" s="1385"/>
      <c r="G36" s="2273"/>
      <c r="H36" s="2274"/>
      <c r="I36" s="2274"/>
      <c r="J36" s="2274"/>
      <c r="K36" s="2274"/>
      <c r="L36" s="2274"/>
      <c r="M36" s="2274"/>
      <c r="N36" s="2274"/>
      <c r="O36" s="2274"/>
      <c r="P36" s="2274"/>
      <c r="Q36" s="2274"/>
      <c r="R36" s="2275"/>
      <c r="S36" s="143"/>
    </row>
    <row r="37" spans="1:19" ht="47.25" customHeight="1">
      <c r="A37" s="1378"/>
      <c r="B37" s="1385" t="s">
        <v>1552</v>
      </c>
      <c r="C37" s="1380" t="s">
        <v>1650</v>
      </c>
      <c r="D37" s="1385" t="s">
        <v>1553</v>
      </c>
      <c r="E37" s="134">
        <v>160000</v>
      </c>
      <c r="F37" s="1385"/>
      <c r="G37" s="2273"/>
      <c r="H37" s="2274"/>
      <c r="I37" s="2274"/>
      <c r="J37" s="2274"/>
      <c r="K37" s="2274"/>
      <c r="L37" s="2274"/>
      <c r="M37" s="2274"/>
      <c r="N37" s="2274"/>
      <c r="O37" s="2274"/>
      <c r="P37" s="2274"/>
      <c r="Q37" s="2274"/>
      <c r="R37" s="2275"/>
      <c r="S37" s="143"/>
    </row>
    <row r="38" spans="1:19" ht="47.25" customHeight="1">
      <c r="A38" s="132"/>
      <c r="B38" s="1384" t="s">
        <v>1407</v>
      </c>
      <c r="C38" s="1380" t="s">
        <v>1650</v>
      </c>
      <c r="D38" s="1378" t="s">
        <v>1554</v>
      </c>
      <c r="E38" s="134">
        <v>185000</v>
      </c>
      <c r="F38" s="134"/>
      <c r="G38" s="2276"/>
      <c r="H38" s="2277"/>
      <c r="I38" s="2277"/>
      <c r="J38" s="2277"/>
      <c r="K38" s="2277"/>
      <c r="L38" s="2277"/>
      <c r="M38" s="2277"/>
      <c r="N38" s="2277"/>
      <c r="O38" s="2277"/>
      <c r="P38" s="2277"/>
      <c r="Q38" s="2277"/>
      <c r="R38" s="2278"/>
      <c r="S38" s="143"/>
    </row>
    <row r="39" spans="1:19" ht="50.1" customHeight="1">
      <c r="A39" s="138">
        <v>3</v>
      </c>
      <c r="B39" s="1892" t="s">
        <v>1532</v>
      </c>
      <c r="C39" s="1892"/>
      <c r="D39" s="1892"/>
      <c r="E39" s="1892"/>
      <c r="F39" s="1892"/>
      <c r="G39" s="1892"/>
      <c r="H39" s="1892"/>
      <c r="I39" s="1892"/>
      <c r="J39" s="1892"/>
      <c r="K39" s="1892"/>
      <c r="L39" s="1892"/>
      <c r="M39" s="1892"/>
      <c r="N39" s="1892"/>
      <c r="O39" s="1892"/>
      <c r="P39" s="1892"/>
      <c r="Q39" s="1892"/>
      <c r="R39" s="1892"/>
      <c r="S39" s="1892"/>
    </row>
    <row r="40" spans="1:19" ht="24.95" customHeight="1">
      <c r="A40" s="1380"/>
      <c r="B40" s="139" t="s">
        <v>1200</v>
      </c>
      <c r="C40" s="1380"/>
      <c r="D40" s="1380"/>
      <c r="E40" s="134"/>
      <c r="F40" s="134"/>
      <c r="G40" s="1385"/>
      <c r="H40" s="1385"/>
      <c r="I40" s="1385"/>
      <c r="J40" s="1385"/>
      <c r="K40" s="1385"/>
      <c r="L40" s="1385"/>
      <c r="M40" s="1385"/>
      <c r="N40" s="1385"/>
      <c r="O40" s="1385"/>
      <c r="P40" s="1385"/>
      <c r="Q40" s="1385"/>
      <c r="R40" s="1385"/>
      <c r="S40" s="1385"/>
    </row>
    <row r="41" spans="1:19" ht="24.95" customHeight="1">
      <c r="A41" s="1380"/>
      <c r="B41" s="1384" t="s">
        <v>603</v>
      </c>
      <c r="C41" s="1380" t="s">
        <v>1650</v>
      </c>
      <c r="D41" s="2257" t="s">
        <v>1178</v>
      </c>
      <c r="E41" s="134">
        <v>300000</v>
      </c>
      <c r="F41" s="134"/>
      <c r="G41" s="2257" t="s">
        <v>1201</v>
      </c>
      <c r="H41" s="2257"/>
      <c r="I41" s="2257"/>
      <c r="J41" s="2257"/>
      <c r="K41" s="2257"/>
      <c r="L41" s="2257"/>
      <c r="M41" s="2257"/>
      <c r="N41" s="2257"/>
      <c r="O41" s="2257"/>
      <c r="P41" s="2257"/>
      <c r="Q41" s="2257"/>
      <c r="R41" s="2257"/>
      <c r="S41" s="2257"/>
    </row>
    <row r="42" spans="1:19" ht="24.95" customHeight="1">
      <c r="A42" s="1380"/>
      <c r="B42" s="1384" t="s">
        <v>624</v>
      </c>
      <c r="C42" s="1380" t="s">
        <v>1650</v>
      </c>
      <c r="D42" s="2257"/>
      <c r="E42" s="134">
        <v>390000</v>
      </c>
      <c r="F42" s="134"/>
      <c r="G42" s="2257"/>
      <c r="H42" s="2257"/>
      <c r="I42" s="2257"/>
      <c r="J42" s="2257"/>
      <c r="K42" s="2257"/>
      <c r="L42" s="2257"/>
      <c r="M42" s="2257"/>
      <c r="N42" s="2257"/>
      <c r="O42" s="2257"/>
      <c r="P42" s="2257"/>
      <c r="Q42" s="2257"/>
      <c r="R42" s="2257"/>
      <c r="S42" s="2257"/>
    </row>
    <row r="43" spans="1:19" ht="24.95" customHeight="1">
      <c r="A43" s="1380"/>
      <c r="B43" s="1384" t="s">
        <v>626</v>
      </c>
      <c r="C43" s="1380" t="s">
        <v>1650</v>
      </c>
      <c r="D43" s="2257"/>
      <c r="E43" s="134">
        <v>370000</v>
      </c>
      <c r="F43" s="134"/>
      <c r="G43" s="2257"/>
      <c r="H43" s="2257"/>
      <c r="I43" s="2257"/>
      <c r="J43" s="2257"/>
      <c r="K43" s="2257"/>
      <c r="L43" s="2257"/>
      <c r="M43" s="2257"/>
      <c r="N43" s="2257"/>
      <c r="O43" s="2257"/>
      <c r="P43" s="2257"/>
      <c r="Q43" s="2257"/>
      <c r="R43" s="2257"/>
      <c r="S43" s="2257"/>
    </row>
    <row r="44" spans="1:19" ht="24.95" customHeight="1">
      <c r="A44" s="1380"/>
      <c r="B44" s="1384" t="s">
        <v>1198</v>
      </c>
      <c r="C44" s="1380" t="s">
        <v>1650</v>
      </c>
      <c r="D44" s="2257"/>
      <c r="E44" s="134">
        <v>360000</v>
      </c>
      <c r="F44" s="134"/>
      <c r="G44" s="2257"/>
      <c r="H44" s="2257"/>
      <c r="I44" s="2257"/>
      <c r="J44" s="2257"/>
      <c r="K44" s="2257"/>
      <c r="L44" s="2257"/>
      <c r="M44" s="2257"/>
      <c r="N44" s="2257"/>
      <c r="O44" s="2257"/>
      <c r="P44" s="2257"/>
      <c r="Q44" s="2257"/>
      <c r="R44" s="2257"/>
      <c r="S44" s="2257"/>
    </row>
    <row r="45" spans="1:19" ht="24.95" customHeight="1">
      <c r="A45" s="1380"/>
      <c r="B45" s="1384" t="s">
        <v>627</v>
      </c>
      <c r="C45" s="1380" t="s">
        <v>1650</v>
      </c>
      <c r="D45" s="2257"/>
      <c r="E45" s="134">
        <v>330000</v>
      </c>
      <c r="F45" s="134"/>
      <c r="G45" s="2257"/>
      <c r="H45" s="2257"/>
      <c r="I45" s="2257"/>
      <c r="J45" s="2257"/>
      <c r="K45" s="2257"/>
      <c r="L45" s="2257"/>
      <c r="M45" s="2257"/>
      <c r="N45" s="2257"/>
      <c r="O45" s="2257"/>
      <c r="P45" s="2257"/>
      <c r="Q45" s="2257"/>
      <c r="R45" s="2257"/>
      <c r="S45" s="2257"/>
    </row>
    <row r="46" spans="1:19" ht="24.95" customHeight="1">
      <c r="A46" s="1380"/>
      <c r="B46" s="1384" t="s">
        <v>1199</v>
      </c>
      <c r="C46" s="1380" t="s">
        <v>1650</v>
      </c>
      <c r="D46" s="2257"/>
      <c r="E46" s="134">
        <f>E45</f>
        <v>330000</v>
      </c>
      <c r="F46" s="134"/>
      <c r="G46" s="2257"/>
      <c r="H46" s="2257"/>
      <c r="I46" s="2257"/>
      <c r="J46" s="2257"/>
      <c r="K46" s="2257"/>
      <c r="L46" s="2257"/>
      <c r="M46" s="2257"/>
      <c r="N46" s="2257"/>
      <c r="O46" s="2257"/>
      <c r="P46" s="2257"/>
      <c r="Q46" s="2257"/>
      <c r="R46" s="2257"/>
      <c r="S46" s="2257"/>
    </row>
    <row r="47" spans="1:19" ht="50.1" hidden="1" customHeight="1">
      <c r="A47" s="138">
        <v>4</v>
      </c>
      <c r="B47" s="1892" t="s">
        <v>1673</v>
      </c>
      <c r="C47" s="1892"/>
      <c r="D47" s="1892"/>
      <c r="E47" s="1892"/>
      <c r="F47" s="1892"/>
      <c r="G47" s="1892"/>
      <c r="H47" s="1892"/>
      <c r="I47" s="1892"/>
      <c r="J47" s="1892"/>
      <c r="K47" s="1892"/>
      <c r="L47" s="1892"/>
      <c r="M47" s="1892"/>
      <c r="N47" s="1892"/>
      <c r="O47" s="1892"/>
      <c r="P47" s="1892"/>
      <c r="Q47" s="1892"/>
      <c r="R47" s="1892"/>
      <c r="S47" s="1892"/>
    </row>
    <row r="48" spans="1:19" ht="24.95" hidden="1" customHeight="1">
      <c r="A48" s="1380"/>
      <c r="B48" s="1384" t="s">
        <v>575</v>
      </c>
      <c r="C48" s="1380" t="s">
        <v>1650</v>
      </c>
      <c r="D48" s="2257" t="s">
        <v>1178</v>
      </c>
      <c r="E48" s="140">
        <v>254545.45</v>
      </c>
      <c r="F48" s="134"/>
      <c r="G48" s="2257" t="s">
        <v>1384</v>
      </c>
      <c r="H48" s="2257"/>
      <c r="I48" s="2257"/>
      <c r="J48" s="2257"/>
      <c r="K48" s="2257"/>
      <c r="L48" s="2257"/>
      <c r="M48" s="2257"/>
      <c r="N48" s="2257"/>
      <c r="O48" s="2257"/>
      <c r="P48" s="2257"/>
      <c r="Q48" s="2257"/>
      <c r="R48" s="2257"/>
      <c r="S48" s="1378"/>
    </row>
    <row r="49" spans="1:19" ht="24.95" hidden="1" customHeight="1">
      <c r="A49" s="1380"/>
      <c r="B49" s="1384" t="s">
        <v>621</v>
      </c>
      <c r="C49" s="1380" t="s">
        <v>1650</v>
      </c>
      <c r="D49" s="2257"/>
      <c r="E49" s="140">
        <v>363636.36</v>
      </c>
      <c r="F49" s="134"/>
      <c r="G49" s="2257"/>
      <c r="H49" s="2257"/>
      <c r="I49" s="2257"/>
      <c r="J49" s="2257"/>
      <c r="K49" s="2257"/>
      <c r="L49" s="2257"/>
      <c r="M49" s="2257"/>
      <c r="N49" s="2257"/>
      <c r="O49" s="2257"/>
      <c r="P49" s="2257"/>
      <c r="Q49" s="2257"/>
      <c r="R49" s="2257"/>
      <c r="S49" s="1378"/>
    </row>
    <row r="50" spans="1:19" ht="24.95" hidden="1" customHeight="1">
      <c r="A50" s="1380"/>
      <c r="B50" s="1384" t="s">
        <v>1385</v>
      </c>
      <c r="C50" s="1380" t="s">
        <v>1650</v>
      </c>
      <c r="D50" s="2257"/>
      <c r="E50" s="140">
        <v>309090.90999999997</v>
      </c>
      <c r="F50" s="134"/>
      <c r="G50" s="2257"/>
      <c r="H50" s="2257"/>
      <c r="I50" s="2257"/>
      <c r="J50" s="2257"/>
      <c r="K50" s="2257"/>
      <c r="L50" s="2257"/>
      <c r="M50" s="2257"/>
      <c r="N50" s="2257"/>
      <c r="O50" s="2257"/>
      <c r="P50" s="2257"/>
      <c r="Q50" s="2257"/>
      <c r="R50" s="2257"/>
      <c r="S50" s="1378"/>
    </row>
    <row r="51" spans="1:19" ht="24.95" hidden="1" customHeight="1">
      <c r="A51" s="1380"/>
      <c r="B51" s="1384" t="s">
        <v>1386</v>
      </c>
      <c r="C51" s="1380" t="s">
        <v>1650</v>
      </c>
      <c r="D51" s="2257"/>
      <c r="E51" s="140">
        <v>281818.18</v>
      </c>
      <c r="F51" s="134"/>
      <c r="G51" s="2257"/>
      <c r="H51" s="2257"/>
      <c r="I51" s="2257"/>
      <c r="J51" s="2257"/>
      <c r="K51" s="2257"/>
      <c r="L51" s="2257"/>
      <c r="M51" s="2257"/>
      <c r="N51" s="2257"/>
      <c r="O51" s="2257"/>
      <c r="P51" s="2257"/>
      <c r="Q51" s="2257"/>
      <c r="R51" s="2257"/>
      <c r="S51" s="1378"/>
    </row>
    <row r="52" spans="1:19" ht="24.95" hidden="1" customHeight="1">
      <c r="A52" s="1380"/>
      <c r="B52" s="1384" t="s">
        <v>626</v>
      </c>
      <c r="C52" s="1380" t="s">
        <v>1650</v>
      </c>
      <c r="D52" s="2257"/>
      <c r="E52" s="140">
        <v>309090.90999999997</v>
      </c>
      <c r="F52" s="134"/>
      <c r="G52" s="2257"/>
      <c r="H52" s="2257"/>
      <c r="I52" s="2257"/>
      <c r="J52" s="2257"/>
      <c r="K52" s="2257"/>
      <c r="L52" s="2257"/>
      <c r="M52" s="2257"/>
      <c r="N52" s="2257"/>
      <c r="O52" s="2257"/>
      <c r="P52" s="2257"/>
      <c r="Q52" s="2257"/>
      <c r="R52" s="2257"/>
      <c r="S52" s="1378"/>
    </row>
    <row r="53" spans="1:19" ht="24.95" hidden="1" customHeight="1">
      <c r="A53" s="1380"/>
      <c r="B53" s="1384" t="s">
        <v>624</v>
      </c>
      <c r="C53" s="1380" t="s">
        <v>1650</v>
      </c>
      <c r="D53" s="2257"/>
      <c r="E53" s="140">
        <v>336363.64</v>
      </c>
      <c r="F53" s="134"/>
      <c r="G53" s="2257"/>
      <c r="H53" s="2257"/>
      <c r="I53" s="2257"/>
      <c r="J53" s="2257"/>
      <c r="K53" s="2257"/>
      <c r="L53" s="2257"/>
      <c r="M53" s="2257"/>
      <c r="N53" s="2257"/>
      <c r="O53" s="2257"/>
      <c r="P53" s="2257"/>
      <c r="Q53" s="2257"/>
      <c r="R53" s="2257"/>
      <c r="S53" s="1378"/>
    </row>
    <row r="54" spans="1:19" ht="24.95" hidden="1" customHeight="1">
      <c r="A54" s="1380"/>
      <c r="B54" s="1384" t="s">
        <v>627</v>
      </c>
      <c r="C54" s="1380" t="s">
        <v>1650</v>
      </c>
      <c r="D54" s="2257"/>
      <c r="E54" s="140">
        <v>290909.09000000003</v>
      </c>
      <c r="F54" s="134"/>
      <c r="G54" s="2257"/>
      <c r="H54" s="2257"/>
      <c r="I54" s="2257"/>
      <c r="J54" s="2257"/>
      <c r="K54" s="2257"/>
      <c r="L54" s="2257"/>
      <c r="M54" s="2257"/>
      <c r="N54" s="2257"/>
      <c r="O54" s="2257"/>
      <c r="P54" s="2257"/>
      <c r="Q54" s="2257"/>
      <c r="R54" s="2257"/>
      <c r="S54" s="1378"/>
    </row>
    <row r="55" spans="1:19" ht="24.95" hidden="1" customHeight="1">
      <c r="A55" s="1380"/>
      <c r="B55" s="1384" t="s">
        <v>1199</v>
      </c>
      <c r="C55" s="1380" t="s">
        <v>1650</v>
      </c>
      <c r="D55" s="2257"/>
      <c r="E55" s="140">
        <f>E54</f>
        <v>290909.09000000003</v>
      </c>
      <c r="F55" s="134"/>
      <c r="G55" s="2257"/>
      <c r="H55" s="2257"/>
      <c r="I55" s="2257"/>
      <c r="J55" s="2257"/>
      <c r="K55" s="2257"/>
      <c r="L55" s="2257"/>
      <c r="M55" s="2257"/>
      <c r="N55" s="2257"/>
      <c r="O55" s="2257"/>
      <c r="P55" s="2257"/>
      <c r="Q55" s="2257"/>
      <c r="R55" s="2257"/>
      <c r="S55" s="1378"/>
    </row>
    <row r="56" spans="1:19" ht="50.1" customHeight="1">
      <c r="A56" s="138">
        <v>4</v>
      </c>
      <c r="B56" s="1892" t="s">
        <v>1537</v>
      </c>
      <c r="C56" s="1892"/>
      <c r="D56" s="1892"/>
      <c r="E56" s="1892"/>
      <c r="F56" s="1892"/>
      <c r="G56" s="1892"/>
      <c r="H56" s="1892"/>
      <c r="I56" s="1892"/>
      <c r="J56" s="1892"/>
      <c r="K56" s="1892"/>
      <c r="L56" s="1892"/>
      <c r="M56" s="1892"/>
      <c r="N56" s="1892"/>
      <c r="O56" s="1892"/>
      <c r="P56" s="1892"/>
      <c r="Q56" s="1892"/>
      <c r="R56" s="1892"/>
      <c r="S56" s="1385"/>
    </row>
    <row r="57" spans="1:19" ht="30" customHeight="1">
      <c r="A57" s="1380"/>
      <c r="B57" s="1384" t="s">
        <v>1355</v>
      </c>
      <c r="C57" s="1380" t="s">
        <v>1650</v>
      </c>
      <c r="D57" s="2257" t="s">
        <v>1178</v>
      </c>
      <c r="E57" s="134">
        <v>234000</v>
      </c>
      <c r="F57" s="134"/>
      <c r="G57" s="2257" t="s">
        <v>1356</v>
      </c>
      <c r="H57" s="2257"/>
      <c r="I57" s="2257"/>
      <c r="J57" s="2257"/>
      <c r="K57" s="2257"/>
      <c r="L57" s="2257"/>
      <c r="M57" s="2257"/>
      <c r="N57" s="2257"/>
      <c r="O57" s="2257"/>
      <c r="P57" s="2257"/>
      <c r="Q57" s="2257"/>
      <c r="R57" s="2257"/>
      <c r="S57" s="2257"/>
    </row>
    <row r="58" spans="1:19" ht="24.95" customHeight="1">
      <c r="A58" s="1380"/>
      <c r="B58" s="1384" t="s">
        <v>1411</v>
      </c>
      <c r="C58" s="1380" t="s">
        <v>1650</v>
      </c>
      <c r="D58" s="2257"/>
      <c r="E58" s="134">
        <v>315000</v>
      </c>
      <c r="F58" s="134"/>
      <c r="G58" s="2257"/>
      <c r="H58" s="2257"/>
      <c r="I58" s="2257"/>
      <c r="J58" s="2257"/>
      <c r="K58" s="2257"/>
      <c r="L58" s="2257"/>
      <c r="M58" s="2257"/>
      <c r="N58" s="2257"/>
      <c r="O58" s="2257"/>
      <c r="P58" s="2257"/>
      <c r="Q58" s="2257"/>
      <c r="R58" s="2257"/>
      <c r="S58" s="2257"/>
    </row>
    <row r="59" spans="1:19" ht="24.95" customHeight="1">
      <c r="A59" s="1380"/>
      <c r="B59" s="1384" t="s">
        <v>1358</v>
      </c>
      <c r="C59" s="1380" t="s">
        <v>1650</v>
      </c>
      <c r="D59" s="2257"/>
      <c r="E59" s="134">
        <v>234000</v>
      </c>
      <c r="F59" s="134"/>
      <c r="G59" s="2257"/>
      <c r="H59" s="2257"/>
      <c r="I59" s="2257"/>
      <c r="J59" s="2257"/>
      <c r="K59" s="2257"/>
      <c r="L59" s="2257"/>
      <c r="M59" s="2257"/>
      <c r="N59" s="2257"/>
      <c r="O59" s="2257"/>
      <c r="P59" s="2257"/>
      <c r="Q59" s="2257"/>
      <c r="R59" s="2257"/>
      <c r="S59" s="2257"/>
    </row>
    <row r="60" spans="1:19" ht="24.95" customHeight="1">
      <c r="A60" s="1380"/>
      <c r="B60" s="1384" t="s">
        <v>1359</v>
      </c>
      <c r="C60" s="1380" t="s">
        <v>1650</v>
      </c>
      <c r="D60" s="2257"/>
      <c r="E60" s="134">
        <v>234000</v>
      </c>
      <c r="F60" s="134"/>
      <c r="G60" s="2257"/>
      <c r="H60" s="2257"/>
      <c r="I60" s="2257"/>
      <c r="J60" s="2257"/>
      <c r="K60" s="2257"/>
      <c r="L60" s="2257"/>
      <c r="M60" s="2257"/>
      <c r="N60" s="2257"/>
      <c r="O60" s="2257"/>
      <c r="P60" s="2257"/>
      <c r="Q60" s="2257"/>
      <c r="R60" s="2257"/>
      <c r="S60" s="2257"/>
    </row>
    <row r="61" spans="1:19" ht="24.95" customHeight="1">
      <c r="A61" s="1380"/>
      <c r="B61" s="1384" t="s">
        <v>1360</v>
      </c>
      <c r="C61" s="1380" t="s">
        <v>1650</v>
      </c>
      <c r="D61" s="2257"/>
      <c r="E61" s="134">
        <v>315000</v>
      </c>
      <c r="F61" s="134"/>
      <c r="G61" s="2257"/>
      <c r="H61" s="2257"/>
      <c r="I61" s="2257"/>
      <c r="J61" s="2257"/>
      <c r="K61" s="2257"/>
      <c r="L61" s="2257"/>
      <c r="M61" s="2257"/>
      <c r="N61" s="2257"/>
      <c r="O61" s="2257"/>
      <c r="P61" s="2257"/>
      <c r="Q61" s="2257"/>
      <c r="R61" s="2257"/>
      <c r="S61" s="2257"/>
    </row>
    <row r="62" spans="1:19" ht="24.95" customHeight="1">
      <c r="A62" s="1380"/>
      <c r="B62" s="1384" t="s">
        <v>1207</v>
      </c>
      <c r="C62" s="1380" t="s">
        <v>1650</v>
      </c>
      <c r="D62" s="2257"/>
      <c r="E62" s="134">
        <v>315000</v>
      </c>
      <c r="F62" s="134"/>
      <c r="G62" s="2257"/>
      <c r="H62" s="2257"/>
      <c r="I62" s="2257"/>
      <c r="J62" s="2257"/>
      <c r="K62" s="2257"/>
      <c r="L62" s="2257"/>
      <c r="M62" s="2257"/>
      <c r="N62" s="2257"/>
      <c r="O62" s="2257"/>
      <c r="P62" s="2257"/>
      <c r="Q62" s="2257"/>
      <c r="R62" s="2257"/>
      <c r="S62" s="2257"/>
    </row>
    <row r="63" spans="1:19" ht="50.1" customHeight="1">
      <c r="A63" s="1382">
        <v>5</v>
      </c>
      <c r="B63" s="1892" t="s">
        <v>1520</v>
      </c>
      <c r="C63" s="1892"/>
      <c r="D63" s="1892"/>
      <c r="E63" s="1892"/>
      <c r="F63" s="1892"/>
      <c r="G63" s="1892"/>
      <c r="H63" s="1892"/>
      <c r="I63" s="1892"/>
      <c r="J63" s="1892"/>
      <c r="K63" s="1892"/>
      <c r="L63" s="1892"/>
      <c r="M63" s="1892"/>
      <c r="N63" s="1892"/>
      <c r="O63" s="1892"/>
      <c r="P63" s="1892"/>
      <c r="Q63" s="1892"/>
      <c r="R63" s="1892"/>
      <c r="S63" s="1378"/>
    </row>
    <row r="64" spans="1:19" ht="20.100000000000001" customHeight="1">
      <c r="A64" s="1380"/>
      <c r="B64" s="1384" t="s">
        <v>1209</v>
      </c>
      <c r="C64" s="1380"/>
      <c r="D64" s="1380"/>
      <c r="E64" s="134"/>
      <c r="F64" s="134"/>
      <c r="G64" s="1378"/>
      <c r="H64" s="1378"/>
      <c r="I64" s="1378"/>
      <c r="J64" s="1378"/>
      <c r="K64" s="1378"/>
      <c r="L64" s="1378"/>
      <c r="M64" s="1378"/>
      <c r="N64" s="1378"/>
      <c r="O64" s="1378"/>
      <c r="P64" s="1378"/>
      <c r="Q64" s="1378"/>
      <c r="R64" s="1378"/>
      <c r="S64" s="2257"/>
    </row>
    <row r="65" spans="1:19" ht="30" customHeight="1">
      <c r="A65" s="1380"/>
      <c r="B65" s="1384" t="s">
        <v>1210</v>
      </c>
      <c r="C65" s="1380" t="s">
        <v>1650</v>
      </c>
      <c r="D65" s="2257" t="s">
        <v>1178</v>
      </c>
      <c r="E65" s="134">
        <v>350000</v>
      </c>
      <c r="F65" s="134"/>
      <c r="G65" s="2257" t="s">
        <v>1211</v>
      </c>
      <c r="H65" s="2257"/>
      <c r="I65" s="2257"/>
      <c r="J65" s="2257"/>
      <c r="K65" s="2257"/>
      <c r="L65" s="2257"/>
      <c r="M65" s="2257"/>
      <c r="N65" s="2257"/>
      <c r="O65" s="2257"/>
      <c r="P65" s="2257"/>
      <c r="Q65" s="2257"/>
      <c r="R65" s="2257"/>
      <c r="S65" s="2257"/>
    </row>
    <row r="66" spans="1:19" ht="24.95" customHeight="1">
      <c r="A66" s="1380"/>
      <c r="B66" s="1384" t="s">
        <v>1212</v>
      </c>
      <c r="C66" s="1380" t="s">
        <v>1650</v>
      </c>
      <c r="D66" s="2257"/>
      <c r="E66" s="134">
        <v>350000</v>
      </c>
      <c r="F66" s="134"/>
      <c r="G66" s="2257"/>
      <c r="H66" s="2257"/>
      <c r="I66" s="2257"/>
      <c r="J66" s="2257"/>
      <c r="K66" s="2257"/>
      <c r="L66" s="2257"/>
      <c r="M66" s="2257"/>
      <c r="N66" s="2257"/>
      <c r="O66" s="2257"/>
      <c r="P66" s="2257"/>
      <c r="Q66" s="2257"/>
      <c r="R66" s="2257"/>
      <c r="S66" s="2257"/>
    </row>
    <row r="67" spans="1:19" ht="24.95" customHeight="1">
      <c r="A67" s="1380"/>
      <c r="B67" s="1384" t="s">
        <v>1213</v>
      </c>
      <c r="C67" s="1380" t="s">
        <v>1650</v>
      </c>
      <c r="D67" s="2257"/>
      <c r="E67" s="134">
        <v>350000</v>
      </c>
      <c r="F67" s="134"/>
      <c r="G67" s="2257"/>
      <c r="H67" s="2257"/>
      <c r="I67" s="2257"/>
      <c r="J67" s="2257"/>
      <c r="K67" s="2257"/>
      <c r="L67" s="2257"/>
      <c r="M67" s="2257"/>
      <c r="N67" s="2257"/>
      <c r="O67" s="2257"/>
      <c r="P67" s="2257"/>
      <c r="Q67" s="2257"/>
      <c r="R67" s="2257"/>
      <c r="S67" s="2257"/>
    </row>
    <row r="68" spans="1:19" ht="50.1" customHeight="1">
      <c r="A68" s="1382">
        <v>6</v>
      </c>
      <c r="B68" s="1892" t="s">
        <v>1521</v>
      </c>
      <c r="C68" s="1892"/>
      <c r="D68" s="1892"/>
      <c r="E68" s="1892"/>
      <c r="F68" s="1892"/>
      <c r="G68" s="1892"/>
      <c r="H68" s="1892"/>
      <c r="I68" s="1892"/>
      <c r="J68" s="1892"/>
      <c r="K68" s="1892"/>
      <c r="L68" s="1892"/>
      <c r="M68" s="1892"/>
      <c r="N68" s="1892"/>
      <c r="O68" s="1892"/>
      <c r="P68" s="1892"/>
      <c r="Q68" s="1892"/>
      <c r="R68" s="1892"/>
      <c r="S68" s="1378"/>
    </row>
    <row r="69" spans="1:19" ht="24.95" customHeight="1">
      <c r="A69" s="1380"/>
      <c r="B69" s="1384" t="s">
        <v>1209</v>
      </c>
      <c r="C69" s="1380"/>
      <c r="D69" s="1380"/>
      <c r="E69" s="134"/>
      <c r="F69" s="134"/>
      <c r="G69" s="1378"/>
      <c r="H69" s="1378"/>
      <c r="I69" s="1378"/>
      <c r="J69" s="1378"/>
      <c r="K69" s="1378"/>
      <c r="L69" s="1378"/>
      <c r="M69" s="1378"/>
      <c r="N69" s="1378"/>
      <c r="O69" s="1378"/>
      <c r="P69" s="1378"/>
      <c r="Q69" s="1378"/>
      <c r="R69" s="1378"/>
      <c r="S69" s="2257"/>
    </row>
    <row r="70" spans="1:19" ht="45" customHeight="1">
      <c r="A70" s="1380"/>
      <c r="B70" s="1384" t="s">
        <v>1210</v>
      </c>
      <c r="C70" s="1380" t="s">
        <v>1650</v>
      </c>
      <c r="D70" s="2257" t="s">
        <v>1178</v>
      </c>
      <c r="E70" s="134">
        <v>350000</v>
      </c>
      <c r="F70" s="134"/>
      <c r="G70" s="2257" t="s">
        <v>1215</v>
      </c>
      <c r="H70" s="2257"/>
      <c r="I70" s="2257"/>
      <c r="J70" s="2257"/>
      <c r="K70" s="2257"/>
      <c r="L70" s="2257"/>
      <c r="M70" s="2257"/>
      <c r="N70" s="2257"/>
      <c r="O70" s="2257"/>
      <c r="P70" s="2257"/>
      <c r="Q70" s="2257"/>
      <c r="R70" s="2257"/>
      <c r="S70" s="2257"/>
    </row>
    <row r="71" spans="1:19" ht="24.95" customHeight="1">
      <c r="A71" s="1380"/>
      <c r="B71" s="1384" t="s">
        <v>1212</v>
      </c>
      <c r="C71" s="1380" t="s">
        <v>1650</v>
      </c>
      <c r="D71" s="2257"/>
      <c r="E71" s="134">
        <v>350000</v>
      </c>
      <c r="F71" s="134"/>
      <c r="G71" s="2257"/>
      <c r="H71" s="2257"/>
      <c r="I71" s="2257"/>
      <c r="J71" s="2257"/>
      <c r="K71" s="2257"/>
      <c r="L71" s="2257"/>
      <c r="M71" s="2257"/>
      <c r="N71" s="2257"/>
      <c r="O71" s="2257"/>
      <c r="P71" s="2257"/>
      <c r="Q71" s="2257"/>
      <c r="R71" s="2257"/>
      <c r="S71" s="2257"/>
    </row>
    <row r="72" spans="1:19" ht="24.95" customHeight="1">
      <c r="A72" s="1380"/>
      <c r="B72" s="1384" t="s">
        <v>1213</v>
      </c>
      <c r="C72" s="1380" t="s">
        <v>1650</v>
      </c>
      <c r="D72" s="2257"/>
      <c r="E72" s="134">
        <v>350000</v>
      </c>
      <c r="F72" s="134"/>
      <c r="G72" s="2257"/>
      <c r="H72" s="2257"/>
      <c r="I72" s="2257"/>
      <c r="J72" s="2257"/>
      <c r="K72" s="2257"/>
      <c r="L72" s="2257"/>
      <c r="M72" s="2257"/>
      <c r="N72" s="2257"/>
      <c r="O72" s="2257"/>
      <c r="P72" s="2257"/>
      <c r="Q72" s="2257"/>
      <c r="R72" s="2257"/>
      <c r="S72" s="2257"/>
    </row>
    <row r="73" spans="1:19" ht="90.75" customHeight="1">
      <c r="A73" s="1382">
        <v>7</v>
      </c>
      <c r="B73" s="1892" t="s">
        <v>1695</v>
      </c>
      <c r="C73" s="1892"/>
      <c r="D73" s="1892"/>
      <c r="E73" s="1892"/>
      <c r="F73" s="1892"/>
      <c r="G73" s="1892"/>
      <c r="H73" s="1892"/>
      <c r="I73" s="1892"/>
      <c r="J73" s="1892"/>
      <c r="K73" s="1892"/>
      <c r="L73" s="1892"/>
      <c r="M73" s="1892"/>
      <c r="N73" s="1892"/>
      <c r="O73" s="1892"/>
      <c r="P73" s="1892"/>
      <c r="Q73" s="1892"/>
      <c r="R73" s="1892"/>
      <c r="S73" s="1378"/>
    </row>
    <row r="74" spans="1:19" ht="24.95" customHeight="1">
      <c r="A74" s="1380"/>
      <c r="B74" s="1384" t="s">
        <v>1492</v>
      </c>
      <c r="C74" s="1380" t="s">
        <v>1650</v>
      </c>
      <c r="D74" s="2257" t="s">
        <v>1178</v>
      </c>
      <c r="E74" s="134">
        <v>318182</v>
      </c>
      <c r="F74" s="134"/>
      <c r="G74" s="2257" t="s">
        <v>1494</v>
      </c>
      <c r="H74" s="2257"/>
      <c r="I74" s="2257"/>
      <c r="J74" s="2257"/>
      <c r="K74" s="2257"/>
      <c r="L74" s="2257"/>
      <c r="M74" s="2257"/>
      <c r="N74" s="2257"/>
      <c r="O74" s="2257"/>
      <c r="P74" s="2257"/>
      <c r="Q74" s="2257"/>
      <c r="R74" s="2257"/>
      <c r="S74" s="1378"/>
    </row>
    <row r="75" spans="1:19" ht="24.95" customHeight="1">
      <c r="A75" s="1380"/>
      <c r="B75" s="1384" t="s">
        <v>1495</v>
      </c>
      <c r="C75" s="1380" t="s">
        <v>1650</v>
      </c>
      <c r="D75" s="2257"/>
      <c r="E75" s="134">
        <v>227273</v>
      </c>
      <c r="F75" s="134"/>
      <c r="G75" s="2257"/>
      <c r="H75" s="2257"/>
      <c r="I75" s="2257"/>
      <c r="J75" s="2257"/>
      <c r="K75" s="2257"/>
      <c r="L75" s="2257"/>
      <c r="M75" s="2257"/>
      <c r="N75" s="2257"/>
      <c r="O75" s="2257"/>
      <c r="P75" s="2257"/>
      <c r="Q75" s="2257"/>
      <c r="R75" s="2257"/>
      <c r="S75" s="1378"/>
    </row>
    <row r="76" spans="1:19" ht="24.95" customHeight="1">
      <c r="A76" s="1380"/>
      <c r="B76" s="1384" t="s">
        <v>1496</v>
      </c>
      <c r="C76" s="1380" t="s">
        <v>1650</v>
      </c>
      <c r="D76" s="2257"/>
      <c r="E76" s="134">
        <v>227273</v>
      </c>
      <c r="F76" s="134"/>
      <c r="G76" s="2257"/>
      <c r="H76" s="2257"/>
      <c r="I76" s="2257"/>
      <c r="J76" s="2257"/>
      <c r="K76" s="2257"/>
      <c r="L76" s="2257"/>
      <c r="M76" s="2257"/>
      <c r="N76" s="2257"/>
      <c r="O76" s="2257"/>
      <c r="P76" s="2257"/>
      <c r="Q76" s="2257"/>
      <c r="R76" s="2257"/>
      <c r="S76" s="1378"/>
    </row>
    <row r="77" spans="1:19" ht="24.95" customHeight="1">
      <c r="A77" s="1380"/>
      <c r="B77" s="1384" t="s">
        <v>1497</v>
      </c>
      <c r="C77" s="1380" t="s">
        <v>1650</v>
      </c>
      <c r="D77" s="2257"/>
      <c r="E77" s="134">
        <v>190909</v>
      </c>
      <c r="F77" s="134"/>
      <c r="G77" s="2257"/>
      <c r="H77" s="2257"/>
      <c r="I77" s="2257"/>
      <c r="J77" s="2257"/>
      <c r="K77" s="2257"/>
      <c r="L77" s="2257"/>
      <c r="M77" s="2257"/>
      <c r="N77" s="2257"/>
      <c r="O77" s="2257"/>
      <c r="P77" s="2257"/>
      <c r="Q77" s="2257"/>
      <c r="R77" s="2257"/>
      <c r="S77" s="1378"/>
    </row>
    <row r="78" spans="1:19" ht="57.75" customHeight="1">
      <c r="A78" s="1382">
        <v>8</v>
      </c>
      <c r="B78" s="1892" t="s">
        <v>1694</v>
      </c>
      <c r="C78" s="1892"/>
      <c r="D78" s="1892"/>
      <c r="E78" s="1892"/>
      <c r="F78" s="1892"/>
      <c r="G78" s="1892"/>
      <c r="H78" s="1892"/>
      <c r="I78" s="1892"/>
      <c r="J78" s="1892"/>
      <c r="K78" s="1892"/>
      <c r="L78" s="1892"/>
      <c r="M78" s="1892"/>
      <c r="N78" s="1892"/>
      <c r="O78" s="1892"/>
      <c r="P78" s="1892"/>
      <c r="Q78" s="1892"/>
      <c r="R78" s="1892"/>
      <c r="S78" s="1378"/>
    </row>
    <row r="79" spans="1:19" ht="24.95" customHeight="1">
      <c r="A79" s="1380"/>
      <c r="B79" s="1384" t="s">
        <v>624</v>
      </c>
      <c r="C79" s="1380" t="s">
        <v>1650</v>
      </c>
      <c r="D79" s="2257" t="s">
        <v>1178</v>
      </c>
      <c r="E79" s="134">
        <v>336363.63</v>
      </c>
      <c r="F79" s="134"/>
      <c r="G79" s="2257" t="s">
        <v>1556</v>
      </c>
      <c r="H79" s="2257"/>
      <c r="I79" s="2257"/>
      <c r="J79" s="2257"/>
      <c r="K79" s="2257"/>
      <c r="L79" s="2257"/>
      <c r="M79" s="2257"/>
      <c r="N79" s="2257"/>
      <c r="O79" s="2257"/>
      <c r="P79" s="2257"/>
      <c r="Q79" s="2257"/>
      <c r="R79" s="2257"/>
      <c r="S79" s="1378"/>
    </row>
    <row r="80" spans="1:19" ht="24.95" customHeight="1">
      <c r="A80" s="1380"/>
      <c r="B80" s="1384" t="s">
        <v>625</v>
      </c>
      <c r="C80" s="1380" t="s">
        <v>1650</v>
      </c>
      <c r="D80" s="2257"/>
      <c r="E80" s="134">
        <v>281818.18</v>
      </c>
      <c r="F80" s="134"/>
      <c r="G80" s="2257"/>
      <c r="H80" s="2257"/>
      <c r="I80" s="2257"/>
      <c r="J80" s="2257"/>
      <c r="K80" s="2257"/>
      <c r="L80" s="2257"/>
      <c r="M80" s="2257"/>
      <c r="N80" s="2257"/>
      <c r="O80" s="2257"/>
      <c r="P80" s="2257"/>
      <c r="Q80" s="2257"/>
      <c r="R80" s="2257"/>
      <c r="S80" s="1378"/>
    </row>
    <row r="81" spans="1:19" ht="24.95" customHeight="1">
      <c r="A81" s="1380"/>
      <c r="B81" s="1384" t="s">
        <v>626</v>
      </c>
      <c r="C81" s="1380" t="s">
        <v>1650</v>
      </c>
      <c r="D81" s="2257"/>
      <c r="E81" s="134">
        <v>318181.81</v>
      </c>
      <c r="F81" s="134"/>
      <c r="G81" s="2257"/>
      <c r="H81" s="2257"/>
      <c r="I81" s="2257"/>
      <c r="J81" s="2257"/>
      <c r="K81" s="2257"/>
      <c r="L81" s="2257"/>
      <c r="M81" s="2257"/>
      <c r="N81" s="2257"/>
      <c r="O81" s="2257"/>
      <c r="P81" s="2257"/>
      <c r="Q81" s="2257"/>
      <c r="R81" s="2257"/>
      <c r="S81" s="1378"/>
    </row>
    <row r="82" spans="1:19" ht="24.95" customHeight="1">
      <c r="A82" s="1380"/>
      <c r="B82" s="1384" t="s">
        <v>1557</v>
      </c>
      <c r="C82" s="1380" t="s">
        <v>1650</v>
      </c>
      <c r="D82" s="2257"/>
      <c r="E82" s="134">
        <v>281818.18</v>
      </c>
      <c r="F82" s="134"/>
      <c r="G82" s="2257"/>
      <c r="H82" s="2257"/>
      <c r="I82" s="2257"/>
      <c r="J82" s="2257"/>
      <c r="K82" s="2257"/>
      <c r="L82" s="2257"/>
      <c r="M82" s="2257"/>
      <c r="N82" s="2257"/>
      <c r="O82" s="2257"/>
      <c r="P82" s="2257"/>
      <c r="Q82" s="2257"/>
      <c r="R82" s="2257"/>
      <c r="S82" s="1378"/>
    </row>
    <row r="83" spans="1:19" ht="24.95" customHeight="1">
      <c r="A83" s="1380"/>
      <c r="B83" s="1384" t="s">
        <v>1558</v>
      </c>
      <c r="C83" s="1380" t="s">
        <v>1650</v>
      </c>
      <c r="D83" s="2257"/>
      <c r="E83" s="134">
        <v>309090.90000000002</v>
      </c>
      <c r="F83" s="134"/>
      <c r="G83" s="2257"/>
      <c r="H83" s="2257"/>
      <c r="I83" s="2257"/>
      <c r="J83" s="2257"/>
      <c r="K83" s="2257"/>
      <c r="L83" s="2257"/>
      <c r="M83" s="2257"/>
      <c r="N83" s="2257"/>
      <c r="O83" s="2257"/>
      <c r="P83" s="2257"/>
      <c r="Q83" s="2257"/>
      <c r="R83" s="2257"/>
      <c r="S83" s="1378"/>
    </row>
    <row r="84" spans="1:19" ht="24.95" customHeight="1">
      <c r="A84" s="1380"/>
      <c r="B84" s="1384" t="s">
        <v>627</v>
      </c>
      <c r="C84" s="1380" t="s">
        <v>1650</v>
      </c>
      <c r="D84" s="2257"/>
      <c r="E84" s="134">
        <v>281818.18</v>
      </c>
      <c r="F84" s="134"/>
      <c r="G84" s="2257"/>
      <c r="H84" s="2257"/>
      <c r="I84" s="2257"/>
      <c r="J84" s="2257"/>
      <c r="K84" s="2257"/>
      <c r="L84" s="2257"/>
      <c r="M84" s="2257"/>
      <c r="N84" s="2257"/>
      <c r="O84" s="2257"/>
      <c r="P84" s="2257"/>
      <c r="Q84" s="2257"/>
      <c r="R84" s="2257"/>
      <c r="S84" s="1378"/>
    </row>
    <row r="85" spans="1:19" ht="24.95" customHeight="1">
      <c r="A85" s="1380"/>
      <c r="B85" s="1384" t="s">
        <v>1199</v>
      </c>
      <c r="C85" s="1380" t="s">
        <v>1650</v>
      </c>
      <c r="D85" s="2257"/>
      <c r="E85" s="134">
        <v>281818.18</v>
      </c>
      <c r="F85" s="134"/>
      <c r="G85" s="2257"/>
      <c r="H85" s="2257"/>
      <c r="I85" s="2257"/>
      <c r="J85" s="2257"/>
      <c r="K85" s="2257"/>
      <c r="L85" s="2257"/>
      <c r="M85" s="2257"/>
      <c r="N85" s="2257"/>
      <c r="O85" s="2257"/>
      <c r="P85" s="2257"/>
      <c r="Q85" s="2257"/>
      <c r="R85" s="2257"/>
      <c r="S85" s="1378"/>
    </row>
    <row r="86" spans="1:19" ht="24.95" customHeight="1">
      <c r="A86" s="1380"/>
      <c r="B86" s="1384" t="s">
        <v>616</v>
      </c>
      <c r="C86" s="1380" t="s">
        <v>1650</v>
      </c>
      <c r="D86" s="2257"/>
      <c r="E86" s="134">
        <v>254545.45</v>
      </c>
      <c r="F86" s="134"/>
      <c r="G86" s="2257"/>
      <c r="H86" s="2257"/>
      <c r="I86" s="2257"/>
      <c r="J86" s="2257"/>
      <c r="K86" s="2257"/>
      <c r="L86" s="2257"/>
      <c r="M86" s="2257"/>
      <c r="N86" s="2257"/>
      <c r="O86" s="2257"/>
      <c r="P86" s="2257"/>
      <c r="Q86" s="2257"/>
      <c r="R86" s="2257"/>
      <c r="S86" s="1378"/>
    </row>
    <row r="87" spans="1:19" ht="43.5" customHeight="1">
      <c r="A87" s="1382">
        <v>9</v>
      </c>
      <c r="B87" s="1892" t="s">
        <v>1566</v>
      </c>
      <c r="C87" s="1892"/>
      <c r="D87" s="1892"/>
      <c r="E87" s="1892"/>
      <c r="F87" s="1892"/>
      <c r="G87" s="1892"/>
      <c r="H87" s="1892"/>
      <c r="I87" s="1892"/>
      <c r="J87" s="1892"/>
      <c r="K87" s="1892"/>
      <c r="L87" s="1892"/>
      <c r="M87" s="1892"/>
      <c r="N87" s="1892"/>
      <c r="O87" s="1892"/>
      <c r="P87" s="1892"/>
      <c r="Q87" s="1892"/>
      <c r="R87" s="1892"/>
      <c r="S87" s="1378"/>
    </row>
    <row r="88" spans="1:19" ht="24.95" customHeight="1">
      <c r="A88" s="1380"/>
      <c r="B88" s="1384" t="s">
        <v>624</v>
      </c>
      <c r="C88" s="1380" t="s">
        <v>1650</v>
      </c>
      <c r="D88" s="1378"/>
      <c r="E88" s="134">
        <v>327273</v>
      </c>
      <c r="F88" s="134"/>
      <c r="G88" s="2258" t="s">
        <v>1567</v>
      </c>
      <c r="H88" s="2259"/>
      <c r="I88" s="2259"/>
      <c r="J88" s="2259"/>
      <c r="K88" s="2259"/>
      <c r="L88" s="2259"/>
      <c r="M88" s="2259"/>
      <c r="N88" s="2259"/>
      <c r="O88" s="2259"/>
      <c r="P88" s="2259"/>
      <c r="Q88" s="2259"/>
      <c r="R88" s="2260"/>
      <c r="S88" s="1378"/>
    </row>
    <row r="89" spans="1:19" ht="24.95" customHeight="1">
      <c r="A89" s="1380"/>
      <c r="B89" s="1384" t="s">
        <v>626</v>
      </c>
      <c r="C89" s="1380" t="s">
        <v>1650</v>
      </c>
      <c r="D89" s="1378"/>
      <c r="E89" s="134">
        <v>272727</v>
      </c>
      <c r="F89" s="134"/>
      <c r="G89" s="2261"/>
      <c r="H89" s="2262"/>
      <c r="I89" s="2262"/>
      <c r="J89" s="2262"/>
      <c r="K89" s="2262"/>
      <c r="L89" s="2262"/>
      <c r="M89" s="2262"/>
      <c r="N89" s="2262"/>
      <c r="O89" s="2262"/>
      <c r="P89" s="2262"/>
      <c r="Q89" s="2262"/>
      <c r="R89" s="2263"/>
      <c r="S89" s="1378"/>
    </row>
    <row r="90" spans="1:19" ht="24.95" customHeight="1">
      <c r="A90" s="1380"/>
      <c r="B90" s="1384" t="s">
        <v>625</v>
      </c>
      <c r="C90" s="1380" t="s">
        <v>1650</v>
      </c>
      <c r="D90" s="1378"/>
      <c r="E90" s="134">
        <v>236363</v>
      </c>
      <c r="F90" s="134"/>
      <c r="G90" s="2261"/>
      <c r="H90" s="2262"/>
      <c r="I90" s="2262"/>
      <c r="J90" s="2262"/>
      <c r="K90" s="2262"/>
      <c r="L90" s="2262"/>
      <c r="M90" s="2262"/>
      <c r="N90" s="2262"/>
      <c r="O90" s="2262"/>
      <c r="P90" s="2262"/>
      <c r="Q90" s="2262"/>
      <c r="R90" s="2263"/>
      <c r="S90" s="1378"/>
    </row>
    <row r="91" spans="1:19" ht="24.95" customHeight="1">
      <c r="A91" s="1380"/>
      <c r="B91" s="1384" t="s">
        <v>1496</v>
      </c>
      <c r="C91" s="1380" t="s">
        <v>1650</v>
      </c>
      <c r="D91" s="1378"/>
      <c r="E91" s="134">
        <v>236363</v>
      </c>
      <c r="F91" s="134"/>
      <c r="G91" s="2261"/>
      <c r="H91" s="2262"/>
      <c r="I91" s="2262"/>
      <c r="J91" s="2262"/>
      <c r="K91" s="2262"/>
      <c r="L91" s="2262"/>
      <c r="M91" s="2262"/>
      <c r="N91" s="2262"/>
      <c r="O91" s="2262"/>
      <c r="P91" s="2262"/>
      <c r="Q91" s="2262"/>
      <c r="R91" s="2263"/>
      <c r="S91" s="1378"/>
    </row>
    <row r="92" spans="1:19" ht="24.95" customHeight="1">
      <c r="A92" s="1380"/>
      <c r="B92" s="1384" t="s">
        <v>627</v>
      </c>
      <c r="C92" s="1380" t="s">
        <v>1650</v>
      </c>
      <c r="D92" s="1378"/>
      <c r="E92" s="134">
        <v>272727</v>
      </c>
      <c r="F92" s="134"/>
      <c r="G92" s="2264"/>
      <c r="H92" s="2265"/>
      <c r="I92" s="2265"/>
      <c r="J92" s="2265"/>
      <c r="K92" s="2265"/>
      <c r="L92" s="2265"/>
      <c r="M92" s="2265"/>
      <c r="N92" s="2265"/>
      <c r="O92" s="2265"/>
      <c r="P92" s="2265"/>
      <c r="Q92" s="2265"/>
      <c r="R92" s="2266"/>
      <c r="S92" s="1378"/>
    </row>
    <row r="93" spans="1:19" ht="43.5" customHeight="1">
      <c r="A93" s="1382">
        <v>10</v>
      </c>
      <c r="B93" s="1892" t="s">
        <v>1665</v>
      </c>
      <c r="C93" s="1892"/>
      <c r="D93" s="1892"/>
      <c r="E93" s="1892"/>
      <c r="F93" s="1892"/>
      <c r="G93" s="1892"/>
      <c r="H93" s="1892"/>
      <c r="I93" s="1892"/>
      <c r="J93" s="1892"/>
      <c r="K93" s="1892"/>
      <c r="L93" s="1892"/>
      <c r="M93" s="1892"/>
      <c r="N93" s="1892"/>
      <c r="O93" s="1892"/>
      <c r="P93" s="1892"/>
      <c r="Q93" s="1892"/>
      <c r="R93" s="1892"/>
      <c r="S93" s="1378"/>
    </row>
    <row r="94" spans="1:19" ht="24.95" customHeight="1">
      <c r="A94" s="1380"/>
      <c r="B94" s="1384" t="s">
        <v>1666</v>
      </c>
      <c r="C94" s="1380" t="s">
        <v>249</v>
      </c>
      <c r="D94" s="1378"/>
      <c r="E94" s="134">
        <v>363636</v>
      </c>
      <c r="F94" s="134"/>
      <c r="G94" s="2258" t="s">
        <v>1671</v>
      </c>
      <c r="H94" s="2259"/>
      <c r="I94" s="2259"/>
      <c r="J94" s="2259"/>
      <c r="K94" s="2259"/>
      <c r="L94" s="2259"/>
      <c r="M94" s="2259"/>
      <c r="N94" s="2259"/>
      <c r="O94" s="2259"/>
      <c r="P94" s="2259"/>
      <c r="Q94" s="2259"/>
      <c r="R94" s="2260"/>
      <c r="S94" s="1378"/>
    </row>
    <row r="95" spans="1:19" ht="24.95" customHeight="1">
      <c r="A95" s="1380"/>
      <c r="B95" s="1384" t="s">
        <v>1667</v>
      </c>
      <c r="C95" s="1380" t="s">
        <v>249</v>
      </c>
      <c r="D95" s="1378"/>
      <c r="E95" s="134">
        <v>363636</v>
      </c>
      <c r="F95" s="134"/>
      <c r="G95" s="2261"/>
      <c r="H95" s="2262"/>
      <c r="I95" s="2262"/>
      <c r="J95" s="2262"/>
      <c r="K95" s="2262"/>
      <c r="L95" s="2262"/>
      <c r="M95" s="2262"/>
      <c r="N95" s="2262"/>
      <c r="O95" s="2262"/>
      <c r="P95" s="2262"/>
      <c r="Q95" s="2262"/>
      <c r="R95" s="2263"/>
      <c r="S95" s="1378"/>
    </row>
    <row r="96" spans="1:19" ht="24.95" customHeight="1">
      <c r="A96" s="1380"/>
      <c r="B96" s="1384" t="s">
        <v>1668</v>
      </c>
      <c r="C96" s="1380" t="s">
        <v>249</v>
      </c>
      <c r="D96" s="1378"/>
      <c r="E96" s="134">
        <v>363636</v>
      </c>
      <c r="F96" s="134"/>
      <c r="G96" s="2261"/>
      <c r="H96" s="2262"/>
      <c r="I96" s="2262"/>
      <c r="J96" s="2262"/>
      <c r="K96" s="2262"/>
      <c r="L96" s="2262"/>
      <c r="M96" s="2262"/>
      <c r="N96" s="2262"/>
      <c r="O96" s="2262"/>
      <c r="P96" s="2262"/>
      <c r="Q96" s="2262"/>
      <c r="R96" s="2263"/>
      <c r="S96" s="1378"/>
    </row>
    <row r="97" spans="1:19" ht="24.95" customHeight="1">
      <c r="A97" s="1380"/>
      <c r="B97" s="1384" t="s">
        <v>1492</v>
      </c>
      <c r="C97" s="1380" t="s">
        <v>249</v>
      </c>
      <c r="D97" s="1378"/>
      <c r="E97" s="134">
        <v>336364</v>
      </c>
      <c r="F97" s="134"/>
      <c r="G97" s="2261"/>
      <c r="H97" s="2262"/>
      <c r="I97" s="2262"/>
      <c r="J97" s="2262"/>
      <c r="K97" s="2262"/>
      <c r="L97" s="2262"/>
      <c r="M97" s="2262"/>
      <c r="N97" s="2262"/>
      <c r="O97" s="2262"/>
      <c r="P97" s="2262"/>
      <c r="Q97" s="2262"/>
      <c r="R97" s="2263"/>
      <c r="S97" s="1378"/>
    </row>
    <row r="98" spans="1:19" ht="24.95" customHeight="1">
      <c r="A98" s="1380"/>
      <c r="B98" s="1384" t="s">
        <v>1669</v>
      </c>
      <c r="C98" s="1380" t="s">
        <v>249</v>
      </c>
      <c r="D98" s="1378"/>
      <c r="E98" s="134">
        <v>309091</v>
      </c>
      <c r="F98" s="134"/>
      <c r="G98" s="2261"/>
      <c r="H98" s="2262"/>
      <c r="I98" s="2262"/>
      <c r="J98" s="2262"/>
      <c r="K98" s="2262"/>
      <c r="L98" s="2262"/>
      <c r="M98" s="2262"/>
      <c r="N98" s="2262"/>
      <c r="O98" s="2262"/>
      <c r="P98" s="2262"/>
      <c r="Q98" s="2262"/>
      <c r="R98" s="2263"/>
      <c r="S98" s="1378"/>
    </row>
    <row r="99" spans="1:19" ht="24.95" customHeight="1">
      <c r="A99" s="1380"/>
      <c r="B99" s="1384" t="s">
        <v>1495</v>
      </c>
      <c r="C99" s="1380" t="s">
        <v>249</v>
      </c>
      <c r="D99" s="1378"/>
      <c r="E99" s="134">
        <v>281818</v>
      </c>
      <c r="F99" s="134"/>
      <c r="G99" s="2261"/>
      <c r="H99" s="2262"/>
      <c r="I99" s="2262"/>
      <c r="J99" s="2262"/>
      <c r="K99" s="2262"/>
      <c r="L99" s="2262"/>
      <c r="M99" s="2262"/>
      <c r="N99" s="2262"/>
      <c r="O99" s="2262"/>
      <c r="P99" s="2262"/>
      <c r="Q99" s="2262"/>
      <c r="R99" s="2263"/>
      <c r="S99" s="1378"/>
    </row>
    <row r="100" spans="1:19" ht="24.95" customHeight="1">
      <c r="A100" s="1380"/>
      <c r="B100" s="1384" t="s">
        <v>1670</v>
      </c>
      <c r="C100" s="1380" t="s">
        <v>249</v>
      </c>
      <c r="D100" s="1378"/>
      <c r="E100" s="134">
        <v>254545</v>
      </c>
      <c r="F100" s="134"/>
      <c r="G100" s="2264"/>
      <c r="H100" s="2265"/>
      <c r="I100" s="2265"/>
      <c r="J100" s="2265"/>
      <c r="K100" s="2265"/>
      <c r="L100" s="2265"/>
      <c r="M100" s="2265"/>
      <c r="N100" s="2265"/>
      <c r="O100" s="2265"/>
      <c r="P100" s="2265"/>
      <c r="Q100" s="2265"/>
      <c r="R100" s="2266"/>
      <c r="S100" s="1378"/>
    </row>
    <row r="101" spans="1:19" ht="43.5" customHeight="1">
      <c r="A101" s="1382">
        <v>11</v>
      </c>
      <c r="B101" s="1892" t="s">
        <v>1676</v>
      </c>
      <c r="C101" s="1892"/>
      <c r="D101" s="1892"/>
      <c r="E101" s="1892"/>
      <c r="F101" s="1892"/>
      <c r="G101" s="1892"/>
      <c r="H101" s="1892"/>
      <c r="I101" s="1892"/>
      <c r="J101" s="1892"/>
      <c r="K101" s="1892"/>
      <c r="L101" s="1892"/>
      <c r="M101" s="1892"/>
      <c r="N101" s="1892"/>
      <c r="O101" s="1892"/>
      <c r="P101" s="1892"/>
      <c r="Q101" s="1892"/>
      <c r="R101" s="1892"/>
      <c r="S101" s="1378"/>
    </row>
    <row r="102" spans="1:19" ht="24.95" customHeight="1">
      <c r="A102" s="1380"/>
      <c r="B102" s="1384" t="s">
        <v>1677</v>
      </c>
      <c r="C102" s="1380" t="s">
        <v>249</v>
      </c>
      <c r="D102" s="1378"/>
      <c r="E102" s="134">
        <v>150000</v>
      </c>
      <c r="F102" s="134"/>
      <c r="G102" s="2258" t="s">
        <v>1681</v>
      </c>
      <c r="H102" s="2259"/>
      <c r="I102" s="2259"/>
      <c r="J102" s="2259"/>
      <c r="K102" s="2259"/>
      <c r="L102" s="2259"/>
      <c r="M102" s="2259"/>
      <c r="N102" s="2259"/>
      <c r="O102" s="2259"/>
      <c r="P102" s="2259"/>
      <c r="Q102" s="2259"/>
      <c r="R102" s="2260"/>
      <c r="S102" s="1378"/>
    </row>
    <row r="103" spans="1:19" ht="24.95" customHeight="1">
      <c r="A103" s="1380"/>
      <c r="B103" s="1384" t="s">
        <v>1678</v>
      </c>
      <c r="C103" s="1380" t="s">
        <v>249</v>
      </c>
      <c r="D103" s="1378"/>
      <c r="E103" s="134">
        <v>373000</v>
      </c>
      <c r="F103" s="134"/>
      <c r="G103" s="2261"/>
      <c r="H103" s="2262"/>
      <c r="I103" s="2262"/>
      <c r="J103" s="2262"/>
      <c r="K103" s="2262"/>
      <c r="L103" s="2262"/>
      <c r="M103" s="2262"/>
      <c r="N103" s="2262"/>
      <c r="O103" s="2262"/>
      <c r="P103" s="2262"/>
      <c r="Q103" s="2262"/>
      <c r="R103" s="2263"/>
      <c r="S103" s="1378"/>
    </row>
    <row r="104" spans="1:19" ht="24.95" customHeight="1">
      <c r="A104" s="1380"/>
      <c r="B104" s="1384" t="s">
        <v>1679</v>
      </c>
      <c r="C104" s="1380" t="s">
        <v>249</v>
      </c>
      <c r="D104" s="1378"/>
      <c r="E104" s="134">
        <v>209000</v>
      </c>
      <c r="F104" s="134"/>
      <c r="G104" s="2261"/>
      <c r="H104" s="2262"/>
      <c r="I104" s="2262"/>
      <c r="J104" s="2262"/>
      <c r="K104" s="2262"/>
      <c r="L104" s="2262"/>
      <c r="M104" s="2262"/>
      <c r="N104" s="2262"/>
      <c r="O104" s="2262"/>
      <c r="P104" s="2262"/>
      <c r="Q104" s="2262"/>
      <c r="R104" s="2263"/>
      <c r="S104" s="1378"/>
    </row>
    <row r="105" spans="1:19" ht="24.95" customHeight="1">
      <c r="A105" s="1380"/>
      <c r="B105" s="1384" t="s">
        <v>1680</v>
      </c>
      <c r="C105" s="1380" t="s">
        <v>249</v>
      </c>
      <c r="D105" s="1378"/>
      <c r="E105" s="134">
        <v>309000</v>
      </c>
      <c r="F105" s="134"/>
      <c r="G105" s="2264"/>
      <c r="H105" s="2265"/>
      <c r="I105" s="2265"/>
      <c r="J105" s="2265"/>
      <c r="K105" s="2265"/>
      <c r="L105" s="2265"/>
      <c r="M105" s="2265"/>
      <c r="N105" s="2265"/>
      <c r="O105" s="2265"/>
      <c r="P105" s="2265"/>
      <c r="Q105" s="2265"/>
      <c r="R105" s="2266"/>
      <c r="S105" s="1378"/>
    </row>
    <row r="106" spans="1:19" ht="30" customHeight="1">
      <c r="A106" s="124" t="s">
        <v>1216</v>
      </c>
      <c r="B106" s="1377" t="s">
        <v>1217</v>
      </c>
      <c r="C106" s="155"/>
      <c r="D106" s="1387"/>
      <c r="E106" s="1387"/>
      <c r="F106" s="1387"/>
      <c r="G106" s="1387"/>
      <c r="H106" s="1387"/>
      <c r="I106" s="1387"/>
      <c r="J106" s="1387"/>
      <c r="K106" s="1387"/>
      <c r="L106" s="1387"/>
      <c r="M106" s="1387"/>
      <c r="N106" s="1387"/>
      <c r="O106" s="1387"/>
      <c r="P106" s="1387"/>
      <c r="Q106" s="1387"/>
      <c r="R106" s="1387"/>
      <c r="S106" s="1387"/>
    </row>
    <row r="107" spans="1:19" ht="39.950000000000003" customHeight="1">
      <c r="A107" s="1382">
        <v>1</v>
      </c>
      <c r="B107" s="1892" t="s">
        <v>1517</v>
      </c>
      <c r="C107" s="1892"/>
      <c r="D107" s="1892"/>
      <c r="E107" s="1892"/>
      <c r="F107" s="1892"/>
      <c r="G107" s="1892"/>
      <c r="H107" s="1892"/>
      <c r="I107" s="1892"/>
      <c r="J107" s="1892"/>
      <c r="K107" s="1892"/>
      <c r="L107" s="1892"/>
      <c r="M107" s="1892"/>
      <c r="N107" s="1892"/>
      <c r="O107" s="1892"/>
      <c r="P107" s="1892"/>
      <c r="Q107" s="1892"/>
      <c r="R107" s="1892"/>
      <c r="S107" s="124"/>
    </row>
    <row r="108" spans="1:19" ht="30" customHeight="1">
      <c r="A108" s="1377"/>
      <c r="B108" s="1385" t="s">
        <v>1219</v>
      </c>
      <c r="C108" s="1380" t="s">
        <v>1650</v>
      </c>
      <c r="D108" s="1378" t="s">
        <v>1178</v>
      </c>
      <c r="E108" s="134">
        <v>530000</v>
      </c>
      <c r="F108" s="123"/>
      <c r="G108" s="2257" t="s">
        <v>1201</v>
      </c>
      <c r="H108" s="2257"/>
      <c r="I108" s="2257"/>
      <c r="J108" s="2257"/>
      <c r="K108" s="2257"/>
      <c r="L108" s="2257"/>
      <c r="M108" s="2257"/>
      <c r="N108" s="2257"/>
      <c r="O108" s="2257"/>
      <c r="P108" s="2257"/>
      <c r="Q108" s="2257"/>
      <c r="R108" s="2257"/>
      <c r="S108" s="123"/>
    </row>
    <row r="109" spans="1:19" ht="50.1" customHeight="1">
      <c r="A109" s="1382">
        <v>2</v>
      </c>
      <c r="B109" s="1892" t="s">
        <v>1523</v>
      </c>
      <c r="C109" s="1892"/>
      <c r="D109" s="1892"/>
      <c r="E109" s="1892"/>
      <c r="F109" s="1892"/>
      <c r="G109" s="1892"/>
      <c r="H109" s="1892"/>
      <c r="I109" s="1892"/>
      <c r="J109" s="1892"/>
      <c r="K109" s="1892"/>
      <c r="L109" s="1892"/>
      <c r="M109" s="1892"/>
      <c r="N109" s="1892"/>
      <c r="O109" s="1892"/>
      <c r="P109" s="1892"/>
      <c r="Q109" s="1892"/>
      <c r="R109" s="1892"/>
      <c r="S109" s="2257"/>
    </row>
    <row r="110" spans="1:19" ht="30" customHeight="1">
      <c r="A110" s="1377"/>
      <c r="B110" s="1385" t="s">
        <v>211</v>
      </c>
      <c r="C110" s="1380" t="s">
        <v>1650</v>
      </c>
      <c r="D110" s="142" t="s">
        <v>1178</v>
      </c>
      <c r="E110" s="134">
        <v>300000</v>
      </c>
      <c r="F110" s="123"/>
      <c r="G110" s="2257" t="s">
        <v>1222</v>
      </c>
      <c r="H110" s="2257"/>
      <c r="I110" s="2257"/>
      <c r="J110" s="2257"/>
      <c r="K110" s="2257"/>
      <c r="L110" s="2257"/>
      <c r="M110" s="2257"/>
      <c r="N110" s="2257"/>
      <c r="O110" s="2257"/>
      <c r="P110" s="2257"/>
      <c r="Q110" s="2257"/>
      <c r="R110" s="2257"/>
      <c r="S110" s="2257"/>
    </row>
    <row r="111" spans="1:19" ht="34.5" customHeight="1">
      <c r="A111" s="1377"/>
      <c r="B111" s="1385" t="s">
        <v>213</v>
      </c>
      <c r="C111" s="1380" t="s">
        <v>1650</v>
      </c>
      <c r="D111" s="142"/>
      <c r="E111" s="134">
        <v>300000</v>
      </c>
      <c r="F111" s="123"/>
      <c r="G111" s="2257"/>
      <c r="H111" s="2257"/>
      <c r="I111" s="2257"/>
      <c r="J111" s="2257"/>
      <c r="K111" s="2257"/>
      <c r="L111" s="2257"/>
      <c r="M111" s="2257"/>
      <c r="N111" s="2257"/>
      <c r="O111" s="2257"/>
      <c r="P111" s="2257"/>
      <c r="Q111" s="2257"/>
      <c r="R111" s="2257"/>
      <c r="S111" s="2257"/>
    </row>
    <row r="112" spans="1:19" ht="50.1" customHeight="1">
      <c r="A112" s="1382">
        <v>3</v>
      </c>
      <c r="B112" s="1892" t="s">
        <v>1520</v>
      </c>
      <c r="C112" s="1892"/>
      <c r="D112" s="1892"/>
      <c r="E112" s="1892"/>
      <c r="F112" s="1892"/>
      <c r="G112" s="1892"/>
      <c r="H112" s="1892"/>
      <c r="I112" s="1892"/>
      <c r="J112" s="1892"/>
      <c r="K112" s="1892"/>
      <c r="L112" s="1892"/>
      <c r="M112" s="1892"/>
      <c r="N112" s="1892"/>
      <c r="O112" s="1892"/>
      <c r="P112" s="1892"/>
      <c r="Q112" s="1892"/>
      <c r="R112" s="1892"/>
      <c r="S112" s="2257"/>
    </row>
    <row r="113" spans="1:19" ht="30" customHeight="1">
      <c r="A113" s="1377"/>
      <c r="B113" s="1385" t="s">
        <v>211</v>
      </c>
      <c r="C113" s="1380" t="s">
        <v>1650</v>
      </c>
      <c r="D113" s="2257" t="s">
        <v>1178</v>
      </c>
      <c r="E113" s="134">
        <v>300000</v>
      </c>
      <c r="F113" s="123"/>
      <c r="G113" s="2257" t="s">
        <v>1211</v>
      </c>
      <c r="H113" s="2257"/>
      <c r="I113" s="2257"/>
      <c r="J113" s="2257"/>
      <c r="K113" s="2257"/>
      <c r="L113" s="2257"/>
      <c r="M113" s="2257"/>
      <c r="N113" s="2257"/>
      <c r="O113" s="2257"/>
      <c r="P113" s="2257"/>
      <c r="Q113" s="2257"/>
      <c r="R113" s="2257"/>
      <c r="S113" s="2257"/>
    </row>
    <row r="114" spans="1:19" ht="35.25" customHeight="1">
      <c r="A114" s="1377"/>
      <c r="B114" s="1385" t="s">
        <v>213</v>
      </c>
      <c r="C114" s="1380" t="s">
        <v>1650</v>
      </c>
      <c r="D114" s="2257"/>
      <c r="E114" s="134">
        <v>300000</v>
      </c>
      <c r="F114" s="123"/>
      <c r="G114" s="2257"/>
      <c r="H114" s="2257"/>
      <c r="I114" s="2257"/>
      <c r="J114" s="2257"/>
      <c r="K114" s="2257"/>
      <c r="L114" s="2257"/>
      <c r="M114" s="2257"/>
      <c r="N114" s="2257"/>
      <c r="O114" s="2257"/>
      <c r="P114" s="2257"/>
      <c r="Q114" s="2257"/>
      <c r="R114" s="2257"/>
      <c r="S114" s="2257"/>
    </row>
    <row r="115" spans="1:19" ht="50.1" customHeight="1">
      <c r="A115" s="1382">
        <v>4</v>
      </c>
      <c r="B115" s="1892" t="s">
        <v>1521</v>
      </c>
      <c r="C115" s="1892"/>
      <c r="D115" s="1892"/>
      <c r="E115" s="1892"/>
      <c r="F115" s="1892"/>
      <c r="G115" s="1892"/>
      <c r="H115" s="1892"/>
      <c r="I115" s="1892"/>
      <c r="J115" s="1892"/>
      <c r="K115" s="1892"/>
      <c r="L115" s="1892"/>
      <c r="M115" s="1892"/>
      <c r="N115" s="1892"/>
      <c r="O115" s="1892"/>
      <c r="P115" s="1892"/>
      <c r="Q115" s="1892"/>
      <c r="R115" s="1892"/>
      <c r="S115" s="2257"/>
    </row>
    <row r="116" spans="1:19" ht="30" customHeight="1">
      <c r="A116" s="1377"/>
      <c r="B116" s="1385" t="s">
        <v>211</v>
      </c>
      <c r="C116" s="1380" t="s">
        <v>1650</v>
      </c>
      <c r="D116" s="2257" t="s">
        <v>1178</v>
      </c>
      <c r="E116" s="134">
        <v>300000</v>
      </c>
      <c r="F116" s="123"/>
      <c r="G116" s="2257" t="s">
        <v>1224</v>
      </c>
      <c r="H116" s="2257"/>
      <c r="I116" s="2257"/>
      <c r="J116" s="2257"/>
      <c r="K116" s="2257"/>
      <c r="L116" s="2257"/>
      <c r="M116" s="2257"/>
      <c r="N116" s="2257"/>
      <c r="O116" s="2257"/>
      <c r="P116" s="2257"/>
      <c r="Q116" s="2257"/>
      <c r="R116" s="2257"/>
      <c r="S116" s="2257"/>
    </row>
    <row r="117" spans="1:19" ht="40.5" customHeight="1">
      <c r="A117" s="1377"/>
      <c r="B117" s="1385" t="s">
        <v>213</v>
      </c>
      <c r="C117" s="1380" t="s">
        <v>1650</v>
      </c>
      <c r="D117" s="2257"/>
      <c r="E117" s="134">
        <v>300000</v>
      </c>
      <c r="F117" s="123"/>
      <c r="G117" s="2257"/>
      <c r="H117" s="2257"/>
      <c r="I117" s="2257"/>
      <c r="J117" s="2257"/>
      <c r="K117" s="2257"/>
      <c r="L117" s="2257"/>
      <c r="M117" s="2257"/>
      <c r="N117" s="2257"/>
      <c r="O117" s="2257"/>
      <c r="P117" s="2257"/>
      <c r="Q117" s="2257"/>
      <c r="R117" s="2257"/>
      <c r="S117" s="2257"/>
    </row>
    <row r="118" spans="1:19" ht="50.1" customHeight="1">
      <c r="A118" s="1382">
        <v>5</v>
      </c>
      <c r="B118" s="1892" t="s">
        <v>1693</v>
      </c>
      <c r="C118" s="1892"/>
      <c r="D118" s="1892"/>
      <c r="E118" s="1892"/>
      <c r="F118" s="1892"/>
      <c r="G118" s="1892"/>
      <c r="H118" s="1892"/>
      <c r="I118" s="1892"/>
      <c r="J118" s="1892"/>
      <c r="K118" s="1892"/>
      <c r="L118" s="1892"/>
      <c r="M118" s="1892"/>
      <c r="N118" s="1892"/>
      <c r="O118" s="1892"/>
      <c r="P118" s="1892"/>
      <c r="Q118" s="1892"/>
      <c r="R118" s="1892"/>
      <c r="S118" s="1378"/>
    </row>
    <row r="119" spans="1:19" ht="40.5" customHeight="1">
      <c r="A119" s="1377"/>
      <c r="B119" s="1385" t="s">
        <v>213</v>
      </c>
      <c r="C119" s="1380" t="s">
        <v>249</v>
      </c>
      <c r="D119" s="1378"/>
      <c r="E119" s="134">
        <v>245000</v>
      </c>
      <c r="F119" s="123"/>
      <c r="G119" s="2258" t="s">
        <v>1561</v>
      </c>
      <c r="H119" s="2259"/>
      <c r="I119" s="2259"/>
      <c r="J119" s="2259"/>
      <c r="K119" s="2259"/>
      <c r="L119" s="2259"/>
      <c r="M119" s="2259"/>
      <c r="N119" s="2259"/>
      <c r="O119" s="2259"/>
      <c r="P119" s="2259"/>
      <c r="Q119" s="2259"/>
      <c r="R119" s="2260"/>
      <c r="S119" s="1378"/>
    </row>
    <row r="120" spans="1:19" ht="40.5" customHeight="1">
      <c r="A120" s="1377"/>
      <c r="B120" s="1385" t="s">
        <v>1526</v>
      </c>
      <c r="C120" s="1380" t="s">
        <v>249</v>
      </c>
      <c r="D120" s="1378"/>
      <c r="E120" s="134">
        <v>280000</v>
      </c>
      <c r="F120" s="123"/>
      <c r="G120" s="2261"/>
      <c r="H120" s="2350"/>
      <c r="I120" s="2350"/>
      <c r="J120" s="2350"/>
      <c r="K120" s="2350"/>
      <c r="L120" s="2350"/>
      <c r="M120" s="2350"/>
      <c r="N120" s="2350"/>
      <c r="O120" s="2350"/>
      <c r="P120" s="2350"/>
      <c r="Q120" s="2350"/>
      <c r="R120" s="2263"/>
      <c r="S120" s="1378"/>
    </row>
    <row r="121" spans="1:19" ht="40.5" customHeight="1">
      <c r="A121" s="1377"/>
      <c r="B121" s="1385" t="s">
        <v>1562</v>
      </c>
      <c r="C121" s="1380" t="s">
        <v>249</v>
      </c>
      <c r="D121" s="1378"/>
      <c r="E121" s="134">
        <v>170000</v>
      </c>
      <c r="F121" s="123"/>
      <c r="G121" s="2264"/>
      <c r="H121" s="2265"/>
      <c r="I121" s="2265"/>
      <c r="J121" s="2265"/>
      <c r="K121" s="2265"/>
      <c r="L121" s="2265"/>
      <c r="M121" s="2265"/>
      <c r="N121" s="2265"/>
      <c r="O121" s="2265"/>
      <c r="P121" s="2265"/>
      <c r="Q121" s="2265"/>
      <c r="R121" s="2266"/>
      <c r="S121" s="1378"/>
    </row>
    <row r="122" spans="1:19" ht="30" customHeight="1">
      <c r="A122" s="1377" t="s">
        <v>1225</v>
      </c>
      <c r="B122" s="1377" t="s">
        <v>1364</v>
      </c>
      <c r="C122" s="1380"/>
      <c r="D122" s="1378"/>
      <c r="E122" s="134"/>
      <c r="F122" s="123"/>
      <c r="G122" s="1378"/>
      <c r="H122" s="1378"/>
      <c r="I122" s="1378"/>
      <c r="J122" s="1378"/>
      <c r="K122" s="1378"/>
      <c r="L122" s="1378"/>
      <c r="M122" s="1378"/>
      <c r="N122" s="1378"/>
      <c r="O122" s="1378"/>
      <c r="P122" s="1378"/>
      <c r="Q122" s="1381"/>
      <c r="R122" s="153"/>
      <c r="S122" s="153"/>
    </row>
    <row r="123" spans="1:19" ht="50.1" customHeight="1">
      <c r="A123" s="1377"/>
      <c r="B123" s="1892" t="s">
        <v>1663</v>
      </c>
      <c r="C123" s="1892"/>
      <c r="D123" s="1892"/>
      <c r="E123" s="1892"/>
      <c r="F123" s="1892"/>
      <c r="G123" s="1892"/>
      <c r="H123" s="1892"/>
      <c r="I123" s="1892"/>
      <c r="J123" s="1892"/>
      <c r="K123" s="1892"/>
      <c r="L123" s="1892"/>
      <c r="M123" s="1892"/>
      <c r="N123" s="1892"/>
      <c r="O123" s="1892"/>
      <c r="P123" s="1892"/>
      <c r="Q123" s="1892"/>
      <c r="R123" s="1892"/>
      <c r="S123" s="2257"/>
    </row>
    <row r="124" spans="1:19" ht="49.5" customHeight="1">
      <c r="A124" s="1377"/>
      <c r="B124" s="1385" t="s">
        <v>1228</v>
      </c>
      <c r="C124" s="1380" t="s">
        <v>1650</v>
      </c>
      <c r="D124" s="1378"/>
      <c r="E124" s="134">
        <v>35000</v>
      </c>
      <c r="F124" s="123"/>
      <c r="G124" s="2257"/>
      <c r="H124" s="2257"/>
      <c r="I124" s="2257"/>
      <c r="J124" s="2257"/>
      <c r="K124" s="2257"/>
      <c r="L124" s="2257"/>
      <c r="M124" s="2257"/>
      <c r="N124" s="2257"/>
      <c r="O124" s="2257"/>
      <c r="P124" s="2257"/>
      <c r="Q124" s="2257"/>
      <c r="R124" s="2257"/>
      <c r="S124" s="2257"/>
    </row>
    <row r="125" spans="1:19" ht="54.75" customHeight="1">
      <c r="A125" s="1377"/>
      <c r="B125" s="1385" t="s">
        <v>1230</v>
      </c>
      <c r="C125" s="1380" t="s">
        <v>1650</v>
      </c>
      <c r="D125" s="1378"/>
      <c r="E125" s="134">
        <v>49000</v>
      </c>
      <c r="F125" s="123"/>
      <c r="G125" s="2257"/>
      <c r="H125" s="2257"/>
      <c r="I125" s="2257"/>
      <c r="J125" s="2257"/>
      <c r="K125" s="2257"/>
      <c r="L125" s="2257"/>
      <c r="M125" s="2257"/>
      <c r="N125" s="2257"/>
      <c r="O125" s="2257"/>
      <c r="P125" s="2257"/>
      <c r="Q125" s="2257"/>
      <c r="R125" s="2257"/>
      <c r="S125" s="2257"/>
    </row>
    <row r="126" spans="1:19" ht="30.75" customHeight="1">
      <c r="A126" s="1382" t="s">
        <v>1231</v>
      </c>
      <c r="B126" s="1892" t="s">
        <v>1232</v>
      </c>
      <c r="C126" s="1892"/>
      <c r="D126" s="1892"/>
      <c r="E126" s="1892"/>
      <c r="F126" s="1892"/>
      <c r="G126" s="1892"/>
      <c r="H126" s="1892"/>
      <c r="I126" s="1892"/>
      <c r="J126" s="1892"/>
      <c r="K126" s="1892"/>
      <c r="L126" s="1892"/>
      <c r="M126" s="1892"/>
      <c r="N126" s="1892"/>
      <c r="O126" s="1892"/>
      <c r="P126" s="1892"/>
      <c r="Q126" s="1892"/>
      <c r="R126" s="1892"/>
      <c r="S126" s="1387"/>
    </row>
    <row r="127" spans="1:19" ht="50.1" customHeight="1">
      <c r="A127" s="1382">
        <v>1</v>
      </c>
      <c r="B127" s="1892" t="s">
        <v>1528</v>
      </c>
      <c r="C127" s="1892"/>
      <c r="D127" s="1892"/>
      <c r="E127" s="1892"/>
      <c r="F127" s="1892"/>
      <c r="G127" s="1892"/>
      <c r="H127" s="1892"/>
      <c r="I127" s="1892"/>
      <c r="J127" s="1892"/>
      <c r="K127" s="1892"/>
      <c r="L127" s="1892"/>
      <c r="M127" s="1892"/>
      <c r="N127" s="1892"/>
      <c r="O127" s="1892"/>
      <c r="P127" s="1892"/>
      <c r="Q127" s="1892"/>
      <c r="R127" s="1892"/>
      <c r="S127" s="154"/>
    </row>
    <row r="128" spans="1:19" ht="39" customHeight="1">
      <c r="A128" s="1382"/>
      <c r="B128" s="1377" t="s">
        <v>1238</v>
      </c>
      <c r="C128" s="147"/>
      <c r="D128" s="147"/>
      <c r="E128" s="147"/>
      <c r="F128" s="147"/>
      <c r="G128" s="2317" t="s">
        <v>1367</v>
      </c>
      <c r="H128" s="2317"/>
      <c r="I128" s="2317"/>
      <c r="J128" s="2317"/>
      <c r="K128" s="2317"/>
      <c r="L128" s="2317"/>
      <c r="M128" s="2317"/>
      <c r="N128" s="2317"/>
      <c r="O128" s="2317"/>
      <c r="P128" s="2317"/>
      <c r="Q128" s="2317"/>
      <c r="R128" s="2317"/>
      <c r="S128" s="142"/>
    </row>
    <row r="129" spans="1:19" ht="30" customHeight="1">
      <c r="A129" s="1382"/>
      <c r="B129" s="1385" t="s">
        <v>1240</v>
      </c>
      <c r="C129" s="1380" t="s">
        <v>724</v>
      </c>
      <c r="D129" s="1380"/>
      <c r="E129" s="148">
        <v>1380000</v>
      </c>
      <c r="F129" s="129"/>
      <c r="G129" s="2317"/>
      <c r="H129" s="2317"/>
      <c r="I129" s="2317"/>
      <c r="J129" s="2317"/>
      <c r="K129" s="2317"/>
      <c r="L129" s="2317"/>
      <c r="M129" s="2317"/>
      <c r="N129" s="2317"/>
      <c r="O129" s="2317"/>
      <c r="P129" s="2317"/>
      <c r="Q129" s="2317"/>
      <c r="R129" s="2317"/>
      <c r="S129" s="142"/>
    </row>
    <row r="130" spans="1:19" ht="30" customHeight="1">
      <c r="A130" s="1382"/>
      <c r="B130" s="1385" t="s">
        <v>1241</v>
      </c>
      <c r="C130" s="1380" t="s">
        <v>724</v>
      </c>
      <c r="D130" s="1380"/>
      <c r="E130" s="148">
        <v>1430000</v>
      </c>
      <c r="F130" s="129"/>
      <c r="G130" s="2317"/>
      <c r="H130" s="2317"/>
      <c r="I130" s="2317"/>
      <c r="J130" s="2317"/>
      <c r="K130" s="2317"/>
      <c r="L130" s="2317"/>
      <c r="M130" s="2317"/>
      <c r="N130" s="2317"/>
      <c r="O130" s="2317"/>
      <c r="P130" s="2317"/>
      <c r="Q130" s="2317"/>
      <c r="R130" s="2317"/>
      <c r="S130" s="142"/>
    </row>
    <row r="131" spans="1:19" ht="30" customHeight="1">
      <c r="A131" s="1382"/>
      <c r="B131" s="1377" t="s">
        <v>1242</v>
      </c>
      <c r="C131" s="147"/>
      <c r="D131" s="147"/>
      <c r="E131" s="147"/>
      <c r="F131" s="147"/>
      <c r="G131" s="2317" t="s">
        <v>1367</v>
      </c>
      <c r="H131" s="2317"/>
      <c r="I131" s="2317"/>
      <c r="J131" s="2317"/>
      <c r="K131" s="2317"/>
      <c r="L131" s="2317"/>
      <c r="M131" s="2317"/>
      <c r="N131" s="2317"/>
      <c r="O131" s="2317"/>
      <c r="P131" s="2317"/>
      <c r="Q131" s="2317"/>
      <c r="R131" s="2317"/>
      <c r="S131" s="2257"/>
    </row>
    <row r="132" spans="1:19" ht="30" customHeight="1">
      <c r="A132" s="1382"/>
      <c r="B132" s="1385" t="s">
        <v>1240</v>
      </c>
      <c r="C132" s="1380" t="s">
        <v>724</v>
      </c>
      <c r="D132" s="1380"/>
      <c r="E132" s="129">
        <v>1430000</v>
      </c>
      <c r="F132" s="147"/>
      <c r="G132" s="2317"/>
      <c r="H132" s="2317"/>
      <c r="I132" s="2317"/>
      <c r="J132" s="2317"/>
      <c r="K132" s="2317"/>
      <c r="L132" s="2317"/>
      <c r="M132" s="2317"/>
      <c r="N132" s="2317"/>
      <c r="O132" s="2317"/>
      <c r="P132" s="2317"/>
      <c r="Q132" s="2317"/>
      <c r="R132" s="2317"/>
      <c r="S132" s="2257"/>
    </row>
    <row r="133" spans="1:19" ht="30" customHeight="1">
      <c r="A133" s="1382"/>
      <c r="B133" s="1385" t="s">
        <v>1241</v>
      </c>
      <c r="C133" s="1380" t="s">
        <v>724</v>
      </c>
      <c r="D133" s="1380"/>
      <c r="E133" s="129">
        <v>1480000</v>
      </c>
      <c r="F133" s="147"/>
      <c r="G133" s="2317"/>
      <c r="H133" s="2317"/>
      <c r="I133" s="2317"/>
      <c r="J133" s="2317"/>
      <c r="K133" s="2317"/>
      <c r="L133" s="2317"/>
      <c r="M133" s="2317"/>
      <c r="N133" s="2317"/>
      <c r="O133" s="2317"/>
      <c r="P133" s="2317"/>
      <c r="Q133" s="2317"/>
      <c r="R133" s="2317"/>
      <c r="S133" s="2257"/>
    </row>
    <row r="134" spans="1:19" ht="30" customHeight="1">
      <c r="A134" s="1382"/>
      <c r="B134" s="1377" t="s">
        <v>1243</v>
      </c>
      <c r="C134" s="147"/>
      <c r="D134" s="147"/>
      <c r="E134" s="147"/>
      <c r="F134" s="147"/>
      <c r="G134" s="2317" t="s">
        <v>1367</v>
      </c>
      <c r="H134" s="2317"/>
      <c r="I134" s="2317"/>
      <c r="J134" s="2317"/>
      <c r="K134" s="2317"/>
      <c r="L134" s="2317"/>
      <c r="M134" s="2317"/>
      <c r="N134" s="2317"/>
      <c r="O134" s="2317"/>
      <c r="P134" s="2317"/>
      <c r="Q134" s="2317"/>
      <c r="R134" s="2317"/>
      <c r="S134" s="2257"/>
    </row>
    <row r="135" spans="1:19" ht="30" customHeight="1">
      <c r="A135" s="1378"/>
      <c r="B135" s="1385" t="s">
        <v>1240</v>
      </c>
      <c r="C135" s="1380" t="s">
        <v>724</v>
      </c>
      <c r="D135" s="1380"/>
      <c r="E135" s="129">
        <v>1480000</v>
      </c>
      <c r="F135" s="129"/>
      <c r="G135" s="2317"/>
      <c r="H135" s="2317"/>
      <c r="I135" s="2317"/>
      <c r="J135" s="2317"/>
      <c r="K135" s="2317"/>
      <c r="L135" s="2317"/>
      <c r="M135" s="2317"/>
      <c r="N135" s="2317"/>
      <c r="O135" s="2317"/>
      <c r="P135" s="2317"/>
      <c r="Q135" s="2317"/>
      <c r="R135" s="2317"/>
      <c r="S135" s="2257"/>
    </row>
    <row r="136" spans="1:19" ht="30" customHeight="1">
      <c r="A136" s="1378"/>
      <c r="B136" s="1385" t="s">
        <v>1241</v>
      </c>
      <c r="C136" s="1380" t="s">
        <v>724</v>
      </c>
      <c r="D136" s="1380"/>
      <c r="E136" s="129">
        <v>1530000</v>
      </c>
      <c r="F136" s="129"/>
      <c r="G136" s="2317"/>
      <c r="H136" s="2317"/>
      <c r="I136" s="2317"/>
      <c r="J136" s="2317"/>
      <c r="K136" s="2317"/>
      <c r="L136" s="2317"/>
      <c r="M136" s="2317"/>
      <c r="N136" s="2317"/>
      <c r="O136" s="2317"/>
      <c r="P136" s="2317"/>
      <c r="Q136" s="2317"/>
      <c r="R136" s="2317"/>
      <c r="S136" s="2257"/>
    </row>
    <row r="137" spans="1:19" ht="30" customHeight="1">
      <c r="A137" s="1382" t="s">
        <v>1247</v>
      </c>
      <c r="B137" s="1892" t="s">
        <v>1248</v>
      </c>
      <c r="C137" s="1892"/>
      <c r="D137" s="1892"/>
      <c r="E137" s="1892"/>
      <c r="F137" s="1892"/>
      <c r="G137" s="1892"/>
      <c r="H137" s="1892"/>
      <c r="I137" s="1892"/>
      <c r="J137" s="1892"/>
      <c r="K137" s="1892"/>
      <c r="L137" s="1892"/>
      <c r="M137" s="1892"/>
      <c r="N137" s="1892"/>
      <c r="O137" s="1892"/>
      <c r="P137" s="1892"/>
      <c r="Q137" s="1892"/>
      <c r="R137" s="1892"/>
      <c r="S137" s="162"/>
    </row>
    <row r="138" spans="1:19" ht="50.1" customHeight="1">
      <c r="A138" s="1382">
        <v>1</v>
      </c>
      <c r="B138" s="1892" t="s">
        <v>1688</v>
      </c>
      <c r="C138" s="2331"/>
      <c r="D138" s="2331"/>
      <c r="E138" s="2331"/>
      <c r="F138" s="2331"/>
      <c r="G138" s="2331"/>
      <c r="H138" s="2331"/>
      <c r="I138" s="2331"/>
      <c r="J138" s="2331"/>
      <c r="K138" s="2331"/>
      <c r="L138" s="2331"/>
      <c r="M138" s="2331"/>
      <c r="N138" s="2331"/>
      <c r="O138" s="2331"/>
      <c r="P138" s="2331"/>
      <c r="Q138" s="2331"/>
      <c r="R138" s="2331"/>
      <c r="S138" s="163"/>
    </row>
    <row r="139" spans="1:19" ht="30" customHeight="1">
      <c r="A139" s="1382"/>
      <c r="B139" s="1892" t="s">
        <v>1421</v>
      </c>
      <c r="C139" s="1892"/>
      <c r="D139" s="1892"/>
      <c r="E139" s="1892"/>
      <c r="F139" s="1385"/>
      <c r="G139" s="1385"/>
      <c r="H139" s="1385"/>
      <c r="I139" s="1385"/>
      <c r="J139" s="1385"/>
      <c r="K139" s="1385"/>
      <c r="L139" s="1385"/>
      <c r="M139" s="1385"/>
      <c r="N139" s="1385"/>
      <c r="O139" s="1385"/>
      <c r="P139" s="1385"/>
      <c r="Q139" s="1385"/>
      <c r="R139" s="1385"/>
      <c r="S139" s="163"/>
    </row>
    <row r="140" spans="1:19" ht="33" customHeight="1">
      <c r="A140" s="123"/>
      <c r="B140" s="1892" t="s">
        <v>1453</v>
      </c>
      <c r="C140" s="1892"/>
      <c r="D140" s="1892"/>
      <c r="E140" s="2241"/>
      <c r="F140" s="2241"/>
      <c r="G140" s="2241"/>
      <c r="H140" s="2282"/>
      <c r="I140" s="2283"/>
      <c r="J140" s="2283"/>
      <c r="K140" s="2283"/>
      <c r="L140" s="2283"/>
      <c r="M140" s="2283"/>
      <c r="N140" s="2283"/>
      <c r="O140" s="2283"/>
      <c r="P140" s="2283"/>
      <c r="Q140" s="2283"/>
      <c r="R140" s="2351"/>
      <c r="S140" s="2303"/>
    </row>
    <row r="141" spans="1:19" ht="33.75">
      <c r="A141" s="1378"/>
      <c r="B141" s="1385" t="s">
        <v>1654</v>
      </c>
      <c r="C141" s="1380" t="s">
        <v>1655</v>
      </c>
      <c r="D141" s="2257" t="s">
        <v>1423</v>
      </c>
      <c r="E141" s="155"/>
      <c r="F141" s="155"/>
      <c r="G141" s="156">
        <f>1560000/1.1</f>
        <v>1418181.8181818181</v>
      </c>
      <c r="H141" s="2311" t="s">
        <v>1454</v>
      </c>
      <c r="I141" s="2312"/>
      <c r="J141" s="2312"/>
      <c r="K141" s="2312"/>
      <c r="L141" s="2312"/>
      <c r="M141" s="2312"/>
      <c r="N141" s="2312"/>
      <c r="O141" s="2312"/>
      <c r="P141" s="2312"/>
      <c r="Q141" s="2312"/>
      <c r="R141" s="2313"/>
      <c r="S141" s="2303"/>
    </row>
    <row r="142" spans="1:19" ht="33.75">
      <c r="A142" s="1378"/>
      <c r="B142" s="1385" t="s">
        <v>1656</v>
      </c>
      <c r="C142" s="1380" t="s">
        <v>1655</v>
      </c>
      <c r="D142" s="2257"/>
      <c r="E142" s="155"/>
      <c r="F142" s="155"/>
      <c r="G142" s="156">
        <f>1610000/1.1</f>
        <v>1463636.3636363635</v>
      </c>
      <c r="H142" s="2314"/>
      <c r="I142" s="2315"/>
      <c r="J142" s="2315"/>
      <c r="K142" s="2315"/>
      <c r="L142" s="2315"/>
      <c r="M142" s="2315"/>
      <c r="N142" s="2315"/>
      <c r="O142" s="2315"/>
      <c r="P142" s="2315"/>
      <c r="Q142" s="2315"/>
      <c r="R142" s="2316"/>
      <c r="S142" s="2303"/>
    </row>
    <row r="143" spans="1:19" ht="33.75">
      <c r="A143" s="1378"/>
      <c r="B143" s="1385" t="s">
        <v>1657</v>
      </c>
      <c r="C143" s="1380" t="s">
        <v>1655</v>
      </c>
      <c r="D143" s="2257"/>
      <c r="E143" s="155"/>
      <c r="F143" s="155"/>
      <c r="G143" s="156">
        <f>1660000/1.1</f>
        <v>1509090.9090909089</v>
      </c>
      <c r="H143" s="2314"/>
      <c r="I143" s="2315"/>
      <c r="J143" s="2315"/>
      <c r="K143" s="2315"/>
      <c r="L143" s="2315"/>
      <c r="M143" s="2315"/>
      <c r="N143" s="2315"/>
      <c r="O143" s="2315"/>
      <c r="P143" s="2315"/>
      <c r="Q143" s="2315"/>
      <c r="R143" s="2316"/>
      <c r="S143" s="2303"/>
    </row>
    <row r="144" spans="1:19" ht="33.75">
      <c r="A144" s="1378"/>
      <c r="B144" s="1385" t="s">
        <v>1658</v>
      </c>
      <c r="C144" s="1380" t="s">
        <v>1655</v>
      </c>
      <c r="D144" s="2257"/>
      <c r="E144" s="155"/>
      <c r="F144" s="155"/>
      <c r="G144" s="156">
        <f>1710000/1.1</f>
        <v>1554545.4545454544</v>
      </c>
      <c r="H144" s="2314"/>
      <c r="I144" s="2315"/>
      <c r="J144" s="2315"/>
      <c r="K144" s="2315"/>
      <c r="L144" s="2315"/>
      <c r="M144" s="2315"/>
      <c r="N144" s="2315"/>
      <c r="O144" s="2315"/>
      <c r="P144" s="2315"/>
      <c r="Q144" s="2315"/>
      <c r="R144" s="2316"/>
      <c r="S144" s="2303"/>
    </row>
    <row r="145" spans="1:19" ht="33.75">
      <c r="A145" s="1378"/>
      <c r="B145" s="1385" t="s">
        <v>1659</v>
      </c>
      <c r="C145" s="1380" t="s">
        <v>1655</v>
      </c>
      <c r="D145" s="2257"/>
      <c r="E145" s="155"/>
      <c r="F145" s="155"/>
      <c r="G145" s="156">
        <f>1770000/1.1</f>
        <v>1609090.9090909089</v>
      </c>
      <c r="H145" s="2314"/>
      <c r="I145" s="2315"/>
      <c r="J145" s="2315"/>
      <c r="K145" s="2315"/>
      <c r="L145" s="2315"/>
      <c r="M145" s="2315"/>
      <c r="N145" s="2315"/>
      <c r="O145" s="2315"/>
      <c r="P145" s="2315"/>
      <c r="Q145" s="2315"/>
      <c r="R145" s="2316"/>
      <c r="S145" s="2303"/>
    </row>
    <row r="146" spans="1:19" ht="33.75">
      <c r="A146" s="1378"/>
      <c r="B146" s="1385" t="s">
        <v>1660</v>
      </c>
      <c r="C146" s="1380" t="s">
        <v>1655</v>
      </c>
      <c r="D146" s="2257"/>
      <c r="E146" s="155"/>
      <c r="F146" s="155"/>
      <c r="G146" s="156">
        <f>1845000/1.1</f>
        <v>1677272.7272727271</v>
      </c>
      <c r="H146" s="2314"/>
      <c r="I146" s="2315"/>
      <c r="J146" s="2315"/>
      <c r="K146" s="2315"/>
      <c r="L146" s="2315"/>
      <c r="M146" s="2315"/>
      <c r="N146" s="2315"/>
      <c r="O146" s="2315"/>
      <c r="P146" s="2315"/>
      <c r="Q146" s="2315"/>
      <c r="R146" s="2316"/>
      <c r="S146" s="2303"/>
    </row>
    <row r="147" spans="1:19" ht="33.75">
      <c r="A147" s="1378"/>
      <c r="B147" s="1385" t="s">
        <v>1661</v>
      </c>
      <c r="C147" s="1380" t="s">
        <v>1655</v>
      </c>
      <c r="D147" s="2257"/>
      <c r="E147" s="155"/>
      <c r="F147" s="155"/>
      <c r="G147" s="156">
        <f>1990000/1.1</f>
        <v>1809090.9090909089</v>
      </c>
      <c r="H147" s="2347"/>
      <c r="I147" s="2348"/>
      <c r="J147" s="2348"/>
      <c r="K147" s="2348"/>
      <c r="L147" s="2348"/>
      <c r="M147" s="2348"/>
      <c r="N147" s="2348"/>
      <c r="O147" s="2348"/>
      <c r="P147" s="2348"/>
      <c r="Q147" s="2348"/>
      <c r="R147" s="2349"/>
      <c r="S147" s="2303"/>
    </row>
    <row r="148" spans="1:19" ht="37.5" customHeight="1">
      <c r="A148" s="1378"/>
      <c r="B148" s="1377" t="s">
        <v>1690</v>
      </c>
      <c r="C148" s="1336"/>
      <c r="D148" s="124"/>
      <c r="E148" s="2241"/>
      <c r="F148" s="2241"/>
      <c r="G148" s="2241"/>
      <c r="H148" s="2241"/>
      <c r="I148" s="2241"/>
      <c r="J148" s="2241"/>
      <c r="K148" s="2241"/>
      <c r="L148" s="2241"/>
      <c r="M148" s="2241"/>
      <c r="N148" s="2241"/>
      <c r="O148" s="2241"/>
      <c r="P148" s="2241"/>
      <c r="Q148" s="2241"/>
      <c r="R148" s="2241"/>
      <c r="S148" s="2242" t="s">
        <v>1691</v>
      </c>
    </row>
    <row r="149" spans="1:19" ht="36.75" customHeight="1">
      <c r="A149" s="1378"/>
      <c r="B149" s="1385" t="s">
        <v>1654</v>
      </c>
      <c r="C149" s="1380" t="s">
        <v>1655</v>
      </c>
      <c r="D149" s="2257" t="s">
        <v>1423</v>
      </c>
      <c r="E149" s="157">
        <f>1325000/1.1</f>
        <v>1204545.4545454544</v>
      </c>
      <c r="F149" s="155"/>
      <c r="G149" s="158"/>
      <c r="H149" s="2311" t="s">
        <v>1456</v>
      </c>
      <c r="I149" s="2312"/>
      <c r="J149" s="2312"/>
      <c r="K149" s="2312"/>
      <c r="L149" s="2312"/>
      <c r="M149" s="2312"/>
      <c r="N149" s="2312"/>
      <c r="O149" s="2312"/>
      <c r="P149" s="2312"/>
      <c r="Q149" s="2312"/>
      <c r="R149" s="2313"/>
      <c r="S149" s="2243"/>
    </row>
    <row r="150" spans="1:19" ht="36.75" customHeight="1">
      <c r="A150" s="1378"/>
      <c r="B150" s="1385" t="s">
        <v>1656</v>
      </c>
      <c r="C150" s="1380" t="s">
        <v>1655</v>
      </c>
      <c r="D150" s="2257"/>
      <c r="E150" s="157">
        <f>1375000/1.1</f>
        <v>1250000</v>
      </c>
      <c r="F150" s="155"/>
      <c r="G150" s="148"/>
      <c r="H150" s="2314"/>
      <c r="I150" s="2315"/>
      <c r="J150" s="2315"/>
      <c r="K150" s="2315"/>
      <c r="L150" s="2315"/>
      <c r="M150" s="2315"/>
      <c r="N150" s="2315"/>
      <c r="O150" s="2315"/>
      <c r="P150" s="2315"/>
      <c r="Q150" s="2315"/>
      <c r="R150" s="2316"/>
      <c r="S150" s="2243"/>
    </row>
    <row r="151" spans="1:19" ht="36.75" customHeight="1">
      <c r="A151" s="1378"/>
      <c r="B151" s="1385" t="s">
        <v>1657</v>
      </c>
      <c r="C151" s="1380" t="s">
        <v>1655</v>
      </c>
      <c r="D151" s="2257"/>
      <c r="E151" s="157">
        <f>1425000/1.1</f>
        <v>1295454.5454545454</v>
      </c>
      <c r="F151" s="155"/>
      <c r="G151" s="148"/>
      <c r="H151" s="2314"/>
      <c r="I151" s="2315"/>
      <c r="J151" s="2315"/>
      <c r="K151" s="2315"/>
      <c r="L151" s="2315"/>
      <c r="M151" s="2315"/>
      <c r="N151" s="2315"/>
      <c r="O151" s="2315"/>
      <c r="P151" s="2315"/>
      <c r="Q151" s="2315"/>
      <c r="R151" s="2316"/>
      <c r="S151" s="2243"/>
    </row>
    <row r="152" spans="1:19" ht="36.75" customHeight="1">
      <c r="A152" s="1378"/>
      <c r="B152" s="1385" t="s">
        <v>1658</v>
      </c>
      <c r="C152" s="1380" t="s">
        <v>1655</v>
      </c>
      <c r="D152" s="2257"/>
      <c r="E152" s="157">
        <f>1475000/1.1</f>
        <v>1340909.0909090908</v>
      </c>
      <c r="F152" s="155"/>
      <c r="G152" s="148"/>
      <c r="H152" s="2314"/>
      <c r="I152" s="2315"/>
      <c r="J152" s="2315"/>
      <c r="K152" s="2315"/>
      <c r="L152" s="2315"/>
      <c r="M152" s="2315"/>
      <c r="N152" s="2315"/>
      <c r="O152" s="2315"/>
      <c r="P152" s="2315"/>
      <c r="Q152" s="2315"/>
      <c r="R152" s="2316"/>
      <c r="S152" s="2243"/>
    </row>
    <row r="153" spans="1:19" ht="36.75" customHeight="1">
      <c r="A153" s="1378"/>
      <c r="B153" s="1385" t="s">
        <v>1659</v>
      </c>
      <c r="C153" s="1380" t="s">
        <v>1655</v>
      </c>
      <c r="D153" s="2257"/>
      <c r="E153" s="157">
        <f>1550000/1.1</f>
        <v>1409090.9090909089</v>
      </c>
      <c r="F153" s="155"/>
      <c r="G153" s="148"/>
      <c r="H153" s="2314"/>
      <c r="I153" s="2315"/>
      <c r="J153" s="2315"/>
      <c r="K153" s="2315"/>
      <c r="L153" s="2315"/>
      <c r="M153" s="2315"/>
      <c r="N153" s="2315"/>
      <c r="O153" s="2315"/>
      <c r="P153" s="2315"/>
      <c r="Q153" s="2315"/>
      <c r="R153" s="2316"/>
      <c r="S153" s="2243"/>
    </row>
    <row r="154" spans="1:19" ht="36.75" customHeight="1">
      <c r="A154" s="1378"/>
      <c r="B154" s="1385" t="s">
        <v>1530</v>
      </c>
      <c r="C154" s="1380" t="s">
        <v>548</v>
      </c>
      <c r="D154" s="2257"/>
      <c r="E154" s="157">
        <f>1675000/1.1</f>
        <v>1522727.2727272727</v>
      </c>
      <c r="F154" s="155"/>
      <c r="G154" s="148"/>
      <c r="H154" s="2347"/>
      <c r="I154" s="2348"/>
      <c r="J154" s="2348"/>
      <c r="K154" s="2348"/>
      <c r="L154" s="2348"/>
      <c r="M154" s="2348"/>
      <c r="N154" s="2348"/>
      <c r="O154" s="2348"/>
      <c r="P154" s="2348"/>
      <c r="Q154" s="2348"/>
      <c r="R154" s="2349"/>
      <c r="S154" s="2244"/>
    </row>
    <row r="155" spans="1:19" ht="39.950000000000003" customHeight="1">
      <c r="A155" s="1378"/>
      <c r="B155" s="1377" t="s">
        <v>1689</v>
      </c>
      <c r="C155" s="1336"/>
      <c r="D155" s="124"/>
      <c r="E155" s="2241"/>
      <c r="F155" s="2241"/>
      <c r="G155" s="2241"/>
      <c r="H155" s="2241"/>
      <c r="I155" s="2241"/>
      <c r="J155" s="2241"/>
      <c r="K155" s="2241"/>
      <c r="L155" s="2241"/>
      <c r="M155" s="2241"/>
      <c r="N155" s="2241"/>
      <c r="O155" s="2241"/>
      <c r="P155" s="2241"/>
      <c r="Q155" s="2241"/>
      <c r="R155" s="2241"/>
      <c r="S155" s="1382"/>
    </row>
    <row r="156" spans="1:19" ht="38.25" customHeight="1">
      <c r="A156" s="1378"/>
      <c r="B156" s="1385" t="s">
        <v>1654</v>
      </c>
      <c r="C156" s="1380" t="s">
        <v>1655</v>
      </c>
      <c r="D156" s="2257" t="s">
        <v>1423</v>
      </c>
      <c r="E156" s="157">
        <f>1375000/1.1</f>
        <v>1250000</v>
      </c>
      <c r="F156" s="155"/>
      <c r="G156" s="148"/>
      <c r="H156" s="2311" t="s">
        <v>1459</v>
      </c>
      <c r="I156" s="2312"/>
      <c r="J156" s="2312"/>
      <c r="K156" s="2312"/>
      <c r="L156" s="2312"/>
      <c r="M156" s="2312"/>
      <c r="N156" s="2312"/>
      <c r="O156" s="2312"/>
      <c r="P156" s="2312"/>
      <c r="Q156" s="2312"/>
      <c r="R156" s="2313"/>
      <c r="S156" s="2335" t="s">
        <v>1460</v>
      </c>
    </row>
    <row r="157" spans="1:19" ht="38.25" customHeight="1">
      <c r="A157" s="1378"/>
      <c r="B157" s="1385" t="s">
        <v>1656</v>
      </c>
      <c r="C157" s="1380" t="s">
        <v>1655</v>
      </c>
      <c r="D157" s="2257"/>
      <c r="E157" s="157">
        <f>1425000/1.1</f>
        <v>1295454.5454545454</v>
      </c>
      <c r="F157" s="155"/>
      <c r="G157" s="148"/>
      <c r="H157" s="2314"/>
      <c r="I157" s="2315"/>
      <c r="J157" s="2315"/>
      <c r="K157" s="2315"/>
      <c r="L157" s="2315"/>
      <c r="M157" s="2315"/>
      <c r="N157" s="2315"/>
      <c r="O157" s="2315"/>
      <c r="P157" s="2315"/>
      <c r="Q157" s="2315"/>
      <c r="R157" s="2316"/>
      <c r="S157" s="2257"/>
    </row>
    <row r="158" spans="1:19" ht="38.25" customHeight="1">
      <c r="A158" s="1378"/>
      <c r="B158" s="1385" t="s">
        <v>1657</v>
      </c>
      <c r="C158" s="1380" t="s">
        <v>1655</v>
      </c>
      <c r="D158" s="2257"/>
      <c r="E158" s="157">
        <f>1475000/1.1</f>
        <v>1340909.0909090908</v>
      </c>
      <c r="F158" s="155"/>
      <c r="G158" s="148"/>
      <c r="H158" s="2314"/>
      <c r="I158" s="2315"/>
      <c r="J158" s="2315"/>
      <c r="K158" s="2315"/>
      <c r="L158" s="2315"/>
      <c r="M158" s="2315"/>
      <c r="N158" s="2315"/>
      <c r="O158" s="2315"/>
      <c r="P158" s="2315"/>
      <c r="Q158" s="2315"/>
      <c r="R158" s="2316"/>
      <c r="S158" s="2257"/>
    </row>
    <row r="159" spans="1:19" ht="38.25" customHeight="1">
      <c r="A159" s="1378"/>
      <c r="B159" s="1385" t="s">
        <v>1658</v>
      </c>
      <c r="C159" s="1380" t="s">
        <v>1655</v>
      </c>
      <c r="D159" s="2257"/>
      <c r="E159" s="157">
        <f>1530000/1.1</f>
        <v>1390909.0909090908</v>
      </c>
      <c r="F159" s="155"/>
      <c r="G159" s="148"/>
      <c r="H159" s="2314"/>
      <c r="I159" s="2315"/>
      <c r="J159" s="2315"/>
      <c r="K159" s="2315"/>
      <c r="L159" s="2315"/>
      <c r="M159" s="2315"/>
      <c r="N159" s="2315"/>
      <c r="O159" s="2315"/>
      <c r="P159" s="2315"/>
      <c r="Q159" s="2315"/>
      <c r="R159" s="2316"/>
      <c r="S159" s="2257"/>
    </row>
    <row r="160" spans="1:19" ht="38.25" customHeight="1">
      <c r="A160" s="1378"/>
      <c r="B160" s="1385" t="s">
        <v>1659</v>
      </c>
      <c r="C160" s="1380" t="s">
        <v>1655</v>
      </c>
      <c r="D160" s="2257"/>
      <c r="E160" s="157">
        <f>1600000/1.1</f>
        <v>1454545.4545454544</v>
      </c>
      <c r="F160" s="155"/>
      <c r="G160" s="148"/>
      <c r="H160" s="2314"/>
      <c r="I160" s="2315"/>
      <c r="J160" s="2315"/>
      <c r="K160" s="2315"/>
      <c r="L160" s="2315"/>
      <c r="M160" s="2315"/>
      <c r="N160" s="2315"/>
      <c r="O160" s="2315"/>
      <c r="P160" s="2315"/>
      <c r="Q160" s="2315"/>
      <c r="R160" s="2316"/>
      <c r="S160" s="2257"/>
    </row>
    <row r="161" spans="1:19" ht="38.25" customHeight="1">
      <c r="A161" s="1378"/>
      <c r="B161" s="1385" t="s">
        <v>1530</v>
      </c>
      <c r="C161" s="1380" t="s">
        <v>548</v>
      </c>
      <c r="D161" s="2257"/>
      <c r="E161" s="157">
        <f>1700000/1.1</f>
        <v>1545454.5454545454</v>
      </c>
      <c r="F161" s="155"/>
      <c r="G161" s="148"/>
      <c r="H161" s="2314"/>
      <c r="I161" s="2315"/>
      <c r="J161" s="2315"/>
      <c r="K161" s="2315"/>
      <c r="L161" s="2315"/>
      <c r="M161" s="2315"/>
      <c r="N161" s="2315"/>
      <c r="O161" s="2315"/>
      <c r="P161" s="2315"/>
      <c r="Q161" s="2315"/>
      <c r="R161" s="2316"/>
      <c r="S161" s="2257"/>
    </row>
    <row r="162" spans="1:19" ht="30" customHeight="1">
      <c r="A162" s="1382" t="s">
        <v>1266</v>
      </c>
      <c r="B162" s="2337" t="s">
        <v>1267</v>
      </c>
      <c r="C162" s="2337"/>
      <c r="D162" s="2337"/>
      <c r="E162" s="2337"/>
      <c r="F162" s="2337"/>
      <c r="G162" s="2337"/>
      <c r="H162" s="2337"/>
      <c r="I162" s="2337"/>
      <c r="J162" s="2337"/>
      <c r="K162" s="2337"/>
      <c r="L162" s="2337"/>
      <c r="M162" s="2337"/>
      <c r="N162" s="2337"/>
      <c r="O162" s="2337"/>
      <c r="P162" s="2337"/>
      <c r="Q162" s="2337"/>
      <c r="R162" s="2337"/>
      <c r="S162" s="154"/>
    </row>
    <row r="163" spans="1:19" ht="45" customHeight="1">
      <c r="A163" s="2241">
        <v>1</v>
      </c>
      <c r="B163" s="1892" t="s">
        <v>1563</v>
      </c>
      <c r="C163" s="1892"/>
      <c r="D163" s="1892"/>
      <c r="E163" s="1892"/>
      <c r="F163" s="1892"/>
      <c r="G163" s="1892"/>
      <c r="H163" s="1892"/>
      <c r="I163" s="1892"/>
      <c r="J163" s="1892"/>
      <c r="K163" s="1892"/>
      <c r="L163" s="1892"/>
      <c r="M163" s="1892"/>
      <c r="N163" s="1892"/>
      <c r="O163" s="1892"/>
      <c r="P163" s="1892"/>
      <c r="Q163" s="1892"/>
      <c r="R163" s="1892"/>
      <c r="S163" s="2257"/>
    </row>
    <row r="164" spans="1:19" ht="30" customHeight="1">
      <c r="A164" s="2241"/>
      <c r="B164" s="2338" t="s">
        <v>1427</v>
      </c>
      <c r="C164" s="2331"/>
      <c r="D164" s="2331"/>
      <c r="E164" s="2331"/>
      <c r="F164" s="2331"/>
      <c r="G164" s="2331"/>
      <c r="H164" s="2331"/>
      <c r="I164" s="2331"/>
      <c r="J164" s="2331"/>
      <c r="K164" s="2331"/>
      <c r="L164" s="2331"/>
      <c r="M164" s="2331"/>
      <c r="N164" s="2331"/>
      <c r="O164" s="2331"/>
      <c r="P164" s="2331"/>
      <c r="Q164" s="2331"/>
      <c r="R164" s="2331"/>
      <c r="S164" s="2257"/>
    </row>
    <row r="165" spans="1:19" ht="22.5" customHeight="1">
      <c r="A165" s="2241"/>
      <c r="B165" s="2339" t="s">
        <v>1374</v>
      </c>
      <c r="C165" s="2331"/>
      <c r="D165" s="2331"/>
      <c r="E165" s="2331"/>
      <c r="F165" s="2331"/>
      <c r="G165" s="2331"/>
      <c r="H165" s="2331"/>
      <c r="I165" s="2331"/>
      <c r="J165" s="2331"/>
      <c r="K165" s="2331"/>
      <c r="L165" s="2331"/>
      <c r="M165" s="2331"/>
      <c r="N165" s="2331"/>
      <c r="O165" s="2331"/>
      <c r="P165" s="1385"/>
      <c r="Q165" s="1385"/>
      <c r="R165" s="1385"/>
      <c r="S165" s="2257"/>
    </row>
    <row r="166" spans="1:19" ht="18" customHeight="1">
      <c r="A166" s="2241"/>
      <c r="B166" s="2339" t="s">
        <v>1428</v>
      </c>
      <c r="C166" s="2331"/>
      <c r="D166" s="2331"/>
      <c r="E166" s="2331"/>
      <c r="F166" s="2331"/>
      <c r="G166" s="2331"/>
      <c r="H166" s="2331"/>
      <c r="I166" s="2331"/>
      <c r="J166" s="2331"/>
      <c r="K166" s="2331"/>
      <c r="L166" s="2331"/>
      <c r="M166" s="2331"/>
      <c r="N166" s="2331"/>
      <c r="O166" s="2331"/>
      <c r="P166" s="2331"/>
      <c r="Q166" s="2331"/>
      <c r="R166" s="2331"/>
      <c r="S166" s="2257"/>
    </row>
    <row r="167" spans="1:19" ht="18" customHeight="1">
      <c r="A167" s="2241"/>
      <c r="B167" s="2339" t="s">
        <v>1429</v>
      </c>
      <c r="C167" s="2331"/>
      <c r="D167" s="2331"/>
      <c r="E167" s="2331"/>
      <c r="F167" s="2331"/>
      <c r="G167" s="2331"/>
      <c r="H167" s="2331"/>
      <c r="I167" s="2331"/>
      <c r="J167" s="2331"/>
      <c r="K167" s="2331"/>
      <c r="L167" s="2331"/>
      <c r="M167" s="2331"/>
      <c r="N167" s="2331"/>
      <c r="O167" s="2331"/>
      <c r="P167" s="2331"/>
      <c r="Q167" s="2331"/>
      <c r="R167" s="2331"/>
      <c r="S167" s="2257"/>
    </row>
    <row r="168" spans="1:19" ht="30" customHeight="1">
      <c r="A168" s="1382"/>
      <c r="B168" s="2340" t="s">
        <v>1430</v>
      </c>
      <c r="C168" s="1892"/>
      <c r="D168" s="1892"/>
      <c r="E168" s="1892"/>
      <c r="F168" s="1892"/>
      <c r="G168" s="2327"/>
      <c r="H168" s="2327"/>
      <c r="I168" s="2327"/>
      <c r="J168" s="2327"/>
      <c r="K168" s="2327"/>
      <c r="L168" s="2327"/>
      <c r="M168" s="2327"/>
      <c r="N168" s="2327"/>
      <c r="O168" s="2327"/>
      <c r="P168" s="2327"/>
      <c r="Q168" s="2327"/>
      <c r="R168" s="2327"/>
      <c r="S168" s="157"/>
    </row>
    <row r="169" spans="1:19" ht="30" customHeight="1">
      <c r="A169" s="1378"/>
      <c r="B169" s="1385" t="s">
        <v>1272</v>
      </c>
      <c r="C169" s="1380" t="s">
        <v>1273</v>
      </c>
      <c r="D169" s="1380"/>
      <c r="E169" s="1381">
        <v>440000</v>
      </c>
      <c r="F169" s="2258" t="s">
        <v>1431</v>
      </c>
      <c r="G169" s="2259"/>
      <c r="H169" s="2259"/>
      <c r="I169" s="2259"/>
      <c r="J169" s="2259"/>
      <c r="K169" s="2259"/>
      <c r="L169" s="2259"/>
      <c r="M169" s="2259"/>
      <c r="N169" s="2259"/>
      <c r="O169" s="2259"/>
      <c r="P169" s="2259"/>
      <c r="Q169" s="2259"/>
      <c r="R169" s="2260"/>
      <c r="S169" s="2257"/>
    </row>
    <row r="170" spans="1:19" ht="30" customHeight="1">
      <c r="A170" s="1378"/>
      <c r="B170" s="1385" t="s">
        <v>1274</v>
      </c>
      <c r="C170" s="1380" t="s">
        <v>1273</v>
      </c>
      <c r="D170" s="1380"/>
      <c r="E170" s="1381">
        <v>495000</v>
      </c>
      <c r="F170" s="2261"/>
      <c r="G170" s="2262"/>
      <c r="H170" s="2262"/>
      <c r="I170" s="2262"/>
      <c r="J170" s="2262"/>
      <c r="K170" s="2262"/>
      <c r="L170" s="2262"/>
      <c r="M170" s="2262"/>
      <c r="N170" s="2262"/>
      <c r="O170" s="2262"/>
      <c r="P170" s="2262"/>
      <c r="Q170" s="2262"/>
      <c r="R170" s="2263"/>
      <c r="S170" s="2257"/>
    </row>
    <row r="171" spans="1:19" ht="30" customHeight="1">
      <c r="A171" s="1378"/>
      <c r="B171" s="1385" t="s">
        <v>1375</v>
      </c>
      <c r="C171" s="1380" t="s">
        <v>1273</v>
      </c>
      <c r="D171" s="1380"/>
      <c r="E171" s="1381">
        <v>555000</v>
      </c>
      <c r="F171" s="2261"/>
      <c r="G171" s="2262"/>
      <c r="H171" s="2262"/>
      <c r="I171" s="2262"/>
      <c r="J171" s="2262"/>
      <c r="K171" s="2262"/>
      <c r="L171" s="2262"/>
      <c r="M171" s="2262"/>
      <c r="N171" s="2262"/>
      <c r="O171" s="2262"/>
      <c r="P171" s="2262"/>
      <c r="Q171" s="2262"/>
      <c r="R171" s="2263"/>
      <c r="S171" s="2257"/>
    </row>
    <row r="172" spans="1:19" ht="30" customHeight="1">
      <c r="A172" s="1378"/>
      <c r="B172" s="1385" t="s">
        <v>1276</v>
      </c>
      <c r="C172" s="1380" t="s">
        <v>1273</v>
      </c>
      <c r="D172" s="1380"/>
      <c r="E172" s="1381">
        <v>680000</v>
      </c>
      <c r="F172" s="2261"/>
      <c r="G172" s="2262"/>
      <c r="H172" s="2262"/>
      <c r="I172" s="2262"/>
      <c r="J172" s="2262"/>
      <c r="K172" s="2262"/>
      <c r="L172" s="2262"/>
      <c r="M172" s="2262"/>
      <c r="N172" s="2262"/>
      <c r="O172" s="2262"/>
      <c r="P172" s="2262"/>
      <c r="Q172" s="2262"/>
      <c r="R172" s="2263"/>
      <c r="S172" s="2257"/>
    </row>
    <row r="173" spans="1:19" ht="30" customHeight="1">
      <c r="A173" s="1378"/>
      <c r="B173" s="1385" t="s">
        <v>1277</v>
      </c>
      <c r="C173" s="1380" t="s">
        <v>1273</v>
      </c>
      <c r="D173" s="1380"/>
      <c r="E173" s="1381">
        <v>720000</v>
      </c>
      <c r="F173" s="2261"/>
      <c r="G173" s="2262"/>
      <c r="H173" s="2262"/>
      <c r="I173" s="2262"/>
      <c r="J173" s="2262"/>
      <c r="K173" s="2262"/>
      <c r="L173" s="2262"/>
      <c r="M173" s="2262"/>
      <c r="N173" s="2262"/>
      <c r="O173" s="2262"/>
      <c r="P173" s="2262"/>
      <c r="Q173" s="2262"/>
      <c r="R173" s="2263"/>
      <c r="S173" s="2257"/>
    </row>
    <row r="174" spans="1:19" ht="30" customHeight="1">
      <c r="A174" s="1378"/>
      <c r="B174" s="1385" t="s">
        <v>1278</v>
      </c>
      <c r="C174" s="1380" t="s">
        <v>1273</v>
      </c>
      <c r="D174" s="1380"/>
      <c r="E174" s="1381">
        <v>790000</v>
      </c>
      <c r="F174" s="2261"/>
      <c r="G174" s="2262"/>
      <c r="H174" s="2262"/>
      <c r="I174" s="2262"/>
      <c r="J174" s="2262"/>
      <c r="K174" s="2262"/>
      <c r="L174" s="2262"/>
      <c r="M174" s="2262"/>
      <c r="N174" s="2262"/>
      <c r="O174" s="2262"/>
      <c r="P174" s="2262"/>
      <c r="Q174" s="2262"/>
      <c r="R174" s="2263"/>
      <c r="S174" s="2257"/>
    </row>
    <row r="175" spans="1:19" ht="30" customHeight="1">
      <c r="A175" s="1378"/>
      <c r="B175" s="1385" t="s">
        <v>1279</v>
      </c>
      <c r="C175" s="1380" t="s">
        <v>1273</v>
      </c>
      <c r="D175" s="1380"/>
      <c r="E175" s="1381">
        <v>985000</v>
      </c>
      <c r="F175" s="2261"/>
      <c r="G175" s="2262"/>
      <c r="H175" s="2262"/>
      <c r="I175" s="2262"/>
      <c r="J175" s="2262"/>
      <c r="K175" s="2262"/>
      <c r="L175" s="2262"/>
      <c r="M175" s="2262"/>
      <c r="N175" s="2262"/>
      <c r="O175" s="2262"/>
      <c r="P175" s="2262"/>
      <c r="Q175" s="2262"/>
      <c r="R175" s="2263"/>
      <c r="S175" s="2257"/>
    </row>
    <row r="176" spans="1:19" ht="30" customHeight="1">
      <c r="A176" s="1378"/>
      <c r="B176" s="1385" t="s">
        <v>1280</v>
      </c>
      <c r="C176" s="1380" t="s">
        <v>1273</v>
      </c>
      <c r="D176" s="1380"/>
      <c r="E176" s="1381">
        <v>1090000</v>
      </c>
      <c r="F176" s="2261"/>
      <c r="G176" s="2262"/>
      <c r="H176" s="2262"/>
      <c r="I176" s="2262"/>
      <c r="J176" s="2262"/>
      <c r="K176" s="2262"/>
      <c r="L176" s="2262"/>
      <c r="M176" s="2262"/>
      <c r="N176" s="2262"/>
      <c r="O176" s="2262"/>
      <c r="P176" s="2262"/>
      <c r="Q176" s="2262"/>
      <c r="R176" s="2263"/>
      <c r="S176" s="2257"/>
    </row>
    <row r="177" spans="1:19" ht="30" customHeight="1">
      <c r="A177" s="1378"/>
      <c r="B177" s="1385" t="s">
        <v>1281</v>
      </c>
      <c r="C177" s="1380" t="s">
        <v>1273</v>
      </c>
      <c r="D177" s="1380"/>
      <c r="E177" s="1381">
        <v>1190000</v>
      </c>
      <c r="F177" s="2261"/>
      <c r="G177" s="2262"/>
      <c r="H177" s="2262"/>
      <c r="I177" s="2262"/>
      <c r="J177" s="2262"/>
      <c r="K177" s="2262"/>
      <c r="L177" s="2262"/>
      <c r="M177" s="2262"/>
      <c r="N177" s="2262"/>
      <c r="O177" s="2262"/>
      <c r="P177" s="2262"/>
      <c r="Q177" s="2262"/>
      <c r="R177" s="2263"/>
      <c r="S177" s="2257"/>
    </row>
    <row r="178" spans="1:19" ht="30" customHeight="1">
      <c r="A178" s="1378"/>
      <c r="B178" s="1385" t="s">
        <v>1282</v>
      </c>
      <c r="C178" s="1380" t="s">
        <v>1273</v>
      </c>
      <c r="D178" s="1380"/>
      <c r="E178" s="1381">
        <v>1485000</v>
      </c>
      <c r="F178" s="2261"/>
      <c r="G178" s="2262"/>
      <c r="H178" s="2262"/>
      <c r="I178" s="2262"/>
      <c r="J178" s="2262"/>
      <c r="K178" s="2262"/>
      <c r="L178" s="2262"/>
      <c r="M178" s="2262"/>
      <c r="N178" s="2262"/>
      <c r="O178" s="2262"/>
      <c r="P178" s="2262"/>
      <c r="Q178" s="2262"/>
      <c r="R178" s="2263"/>
      <c r="S178" s="2257"/>
    </row>
    <row r="179" spans="1:19" ht="30" customHeight="1">
      <c r="A179" s="1378"/>
      <c r="B179" s="1385" t="s">
        <v>1283</v>
      </c>
      <c r="C179" s="1380" t="s">
        <v>1273</v>
      </c>
      <c r="D179" s="1380"/>
      <c r="E179" s="1381">
        <v>1610000</v>
      </c>
      <c r="F179" s="2261"/>
      <c r="G179" s="2262"/>
      <c r="H179" s="2262"/>
      <c r="I179" s="2262"/>
      <c r="J179" s="2262"/>
      <c r="K179" s="2262"/>
      <c r="L179" s="2262"/>
      <c r="M179" s="2262"/>
      <c r="N179" s="2262"/>
      <c r="O179" s="2262"/>
      <c r="P179" s="2262"/>
      <c r="Q179" s="2262"/>
      <c r="R179" s="2263"/>
      <c r="S179" s="2257"/>
    </row>
    <row r="180" spans="1:19" ht="30" customHeight="1">
      <c r="A180" s="1378"/>
      <c r="B180" s="1385" t="s">
        <v>1284</v>
      </c>
      <c r="C180" s="1380" t="s">
        <v>1273</v>
      </c>
      <c r="D180" s="1380"/>
      <c r="E180" s="1381">
        <v>1740000</v>
      </c>
      <c r="F180" s="2261"/>
      <c r="G180" s="2262"/>
      <c r="H180" s="2262"/>
      <c r="I180" s="2262"/>
      <c r="J180" s="2262"/>
      <c r="K180" s="2262"/>
      <c r="L180" s="2262"/>
      <c r="M180" s="2262"/>
      <c r="N180" s="2262"/>
      <c r="O180" s="2262"/>
      <c r="P180" s="2262"/>
      <c r="Q180" s="2262"/>
      <c r="R180" s="2263"/>
      <c r="S180" s="2257"/>
    </row>
    <row r="181" spans="1:19" ht="30" customHeight="1">
      <c r="A181" s="1378"/>
      <c r="B181" s="1385" t="s">
        <v>1285</v>
      </c>
      <c r="C181" s="1380" t="s">
        <v>1273</v>
      </c>
      <c r="D181" s="1380"/>
      <c r="E181" s="1381">
        <v>2475000</v>
      </c>
      <c r="F181" s="2261"/>
      <c r="G181" s="2262"/>
      <c r="H181" s="2262"/>
      <c r="I181" s="2262"/>
      <c r="J181" s="2262"/>
      <c r="K181" s="2262"/>
      <c r="L181" s="2262"/>
      <c r="M181" s="2262"/>
      <c r="N181" s="2262"/>
      <c r="O181" s="2262"/>
      <c r="P181" s="2262"/>
      <c r="Q181" s="2262"/>
      <c r="R181" s="2263"/>
      <c r="S181" s="2257"/>
    </row>
    <row r="182" spans="1:19" ht="30" customHeight="1">
      <c r="A182" s="1378"/>
      <c r="B182" s="1385" t="s">
        <v>1286</v>
      </c>
      <c r="C182" s="1380" t="s">
        <v>1273</v>
      </c>
      <c r="D182" s="1380"/>
      <c r="E182" s="1381">
        <v>2745000</v>
      </c>
      <c r="F182" s="2261"/>
      <c r="G182" s="2262"/>
      <c r="H182" s="2262"/>
      <c r="I182" s="2262"/>
      <c r="J182" s="2262"/>
      <c r="K182" s="2262"/>
      <c r="L182" s="2262"/>
      <c r="M182" s="2262"/>
      <c r="N182" s="2262"/>
      <c r="O182" s="2262"/>
      <c r="P182" s="2262"/>
      <c r="Q182" s="2262"/>
      <c r="R182" s="2263"/>
      <c r="S182" s="2257"/>
    </row>
    <row r="183" spans="1:19" ht="30" customHeight="1">
      <c r="A183" s="1378"/>
      <c r="B183" s="1385" t="s">
        <v>1287</v>
      </c>
      <c r="C183" s="1380" t="s">
        <v>1273</v>
      </c>
      <c r="D183" s="1380"/>
      <c r="E183" s="1381">
        <v>2970000</v>
      </c>
      <c r="F183" s="2261"/>
      <c r="G183" s="2262"/>
      <c r="H183" s="2262"/>
      <c r="I183" s="2262"/>
      <c r="J183" s="2262"/>
      <c r="K183" s="2262"/>
      <c r="L183" s="2262"/>
      <c r="M183" s="2262"/>
      <c r="N183" s="2262"/>
      <c r="O183" s="2262"/>
      <c r="P183" s="2262"/>
      <c r="Q183" s="2262"/>
      <c r="R183" s="2263"/>
      <c r="S183" s="2257"/>
    </row>
    <row r="184" spans="1:19" ht="30" customHeight="1">
      <c r="A184" s="1378"/>
      <c r="B184" s="1385" t="s">
        <v>1288</v>
      </c>
      <c r="C184" s="1380" t="s">
        <v>1273</v>
      </c>
      <c r="D184" s="1380"/>
      <c r="E184" s="1381">
        <v>3555000</v>
      </c>
      <c r="F184" s="2261"/>
      <c r="G184" s="2262"/>
      <c r="H184" s="2262"/>
      <c r="I184" s="2262"/>
      <c r="J184" s="2262"/>
      <c r="K184" s="2262"/>
      <c r="L184" s="2262"/>
      <c r="M184" s="2262"/>
      <c r="N184" s="2262"/>
      <c r="O184" s="2262"/>
      <c r="P184" s="2262"/>
      <c r="Q184" s="2262"/>
      <c r="R184" s="2263"/>
      <c r="S184" s="2257"/>
    </row>
    <row r="185" spans="1:19" ht="30" customHeight="1">
      <c r="A185" s="1378"/>
      <c r="B185" s="1385" t="s">
        <v>1289</v>
      </c>
      <c r="C185" s="1380" t="s">
        <v>1273</v>
      </c>
      <c r="D185" s="1380"/>
      <c r="E185" s="1381">
        <v>3915000</v>
      </c>
      <c r="F185" s="2261"/>
      <c r="G185" s="2262"/>
      <c r="H185" s="2262"/>
      <c r="I185" s="2262"/>
      <c r="J185" s="2262"/>
      <c r="K185" s="2262"/>
      <c r="L185" s="2262"/>
      <c r="M185" s="2262"/>
      <c r="N185" s="2262"/>
      <c r="O185" s="2262"/>
      <c r="P185" s="2262"/>
      <c r="Q185" s="2262"/>
      <c r="R185" s="2263"/>
      <c r="S185" s="2257"/>
    </row>
    <row r="186" spans="1:19" ht="30" customHeight="1">
      <c r="A186" s="1378"/>
      <c r="B186" s="1385" t="s">
        <v>1290</v>
      </c>
      <c r="C186" s="1380" t="s">
        <v>1273</v>
      </c>
      <c r="D186" s="1380"/>
      <c r="E186" s="1381">
        <v>4275000</v>
      </c>
      <c r="F186" s="2264"/>
      <c r="G186" s="2265"/>
      <c r="H186" s="2265"/>
      <c r="I186" s="2265"/>
      <c r="J186" s="2265"/>
      <c r="K186" s="2265"/>
      <c r="L186" s="2265"/>
      <c r="M186" s="2265"/>
      <c r="N186" s="2265"/>
      <c r="O186" s="2265"/>
      <c r="P186" s="2265"/>
      <c r="Q186" s="2265"/>
      <c r="R186" s="2266"/>
      <c r="S186" s="2257"/>
    </row>
    <row r="187" spans="1:19" ht="30" customHeight="1">
      <c r="A187" s="1378"/>
      <c r="B187" s="1892" t="s">
        <v>1432</v>
      </c>
      <c r="C187" s="1892"/>
      <c r="D187" s="1892"/>
      <c r="E187" s="1892"/>
      <c r="F187" s="1892"/>
      <c r="G187" s="2327"/>
      <c r="H187" s="2327"/>
      <c r="I187" s="2327"/>
      <c r="J187" s="2327"/>
      <c r="K187" s="2327"/>
      <c r="L187" s="2327"/>
      <c r="M187" s="2327"/>
      <c r="N187" s="2327"/>
      <c r="O187" s="2327"/>
      <c r="P187" s="2327"/>
      <c r="Q187" s="2327"/>
      <c r="R187" s="2327"/>
      <c r="S187" s="2257"/>
    </row>
    <row r="188" spans="1:19" ht="30" customHeight="1">
      <c r="A188" s="1378"/>
      <c r="B188" s="1385" t="s">
        <v>1433</v>
      </c>
      <c r="C188" s="1380" t="s">
        <v>1273</v>
      </c>
      <c r="D188" s="1380"/>
      <c r="E188" s="1381">
        <v>775000</v>
      </c>
      <c r="F188" s="2311" t="s">
        <v>1436</v>
      </c>
      <c r="G188" s="2312"/>
      <c r="H188" s="2312"/>
      <c r="I188" s="2312"/>
      <c r="J188" s="2312"/>
      <c r="K188" s="2312"/>
      <c r="L188" s="2312"/>
      <c r="M188" s="2312"/>
      <c r="N188" s="2312"/>
      <c r="O188" s="2312"/>
      <c r="P188" s="2312"/>
      <c r="Q188" s="2312"/>
      <c r="R188" s="2313"/>
      <c r="S188" s="2257"/>
    </row>
    <row r="189" spans="1:19" ht="30" customHeight="1">
      <c r="A189" s="1373"/>
      <c r="B189" s="1374" t="s">
        <v>1434</v>
      </c>
      <c r="C189" s="1375" t="s">
        <v>1273</v>
      </c>
      <c r="D189" s="1375"/>
      <c r="E189" s="1376">
        <v>865000</v>
      </c>
      <c r="F189" s="2314"/>
      <c r="G189" s="2315"/>
      <c r="H189" s="2315"/>
      <c r="I189" s="2315"/>
      <c r="J189" s="2315"/>
      <c r="K189" s="2315"/>
      <c r="L189" s="2315"/>
      <c r="M189" s="2315"/>
      <c r="N189" s="2315"/>
      <c r="O189" s="2315"/>
      <c r="P189" s="2315"/>
      <c r="Q189" s="2315"/>
      <c r="R189" s="2316"/>
      <c r="S189" s="2257"/>
    </row>
    <row r="190" spans="1:19" ht="30" customHeight="1">
      <c r="A190" s="1378"/>
      <c r="B190" s="1385" t="s">
        <v>1435</v>
      </c>
      <c r="C190" s="1380" t="s">
        <v>1273</v>
      </c>
      <c r="D190" s="1380"/>
      <c r="E190" s="1381">
        <v>1165000</v>
      </c>
      <c r="F190" s="2314"/>
      <c r="G190" s="2315"/>
      <c r="H190" s="2315"/>
      <c r="I190" s="2315"/>
      <c r="J190" s="2315"/>
      <c r="K190" s="2315"/>
      <c r="L190" s="2315"/>
      <c r="M190" s="2315"/>
      <c r="N190" s="2315"/>
      <c r="O190" s="2315"/>
      <c r="P190" s="2315"/>
      <c r="Q190" s="2315"/>
      <c r="R190" s="2316"/>
      <c r="S190" s="2257"/>
    </row>
    <row r="191" spans="1:19" ht="30" customHeight="1">
      <c r="A191" s="1378"/>
      <c r="B191" s="1385" t="s">
        <v>1437</v>
      </c>
      <c r="C191" s="1380" t="s">
        <v>1273</v>
      </c>
      <c r="D191" s="1380"/>
      <c r="E191" s="1381">
        <v>1280000</v>
      </c>
      <c r="F191" s="2314"/>
      <c r="G191" s="2315"/>
      <c r="H191" s="2315"/>
      <c r="I191" s="2315"/>
      <c r="J191" s="2315"/>
      <c r="K191" s="2315"/>
      <c r="L191" s="2315"/>
      <c r="M191" s="2315"/>
      <c r="N191" s="2315"/>
      <c r="O191" s="2315"/>
      <c r="P191" s="2315"/>
      <c r="Q191" s="2315"/>
      <c r="R191" s="2316"/>
      <c r="S191" s="2257"/>
    </row>
    <row r="192" spans="1:19" ht="30" customHeight="1">
      <c r="A192" s="1378"/>
      <c r="B192" s="1385" t="s">
        <v>1438</v>
      </c>
      <c r="C192" s="1380" t="s">
        <v>1273</v>
      </c>
      <c r="D192" s="1380"/>
      <c r="E192" s="1381">
        <v>1685000</v>
      </c>
      <c r="F192" s="2314"/>
      <c r="G192" s="2315"/>
      <c r="H192" s="2315"/>
      <c r="I192" s="2315"/>
      <c r="J192" s="2315"/>
      <c r="K192" s="2315"/>
      <c r="L192" s="2315"/>
      <c r="M192" s="2315"/>
      <c r="N192" s="2315"/>
      <c r="O192" s="2315"/>
      <c r="P192" s="2315"/>
      <c r="Q192" s="2315"/>
      <c r="R192" s="2316"/>
      <c r="S192" s="2257"/>
    </row>
    <row r="193" spans="1:19" ht="30" customHeight="1">
      <c r="A193" s="1378"/>
      <c r="B193" s="1385" t="s">
        <v>1439</v>
      </c>
      <c r="C193" s="1380" t="s">
        <v>1273</v>
      </c>
      <c r="D193" s="1380"/>
      <c r="E193" s="1381">
        <v>1785000</v>
      </c>
      <c r="F193" s="2347"/>
      <c r="G193" s="2348"/>
      <c r="H193" s="2348"/>
      <c r="I193" s="2348"/>
      <c r="J193" s="2348"/>
      <c r="K193" s="2348"/>
      <c r="L193" s="2348"/>
      <c r="M193" s="2348"/>
      <c r="N193" s="2348"/>
      <c r="O193" s="2348"/>
      <c r="P193" s="2348"/>
      <c r="Q193" s="2348"/>
      <c r="R193" s="2349"/>
      <c r="S193" s="2257"/>
    </row>
    <row r="194" spans="1:19" ht="45" customHeight="1">
      <c r="A194" s="1382">
        <v>2</v>
      </c>
      <c r="B194" s="1892" t="s">
        <v>1532</v>
      </c>
      <c r="C194" s="1892"/>
      <c r="D194" s="1892"/>
      <c r="E194" s="1892"/>
      <c r="F194" s="1892"/>
      <c r="G194" s="1892"/>
      <c r="H194" s="1892"/>
      <c r="I194" s="1892"/>
      <c r="J194" s="1892"/>
      <c r="K194" s="1892"/>
      <c r="L194" s="1892"/>
      <c r="M194" s="1892"/>
      <c r="N194" s="1892"/>
      <c r="O194" s="1892"/>
      <c r="P194" s="1892"/>
      <c r="Q194" s="1892"/>
      <c r="R194" s="1892"/>
      <c r="S194" s="124"/>
    </row>
    <row r="195" spans="1:19" ht="17.25" customHeight="1">
      <c r="A195" s="1378"/>
      <c r="B195" s="161" t="s">
        <v>1291</v>
      </c>
      <c r="C195" s="1380"/>
      <c r="D195" s="1380"/>
      <c r="E195" s="1387"/>
      <c r="F195" s="2258" t="s">
        <v>1292</v>
      </c>
      <c r="G195" s="2259"/>
      <c r="H195" s="2259"/>
      <c r="I195" s="2259"/>
      <c r="J195" s="2259"/>
      <c r="K195" s="2259"/>
      <c r="L195" s="2259"/>
      <c r="M195" s="2259"/>
      <c r="N195" s="2259"/>
      <c r="O195" s="2259"/>
      <c r="P195" s="2259"/>
      <c r="Q195" s="2259"/>
      <c r="R195" s="2260"/>
      <c r="S195" s="2336"/>
    </row>
    <row r="196" spans="1:19" ht="33">
      <c r="A196" s="1378"/>
      <c r="B196" s="1385" t="s">
        <v>1293</v>
      </c>
      <c r="C196" s="1380" t="s">
        <v>1273</v>
      </c>
      <c r="D196" s="2257" t="s">
        <v>1294</v>
      </c>
      <c r="E196" s="156">
        <v>1440000</v>
      </c>
      <c r="F196" s="2261"/>
      <c r="G196" s="2262"/>
      <c r="H196" s="2262"/>
      <c r="I196" s="2262"/>
      <c r="J196" s="2262"/>
      <c r="K196" s="2262"/>
      <c r="L196" s="2262"/>
      <c r="M196" s="2262"/>
      <c r="N196" s="2262"/>
      <c r="O196" s="2262"/>
      <c r="P196" s="2262"/>
      <c r="Q196" s="2262"/>
      <c r="R196" s="2263"/>
      <c r="S196" s="2336"/>
    </row>
    <row r="197" spans="1:19" ht="33">
      <c r="A197" s="1378"/>
      <c r="B197" s="1385" t="s">
        <v>1295</v>
      </c>
      <c r="C197" s="1380" t="s">
        <v>1273</v>
      </c>
      <c r="D197" s="2257"/>
      <c r="E197" s="156">
        <v>1580000</v>
      </c>
      <c r="F197" s="2261"/>
      <c r="G197" s="2262"/>
      <c r="H197" s="2262"/>
      <c r="I197" s="2262"/>
      <c r="J197" s="2262"/>
      <c r="K197" s="2262"/>
      <c r="L197" s="2262"/>
      <c r="M197" s="2262"/>
      <c r="N197" s="2262"/>
      <c r="O197" s="2262"/>
      <c r="P197" s="2262"/>
      <c r="Q197" s="2262"/>
      <c r="R197" s="2263"/>
      <c r="S197" s="2336"/>
    </row>
    <row r="198" spans="1:19" ht="33">
      <c r="A198" s="1378"/>
      <c r="B198" s="1385" t="s">
        <v>1296</v>
      </c>
      <c r="C198" s="1380" t="s">
        <v>1273</v>
      </c>
      <c r="D198" s="2257"/>
      <c r="E198" s="156">
        <v>1690000</v>
      </c>
      <c r="F198" s="2261"/>
      <c r="G198" s="2262"/>
      <c r="H198" s="2262"/>
      <c r="I198" s="2262"/>
      <c r="J198" s="2262"/>
      <c r="K198" s="2262"/>
      <c r="L198" s="2262"/>
      <c r="M198" s="2262"/>
      <c r="N198" s="2262"/>
      <c r="O198" s="2262"/>
      <c r="P198" s="2262"/>
      <c r="Q198" s="2262"/>
      <c r="R198" s="2263"/>
      <c r="S198" s="2336"/>
    </row>
    <row r="199" spans="1:19" ht="33">
      <c r="A199" s="1378"/>
      <c r="B199" s="1385" t="s">
        <v>1297</v>
      </c>
      <c r="C199" s="1380" t="s">
        <v>1273</v>
      </c>
      <c r="D199" s="2257"/>
      <c r="E199" s="156">
        <v>2030000</v>
      </c>
      <c r="F199" s="2261"/>
      <c r="G199" s="2262"/>
      <c r="H199" s="2262"/>
      <c r="I199" s="2262"/>
      <c r="J199" s="2262"/>
      <c r="K199" s="2262"/>
      <c r="L199" s="2262"/>
      <c r="M199" s="2262"/>
      <c r="N199" s="2262"/>
      <c r="O199" s="2262"/>
      <c r="P199" s="2262"/>
      <c r="Q199" s="2262"/>
      <c r="R199" s="2263"/>
      <c r="S199" s="2336"/>
    </row>
    <row r="200" spans="1:19" ht="33">
      <c r="A200" s="1378"/>
      <c r="B200" s="1385" t="s">
        <v>1298</v>
      </c>
      <c r="C200" s="1380" t="s">
        <v>1273</v>
      </c>
      <c r="D200" s="2257" t="s">
        <v>1294</v>
      </c>
      <c r="E200" s="156">
        <v>2170000</v>
      </c>
      <c r="F200" s="2261"/>
      <c r="G200" s="2262"/>
      <c r="H200" s="2262"/>
      <c r="I200" s="2262"/>
      <c r="J200" s="2262"/>
      <c r="K200" s="2262"/>
      <c r="L200" s="2262"/>
      <c r="M200" s="2262"/>
      <c r="N200" s="2262"/>
      <c r="O200" s="2262"/>
      <c r="P200" s="2262"/>
      <c r="Q200" s="2262"/>
      <c r="R200" s="2263"/>
      <c r="S200" s="2336"/>
    </row>
    <row r="201" spans="1:19" ht="33">
      <c r="A201" s="1378"/>
      <c r="B201" s="1385" t="s">
        <v>1299</v>
      </c>
      <c r="C201" s="1380" t="s">
        <v>1273</v>
      </c>
      <c r="D201" s="2257"/>
      <c r="E201" s="156">
        <v>2280000</v>
      </c>
      <c r="F201" s="2261"/>
      <c r="G201" s="2262"/>
      <c r="H201" s="2262"/>
      <c r="I201" s="2262"/>
      <c r="J201" s="2262"/>
      <c r="K201" s="2262"/>
      <c r="L201" s="2262"/>
      <c r="M201" s="2262"/>
      <c r="N201" s="2262"/>
      <c r="O201" s="2262"/>
      <c r="P201" s="2262"/>
      <c r="Q201" s="2262"/>
      <c r="R201" s="2263"/>
      <c r="S201" s="2336"/>
    </row>
    <row r="202" spans="1:19" ht="33">
      <c r="A202" s="1378"/>
      <c r="B202" s="1385" t="s">
        <v>1300</v>
      </c>
      <c r="C202" s="1380" t="s">
        <v>1273</v>
      </c>
      <c r="D202" s="2257"/>
      <c r="E202" s="156">
        <v>2910000</v>
      </c>
      <c r="F202" s="2261"/>
      <c r="G202" s="2262"/>
      <c r="H202" s="2262"/>
      <c r="I202" s="2262"/>
      <c r="J202" s="2262"/>
      <c r="K202" s="2262"/>
      <c r="L202" s="2262"/>
      <c r="M202" s="2262"/>
      <c r="N202" s="2262"/>
      <c r="O202" s="2262"/>
      <c r="P202" s="2262"/>
      <c r="Q202" s="2262"/>
      <c r="R202" s="2263"/>
      <c r="S202" s="2336"/>
    </row>
    <row r="203" spans="1:19" ht="33">
      <c r="A203" s="1378"/>
      <c r="B203" s="1385" t="s">
        <v>1301</v>
      </c>
      <c r="C203" s="1380" t="s">
        <v>1273</v>
      </c>
      <c r="D203" s="2257"/>
      <c r="E203" s="156">
        <v>3190000</v>
      </c>
      <c r="F203" s="2261"/>
      <c r="G203" s="2262"/>
      <c r="H203" s="2262"/>
      <c r="I203" s="2262"/>
      <c r="J203" s="2262"/>
      <c r="K203" s="2262"/>
      <c r="L203" s="2262"/>
      <c r="M203" s="2262"/>
      <c r="N203" s="2262"/>
      <c r="O203" s="2262"/>
      <c r="P203" s="2262"/>
      <c r="Q203" s="2262"/>
      <c r="R203" s="2263"/>
      <c r="S203" s="2336"/>
    </row>
    <row r="204" spans="1:19" ht="33">
      <c r="A204" s="1378"/>
      <c r="B204" s="1385" t="s">
        <v>1302</v>
      </c>
      <c r="C204" s="1380" t="s">
        <v>1273</v>
      </c>
      <c r="D204" s="2257" t="s">
        <v>1294</v>
      </c>
      <c r="E204" s="156">
        <v>3400000</v>
      </c>
      <c r="F204" s="2261"/>
      <c r="G204" s="2262"/>
      <c r="H204" s="2262"/>
      <c r="I204" s="2262"/>
      <c r="J204" s="2262"/>
      <c r="K204" s="2262"/>
      <c r="L204" s="2262"/>
      <c r="M204" s="2262"/>
      <c r="N204" s="2262"/>
      <c r="O204" s="2262"/>
      <c r="P204" s="2262"/>
      <c r="Q204" s="2262"/>
      <c r="R204" s="2263"/>
      <c r="S204" s="2336"/>
    </row>
    <row r="205" spans="1:19" ht="33">
      <c r="A205" s="1378"/>
      <c r="B205" s="1385" t="s">
        <v>1303</v>
      </c>
      <c r="C205" s="1380" t="s">
        <v>1273</v>
      </c>
      <c r="D205" s="2257"/>
      <c r="E205" s="156">
        <v>3980000</v>
      </c>
      <c r="F205" s="2261"/>
      <c r="G205" s="2262"/>
      <c r="H205" s="2262"/>
      <c r="I205" s="2262"/>
      <c r="J205" s="2262"/>
      <c r="K205" s="2262"/>
      <c r="L205" s="2262"/>
      <c r="M205" s="2262"/>
      <c r="N205" s="2262"/>
      <c r="O205" s="2262"/>
      <c r="P205" s="2262"/>
      <c r="Q205" s="2262"/>
      <c r="R205" s="2263"/>
      <c r="S205" s="2336"/>
    </row>
    <row r="206" spans="1:19" ht="33">
      <c r="A206" s="1378"/>
      <c r="B206" s="1385" t="s">
        <v>1304</v>
      </c>
      <c r="C206" s="1380" t="s">
        <v>1273</v>
      </c>
      <c r="D206" s="2257"/>
      <c r="E206" s="156">
        <v>4500000</v>
      </c>
      <c r="F206" s="2261"/>
      <c r="G206" s="2262"/>
      <c r="H206" s="2262"/>
      <c r="I206" s="2262"/>
      <c r="J206" s="2262"/>
      <c r="K206" s="2262"/>
      <c r="L206" s="2262"/>
      <c r="M206" s="2262"/>
      <c r="N206" s="2262"/>
      <c r="O206" s="2262"/>
      <c r="P206" s="2262"/>
      <c r="Q206" s="2262"/>
      <c r="R206" s="2263"/>
      <c r="S206" s="2336"/>
    </row>
    <row r="207" spans="1:19" ht="33">
      <c r="A207" s="1378"/>
      <c r="B207" s="1385" t="s">
        <v>1305</v>
      </c>
      <c r="C207" s="1380" t="s">
        <v>1273</v>
      </c>
      <c r="D207" s="2257"/>
      <c r="E207" s="156">
        <v>4590000</v>
      </c>
      <c r="F207" s="2264"/>
      <c r="G207" s="2265"/>
      <c r="H207" s="2265"/>
      <c r="I207" s="2265"/>
      <c r="J207" s="2265"/>
      <c r="K207" s="2265"/>
      <c r="L207" s="2265"/>
      <c r="M207" s="2265"/>
      <c r="N207" s="2265"/>
      <c r="O207" s="2265"/>
      <c r="P207" s="2265"/>
      <c r="Q207" s="2265"/>
      <c r="R207" s="2266"/>
      <c r="S207" s="2336"/>
    </row>
    <row r="208" spans="1:19" ht="30" customHeight="1">
      <c r="A208" s="1382" t="s">
        <v>1266</v>
      </c>
      <c r="B208" s="1892" t="s">
        <v>1306</v>
      </c>
      <c r="C208" s="1892"/>
      <c r="D208" s="1892"/>
      <c r="E208" s="1892"/>
      <c r="F208" s="1892"/>
      <c r="G208" s="1892"/>
      <c r="H208" s="1892"/>
      <c r="I208" s="1892"/>
      <c r="J208" s="1892"/>
      <c r="K208" s="1892"/>
      <c r="L208" s="1892"/>
      <c r="M208" s="1892"/>
      <c r="N208" s="1892"/>
      <c r="O208" s="1892"/>
      <c r="P208" s="1892"/>
      <c r="Q208" s="1892"/>
      <c r="R208" s="1892"/>
      <c r="S208" s="1387"/>
    </row>
    <row r="209" spans="1:19" ht="39.75" customHeight="1">
      <c r="A209" s="1382">
        <v>1</v>
      </c>
      <c r="B209" s="1892" t="s">
        <v>1533</v>
      </c>
      <c r="C209" s="1892"/>
      <c r="D209" s="1892"/>
      <c r="E209" s="1892"/>
      <c r="F209" s="1892"/>
      <c r="G209" s="1892"/>
      <c r="H209" s="1892"/>
      <c r="I209" s="1892"/>
      <c r="J209" s="1892"/>
      <c r="K209" s="1892"/>
      <c r="L209" s="1892"/>
      <c r="M209" s="1892"/>
      <c r="N209" s="1892"/>
      <c r="O209" s="1892"/>
      <c r="P209" s="1892"/>
      <c r="Q209" s="1892"/>
      <c r="R209" s="1892"/>
      <c r="S209" s="124"/>
    </row>
    <row r="210" spans="1:19" ht="30" customHeight="1">
      <c r="A210" s="1382"/>
      <c r="B210" s="139" t="s">
        <v>1308</v>
      </c>
      <c r="C210" s="2241"/>
      <c r="D210" s="2241"/>
      <c r="E210" s="2241"/>
      <c r="F210" s="2241"/>
      <c r="G210" s="2241" t="s">
        <v>1309</v>
      </c>
      <c r="H210" s="2241"/>
      <c r="I210" s="2241"/>
      <c r="J210" s="2241"/>
      <c r="K210" s="2241"/>
      <c r="L210" s="2241"/>
      <c r="M210" s="2241"/>
      <c r="N210" s="2241"/>
      <c r="O210" s="2241"/>
      <c r="P210" s="2241"/>
      <c r="Q210" s="2241"/>
      <c r="R210" s="2241"/>
      <c r="S210" s="124"/>
    </row>
    <row r="211" spans="1:19" ht="60" customHeight="1">
      <c r="A211" s="1378"/>
      <c r="B211" s="1385" t="s">
        <v>1310</v>
      </c>
      <c r="C211" s="1380" t="s">
        <v>1662</v>
      </c>
      <c r="D211" s="1378"/>
      <c r="E211" s="156"/>
      <c r="F211" s="156"/>
      <c r="G211" s="2334">
        <v>2389000</v>
      </c>
      <c r="H211" s="2334"/>
      <c r="I211" s="2334"/>
      <c r="J211" s="2334"/>
      <c r="K211" s="2334"/>
      <c r="L211" s="2334"/>
      <c r="M211" s="2334"/>
      <c r="N211" s="2334"/>
      <c r="O211" s="2334"/>
      <c r="P211" s="2334"/>
      <c r="Q211" s="2334"/>
      <c r="R211" s="2334"/>
      <c r="S211" s="163"/>
    </row>
    <row r="212" spans="1:19" ht="60" customHeight="1">
      <c r="A212" s="1378"/>
      <c r="B212" s="1385" t="s">
        <v>1311</v>
      </c>
      <c r="C212" s="1380" t="s">
        <v>1662</v>
      </c>
      <c r="D212" s="1378"/>
      <c r="E212" s="156"/>
      <c r="F212" s="156"/>
      <c r="G212" s="2334">
        <v>2389000</v>
      </c>
      <c r="H212" s="2334"/>
      <c r="I212" s="2334"/>
      <c r="J212" s="2334"/>
      <c r="K212" s="2334"/>
      <c r="L212" s="2334"/>
      <c r="M212" s="2334"/>
      <c r="N212" s="2334"/>
      <c r="O212" s="2334"/>
      <c r="P212" s="2334"/>
      <c r="Q212" s="2334"/>
      <c r="R212" s="2334"/>
      <c r="S212" s="163"/>
    </row>
    <row r="213" spans="1:19" ht="60" customHeight="1">
      <c r="A213" s="1378"/>
      <c r="B213" s="1385" t="s">
        <v>1312</v>
      </c>
      <c r="C213" s="1380" t="s">
        <v>1662</v>
      </c>
      <c r="D213" s="1378"/>
      <c r="E213" s="156"/>
      <c r="F213" s="156"/>
      <c r="G213" s="2334">
        <v>2463000</v>
      </c>
      <c r="H213" s="2334"/>
      <c r="I213" s="2334"/>
      <c r="J213" s="2334"/>
      <c r="K213" s="2334"/>
      <c r="L213" s="2334"/>
      <c r="M213" s="2334"/>
      <c r="N213" s="2334"/>
      <c r="O213" s="2334"/>
      <c r="P213" s="2334"/>
      <c r="Q213" s="2334"/>
      <c r="R213" s="2334"/>
      <c r="S213" s="163"/>
    </row>
    <row r="214" spans="1:19" ht="60" customHeight="1">
      <c r="A214" s="1378"/>
      <c r="B214" s="1385" t="s">
        <v>1313</v>
      </c>
      <c r="C214" s="1380" t="s">
        <v>1662</v>
      </c>
      <c r="D214" s="1378"/>
      <c r="E214" s="156"/>
      <c r="F214" s="156"/>
      <c r="G214" s="2334">
        <v>2389000</v>
      </c>
      <c r="H214" s="2334"/>
      <c r="I214" s="2334"/>
      <c r="J214" s="2334"/>
      <c r="K214" s="2334"/>
      <c r="L214" s="2334"/>
      <c r="M214" s="2334"/>
      <c r="N214" s="2334"/>
      <c r="O214" s="2334"/>
      <c r="P214" s="2334"/>
      <c r="Q214" s="2334"/>
      <c r="R214" s="2334"/>
      <c r="S214" s="123"/>
    </row>
    <row r="215" spans="1:19" ht="60" customHeight="1">
      <c r="A215" s="1378"/>
      <c r="B215" s="1385" t="s">
        <v>1314</v>
      </c>
      <c r="C215" s="1380" t="s">
        <v>1662</v>
      </c>
      <c r="D215" s="1378"/>
      <c r="E215" s="156"/>
      <c r="F215" s="156"/>
      <c r="G215" s="2334">
        <v>2156000</v>
      </c>
      <c r="H215" s="2334"/>
      <c r="I215" s="2334"/>
      <c r="J215" s="2334"/>
      <c r="K215" s="2334"/>
      <c r="L215" s="2334"/>
      <c r="M215" s="2334"/>
      <c r="N215" s="2334"/>
      <c r="O215" s="2334"/>
      <c r="P215" s="2334"/>
      <c r="Q215" s="2334"/>
      <c r="R215" s="2334"/>
      <c r="S215" s="123"/>
    </row>
    <row r="216" spans="1:19" ht="60" customHeight="1">
      <c r="A216" s="1378"/>
      <c r="B216" s="1385" t="s">
        <v>1315</v>
      </c>
      <c r="C216" s="1380" t="s">
        <v>1662</v>
      </c>
      <c r="D216" s="1378"/>
      <c r="E216" s="156"/>
      <c r="F216" s="156"/>
      <c r="G216" s="2334">
        <v>2156000</v>
      </c>
      <c r="H216" s="2334"/>
      <c r="I216" s="2334"/>
      <c r="J216" s="2334"/>
      <c r="K216" s="2334"/>
      <c r="L216" s="2334"/>
      <c r="M216" s="2334"/>
      <c r="N216" s="2334"/>
      <c r="O216" s="2334"/>
      <c r="P216" s="2334"/>
      <c r="Q216" s="2334"/>
      <c r="R216" s="2334"/>
      <c r="S216" s="123"/>
    </row>
    <row r="217" spans="1:19" ht="60" customHeight="1">
      <c r="A217" s="1378"/>
      <c r="B217" s="1385" t="s">
        <v>1316</v>
      </c>
      <c r="C217" s="1380" t="s">
        <v>1662</v>
      </c>
      <c r="D217" s="1378"/>
      <c r="E217" s="156"/>
      <c r="F217" s="156"/>
      <c r="G217" s="2334">
        <v>2156000</v>
      </c>
      <c r="H217" s="2334"/>
      <c r="I217" s="2334"/>
      <c r="J217" s="2334"/>
      <c r="K217" s="2334"/>
      <c r="L217" s="2334"/>
      <c r="M217" s="2334"/>
      <c r="N217" s="2334"/>
      <c r="O217" s="2334"/>
      <c r="P217" s="2334"/>
      <c r="Q217" s="2334"/>
      <c r="R217" s="2334"/>
      <c r="S217" s="123"/>
    </row>
    <row r="218" spans="1:19" ht="39.950000000000003" customHeight="1">
      <c r="A218" s="123"/>
      <c r="B218" s="1377" t="s">
        <v>1317</v>
      </c>
      <c r="C218" s="1380"/>
      <c r="D218" s="1378"/>
      <c r="E218" s="156"/>
      <c r="F218" s="156"/>
      <c r="G218" s="2334"/>
      <c r="H218" s="2334"/>
      <c r="I218" s="2334"/>
      <c r="J218" s="2334"/>
      <c r="K218" s="2334"/>
      <c r="L218" s="2334"/>
      <c r="M218" s="2334"/>
      <c r="N218" s="2334"/>
      <c r="O218" s="2334"/>
      <c r="P218" s="2334"/>
      <c r="Q218" s="2334"/>
      <c r="R218" s="2334"/>
      <c r="S218" s="123"/>
    </row>
    <row r="219" spans="1:19" ht="86.25" customHeight="1">
      <c r="A219" s="1378"/>
      <c r="B219" s="1385" t="s">
        <v>1318</v>
      </c>
      <c r="C219" s="1380" t="s">
        <v>1662</v>
      </c>
      <c r="D219" s="1378"/>
      <c r="E219" s="156"/>
      <c r="F219" s="156"/>
      <c r="G219" s="2334">
        <v>3198000</v>
      </c>
      <c r="H219" s="2334"/>
      <c r="I219" s="2334"/>
      <c r="J219" s="2334"/>
      <c r="K219" s="2334"/>
      <c r="L219" s="2334"/>
      <c r="M219" s="2334"/>
      <c r="N219" s="2334"/>
      <c r="O219" s="2334"/>
      <c r="P219" s="2334"/>
      <c r="Q219" s="2334"/>
      <c r="R219" s="2334"/>
      <c r="S219" s="123"/>
    </row>
    <row r="220" spans="1:19" ht="86.25" customHeight="1">
      <c r="A220" s="1378"/>
      <c r="B220" s="1385" t="s">
        <v>1319</v>
      </c>
      <c r="C220" s="1380" t="s">
        <v>1662</v>
      </c>
      <c r="D220" s="1378"/>
      <c r="E220" s="156"/>
      <c r="F220" s="156"/>
      <c r="G220" s="2334">
        <v>3198000</v>
      </c>
      <c r="H220" s="2334"/>
      <c r="I220" s="2334"/>
      <c r="J220" s="2334"/>
      <c r="K220" s="2334"/>
      <c r="L220" s="2334"/>
      <c r="M220" s="2334"/>
      <c r="N220" s="2334"/>
      <c r="O220" s="2334"/>
      <c r="P220" s="2334"/>
      <c r="Q220" s="2334"/>
      <c r="R220" s="2334"/>
      <c r="S220" s="123"/>
    </row>
    <row r="221" spans="1:19" ht="86.25" customHeight="1">
      <c r="A221" s="1378"/>
      <c r="B221" s="1385" t="s">
        <v>1320</v>
      </c>
      <c r="C221" s="1380" t="s">
        <v>1662</v>
      </c>
      <c r="D221" s="1378"/>
      <c r="E221" s="156"/>
      <c r="F221" s="156"/>
      <c r="G221" s="2334">
        <v>3198000</v>
      </c>
      <c r="H221" s="2334"/>
      <c r="I221" s="2334"/>
      <c r="J221" s="2334"/>
      <c r="K221" s="2334"/>
      <c r="L221" s="2334"/>
      <c r="M221" s="2334"/>
      <c r="N221" s="2334"/>
      <c r="O221" s="2334"/>
      <c r="P221" s="2334"/>
      <c r="Q221" s="2334"/>
      <c r="R221" s="2334"/>
      <c r="S221" s="123"/>
    </row>
    <row r="222" spans="1:19" ht="86.25" customHeight="1">
      <c r="A222" s="1378"/>
      <c r="B222" s="1385" t="s">
        <v>1321</v>
      </c>
      <c r="C222" s="1380" t="s">
        <v>1662</v>
      </c>
      <c r="D222" s="1378"/>
      <c r="E222" s="156"/>
      <c r="F222" s="156"/>
      <c r="G222" s="2334">
        <v>2973000</v>
      </c>
      <c r="H222" s="2334"/>
      <c r="I222" s="2334"/>
      <c r="J222" s="2334"/>
      <c r="K222" s="2334"/>
      <c r="L222" s="2334"/>
      <c r="M222" s="2334"/>
      <c r="N222" s="2334"/>
      <c r="O222" s="2334"/>
      <c r="P222" s="2334"/>
      <c r="Q222" s="2334"/>
      <c r="R222" s="2334"/>
      <c r="S222" s="1387"/>
    </row>
    <row r="223" spans="1:19" ht="86.25" customHeight="1">
      <c r="A223" s="1378"/>
      <c r="B223" s="1385" t="s">
        <v>1322</v>
      </c>
      <c r="C223" s="1380" t="s">
        <v>1662</v>
      </c>
      <c r="D223" s="1378"/>
      <c r="E223" s="156"/>
      <c r="F223" s="156"/>
      <c r="G223" s="2334">
        <v>2973000</v>
      </c>
      <c r="H223" s="2334"/>
      <c r="I223" s="2334"/>
      <c r="J223" s="2334"/>
      <c r="K223" s="2334"/>
      <c r="L223" s="2334"/>
      <c r="M223" s="2334"/>
      <c r="N223" s="2334"/>
      <c r="O223" s="2334"/>
      <c r="P223" s="2334"/>
      <c r="Q223" s="2334"/>
      <c r="R223" s="2334"/>
      <c r="S223" s="1387"/>
    </row>
    <row r="224" spans="1:19" ht="86.25" customHeight="1">
      <c r="A224" s="1378"/>
      <c r="B224" s="1385" t="s">
        <v>1323</v>
      </c>
      <c r="C224" s="1380" t="s">
        <v>1662</v>
      </c>
      <c r="D224" s="1378"/>
      <c r="E224" s="156"/>
      <c r="F224" s="156"/>
      <c r="G224" s="2334">
        <v>2973000</v>
      </c>
      <c r="H224" s="2334"/>
      <c r="I224" s="2334"/>
      <c r="J224" s="2334"/>
      <c r="K224" s="2334"/>
      <c r="L224" s="2334"/>
      <c r="M224" s="2334"/>
      <c r="N224" s="2334"/>
      <c r="O224" s="2334"/>
      <c r="P224" s="2334"/>
      <c r="Q224" s="2334"/>
      <c r="R224" s="2334"/>
      <c r="S224" s="1387"/>
    </row>
    <row r="225" spans="1:19" ht="86.25" customHeight="1">
      <c r="A225" s="1378"/>
      <c r="B225" s="1385" t="s">
        <v>1324</v>
      </c>
      <c r="C225" s="1380" t="s">
        <v>1662</v>
      </c>
      <c r="D225" s="1378"/>
      <c r="E225" s="156"/>
      <c r="F225" s="156"/>
      <c r="G225" s="2334">
        <v>2973000</v>
      </c>
      <c r="H225" s="2334"/>
      <c r="I225" s="2334"/>
      <c r="J225" s="2334"/>
      <c r="K225" s="2334"/>
      <c r="L225" s="2334"/>
      <c r="M225" s="2334"/>
      <c r="N225" s="2334"/>
      <c r="O225" s="2334"/>
      <c r="P225" s="2334"/>
      <c r="Q225" s="2334"/>
      <c r="R225" s="2334"/>
      <c r="S225" s="1387"/>
    </row>
    <row r="226" spans="1:19" ht="39.950000000000003" customHeight="1">
      <c r="A226" s="123"/>
      <c r="B226" s="1892" t="s">
        <v>1378</v>
      </c>
      <c r="C226" s="1892"/>
      <c r="D226" s="1378"/>
      <c r="E226" s="156"/>
      <c r="F226" s="156"/>
      <c r="G226" s="2334"/>
      <c r="H226" s="2334"/>
      <c r="I226" s="2334"/>
      <c r="J226" s="2334"/>
      <c r="K226" s="2334"/>
      <c r="L226" s="2334"/>
      <c r="M226" s="2334"/>
      <c r="N226" s="2334"/>
      <c r="O226" s="2334"/>
      <c r="P226" s="2334"/>
      <c r="Q226" s="2334"/>
      <c r="R226" s="2334"/>
      <c r="S226" s="1387"/>
    </row>
    <row r="227" spans="1:19" ht="96.75" customHeight="1">
      <c r="A227" s="1378"/>
      <c r="B227" s="1385" t="s">
        <v>1507</v>
      </c>
      <c r="C227" s="1380" t="s">
        <v>1662</v>
      </c>
      <c r="D227" s="1378"/>
      <c r="E227" s="156"/>
      <c r="F227" s="156"/>
      <c r="G227" s="2334">
        <v>3898000</v>
      </c>
      <c r="H227" s="2334"/>
      <c r="I227" s="2334"/>
      <c r="J227" s="2334"/>
      <c r="K227" s="2334"/>
      <c r="L227" s="2334"/>
      <c r="M227" s="2334"/>
      <c r="N227" s="2334"/>
      <c r="O227" s="2334"/>
      <c r="P227" s="2334"/>
      <c r="Q227" s="2334"/>
      <c r="R227" s="2334"/>
      <c r="S227" s="1387"/>
    </row>
    <row r="228" spans="1:19" ht="96.75" customHeight="1">
      <c r="A228" s="1378"/>
      <c r="B228" s="1385" t="s">
        <v>1508</v>
      </c>
      <c r="C228" s="1380" t="s">
        <v>1662</v>
      </c>
      <c r="D228" s="1378"/>
      <c r="E228" s="156"/>
      <c r="F228" s="156"/>
      <c r="G228" s="2334">
        <v>3898000</v>
      </c>
      <c r="H228" s="2334"/>
      <c r="I228" s="2334"/>
      <c r="J228" s="2334"/>
      <c r="K228" s="2334"/>
      <c r="L228" s="2334"/>
      <c r="M228" s="2334"/>
      <c r="N228" s="2334"/>
      <c r="O228" s="2334"/>
      <c r="P228" s="2334"/>
      <c r="Q228" s="2334"/>
      <c r="R228" s="2334"/>
      <c r="S228" s="1387"/>
    </row>
    <row r="229" spans="1:19" ht="96.75" customHeight="1">
      <c r="A229" s="1378"/>
      <c r="B229" s="1385" t="s">
        <v>1509</v>
      </c>
      <c r="C229" s="1380" t="s">
        <v>1662</v>
      </c>
      <c r="D229" s="1378"/>
      <c r="E229" s="156"/>
      <c r="F229" s="156"/>
      <c r="G229" s="2334">
        <v>3898000</v>
      </c>
      <c r="H229" s="2334"/>
      <c r="I229" s="2334"/>
      <c r="J229" s="2334"/>
      <c r="K229" s="2334"/>
      <c r="L229" s="2334"/>
      <c r="M229" s="2334"/>
      <c r="N229" s="2334"/>
      <c r="O229" s="2334"/>
      <c r="P229" s="2334"/>
      <c r="Q229" s="2334"/>
      <c r="R229" s="2334"/>
      <c r="S229" s="1387"/>
    </row>
    <row r="230" spans="1:19" ht="84" customHeight="1">
      <c r="A230" s="1378"/>
      <c r="B230" s="1385" t="s">
        <v>1510</v>
      </c>
      <c r="C230" s="1380" t="s">
        <v>1662</v>
      </c>
      <c r="D230" s="1378"/>
      <c r="E230" s="156"/>
      <c r="F230" s="156"/>
      <c r="G230" s="2334">
        <v>3473000</v>
      </c>
      <c r="H230" s="2334"/>
      <c r="I230" s="2257"/>
      <c r="J230" s="2257"/>
      <c r="K230" s="2257"/>
      <c r="L230" s="2257"/>
      <c r="M230" s="2257"/>
      <c r="N230" s="2257"/>
      <c r="O230" s="2257"/>
      <c r="P230" s="2257"/>
      <c r="Q230" s="2257"/>
      <c r="R230" s="2257"/>
      <c r="S230" s="1387"/>
    </row>
    <row r="231" spans="1:19" ht="84" customHeight="1">
      <c r="A231" s="1378"/>
      <c r="B231" s="1385" t="s">
        <v>1511</v>
      </c>
      <c r="C231" s="1380" t="s">
        <v>1662</v>
      </c>
      <c r="D231" s="1378"/>
      <c r="E231" s="156"/>
      <c r="F231" s="156"/>
      <c r="G231" s="2334">
        <v>3473000</v>
      </c>
      <c r="H231" s="2334"/>
      <c r="I231" s="2257"/>
      <c r="J231" s="2257"/>
      <c r="K231" s="2257"/>
      <c r="L231" s="2257"/>
      <c r="M231" s="2257"/>
      <c r="N231" s="2257"/>
      <c r="O231" s="2257"/>
      <c r="P231" s="2257"/>
      <c r="Q231" s="2257"/>
      <c r="R231" s="2257"/>
      <c r="S231" s="1387"/>
    </row>
    <row r="232" spans="1:19" ht="95.25" customHeight="1">
      <c r="A232" s="1378"/>
      <c r="B232" s="1385" t="s">
        <v>1331</v>
      </c>
      <c r="C232" s="1380" t="s">
        <v>1662</v>
      </c>
      <c r="D232" s="1378"/>
      <c r="E232" s="156"/>
      <c r="F232" s="156"/>
      <c r="G232" s="2334">
        <v>3473000</v>
      </c>
      <c r="H232" s="2334"/>
      <c r="I232" s="2257"/>
      <c r="J232" s="2257"/>
      <c r="K232" s="2257"/>
      <c r="L232" s="2257"/>
      <c r="M232" s="2257"/>
      <c r="N232" s="2257"/>
      <c r="O232" s="2257"/>
      <c r="P232" s="2257"/>
      <c r="Q232" s="2257"/>
      <c r="R232" s="2257"/>
      <c r="S232" s="1387"/>
    </row>
    <row r="233" spans="1:19" ht="84" customHeight="1">
      <c r="A233" s="1378"/>
      <c r="B233" s="1385" t="s">
        <v>1512</v>
      </c>
      <c r="C233" s="1380" t="s">
        <v>1662</v>
      </c>
      <c r="D233" s="1378"/>
      <c r="E233" s="156"/>
      <c r="F233" s="156"/>
      <c r="G233" s="2334">
        <v>3473000</v>
      </c>
      <c r="H233" s="2334"/>
      <c r="I233" s="2257"/>
      <c r="J233" s="2257"/>
      <c r="K233" s="2257"/>
      <c r="L233" s="2257"/>
      <c r="M233" s="2257"/>
      <c r="N233" s="2257"/>
      <c r="O233" s="2257"/>
      <c r="P233" s="2257"/>
      <c r="Q233" s="2257"/>
      <c r="R233" s="2257"/>
      <c r="S233" s="1387"/>
    </row>
    <row r="234" spans="1:19" ht="84" customHeight="1">
      <c r="A234" s="1378"/>
      <c r="B234" s="1385" t="s">
        <v>1513</v>
      </c>
      <c r="C234" s="1380" t="s">
        <v>1662</v>
      </c>
      <c r="D234" s="1378"/>
      <c r="E234" s="156"/>
      <c r="F234" s="156"/>
      <c r="G234" s="2334">
        <v>2850000</v>
      </c>
      <c r="H234" s="2334"/>
      <c r="I234" s="2334"/>
      <c r="J234" s="2334"/>
      <c r="K234" s="2334"/>
      <c r="L234" s="2334"/>
      <c r="M234" s="2334"/>
      <c r="N234" s="2334"/>
      <c r="O234" s="2334"/>
      <c r="P234" s="2334"/>
      <c r="Q234" s="2334"/>
      <c r="R234" s="2334"/>
      <c r="S234" s="1387"/>
    </row>
  </sheetData>
  <mergeCells count="154">
    <mergeCell ref="A1:S1"/>
    <mergeCell ref="A2:S2"/>
    <mergeCell ref="B3:S3"/>
    <mergeCell ref="R4:S4"/>
    <mergeCell ref="A5:A6"/>
    <mergeCell ref="B5:B6"/>
    <mergeCell ref="C5:C6"/>
    <mergeCell ref="D5:D6"/>
    <mergeCell ref="E5:R5"/>
    <mergeCell ref="S5:S6"/>
    <mergeCell ref="B20:F20"/>
    <mergeCell ref="G20:R24"/>
    <mergeCell ref="S20:S23"/>
    <mergeCell ref="D21:D24"/>
    <mergeCell ref="B25:R25"/>
    <mergeCell ref="G26:R26"/>
    <mergeCell ref="A8:R8"/>
    <mergeCell ref="B10:R10"/>
    <mergeCell ref="B11:F11"/>
    <mergeCell ref="G11:R19"/>
    <mergeCell ref="S11:S19"/>
    <mergeCell ref="D12:D19"/>
    <mergeCell ref="D35:D36"/>
    <mergeCell ref="G35:R38"/>
    <mergeCell ref="B39:S39"/>
    <mergeCell ref="D41:D46"/>
    <mergeCell ref="G41:R46"/>
    <mergeCell ref="S41:S46"/>
    <mergeCell ref="A27:S27"/>
    <mergeCell ref="B28:R28"/>
    <mergeCell ref="D29:D32"/>
    <mergeCell ref="G29:R32"/>
    <mergeCell ref="B33:R33"/>
    <mergeCell ref="B34:F34"/>
    <mergeCell ref="B63:R63"/>
    <mergeCell ref="S64:S67"/>
    <mergeCell ref="D65:D67"/>
    <mergeCell ref="G65:R67"/>
    <mergeCell ref="B68:R68"/>
    <mergeCell ref="S69:S72"/>
    <mergeCell ref="D70:D72"/>
    <mergeCell ref="G70:R72"/>
    <mergeCell ref="B47:S47"/>
    <mergeCell ref="D48:D55"/>
    <mergeCell ref="G48:R55"/>
    <mergeCell ref="B56:R56"/>
    <mergeCell ref="D57:D62"/>
    <mergeCell ref="G57:R62"/>
    <mergeCell ref="S57:S62"/>
    <mergeCell ref="B87:R87"/>
    <mergeCell ref="G88:R92"/>
    <mergeCell ref="B93:R93"/>
    <mergeCell ref="G94:R100"/>
    <mergeCell ref="B101:R101"/>
    <mergeCell ref="G102:R105"/>
    <mergeCell ref="B73:R73"/>
    <mergeCell ref="D74:D77"/>
    <mergeCell ref="G74:R77"/>
    <mergeCell ref="B78:R78"/>
    <mergeCell ref="D79:D86"/>
    <mergeCell ref="G79:R86"/>
    <mergeCell ref="B107:R107"/>
    <mergeCell ref="G108:R108"/>
    <mergeCell ref="B109:R109"/>
    <mergeCell ref="S109:S111"/>
    <mergeCell ref="G110:R111"/>
    <mergeCell ref="B112:R112"/>
    <mergeCell ref="S112:S114"/>
    <mergeCell ref="D113:D114"/>
    <mergeCell ref="G113:R114"/>
    <mergeCell ref="B123:R123"/>
    <mergeCell ref="S123:S125"/>
    <mergeCell ref="G124:R125"/>
    <mergeCell ref="B126:R126"/>
    <mergeCell ref="B127:R127"/>
    <mergeCell ref="G128:R130"/>
    <mergeCell ref="B115:R115"/>
    <mergeCell ref="S115:S117"/>
    <mergeCell ref="D116:D117"/>
    <mergeCell ref="G116:R117"/>
    <mergeCell ref="B118:R118"/>
    <mergeCell ref="G119:R121"/>
    <mergeCell ref="B139:E139"/>
    <mergeCell ref="B140:D140"/>
    <mergeCell ref="S140:S147"/>
    <mergeCell ref="D141:D147"/>
    <mergeCell ref="E148:R148"/>
    <mergeCell ref="D149:D154"/>
    <mergeCell ref="H149:R154"/>
    <mergeCell ref="G131:R133"/>
    <mergeCell ref="S131:S133"/>
    <mergeCell ref="G134:R136"/>
    <mergeCell ref="S134:S136"/>
    <mergeCell ref="B137:R137"/>
    <mergeCell ref="B138:R138"/>
    <mergeCell ref="S148:S154"/>
    <mergeCell ref="E140:G140"/>
    <mergeCell ref="H141:R147"/>
    <mergeCell ref="H140:R140"/>
    <mergeCell ref="E155:R155"/>
    <mergeCell ref="D156:D161"/>
    <mergeCell ref="H156:R161"/>
    <mergeCell ref="S156:S161"/>
    <mergeCell ref="B162:R162"/>
    <mergeCell ref="A163:A167"/>
    <mergeCell ref="B163:R163"/>
    <mergeCell ref="S163:S167"/>
    <mergeCell ref="B164:R164"/>
    <mergeCell ref="B165:O165"/>
    <mergeCell ref="S187:S193"/>
    <mergeCell ref="F188:R193"/>
    <mergeCell ref="B194:R194"/>
    <mergeCell ref="F195:R207"/>
    <mergeCell ref="S195:S207"/>
    <mergeCell ref="D196:D199"/>
    <mergeCell ref="D200:D203"/>
    <mergeCell ref="D204:D207"/>
    <mergeCell ref="B166:R166"/>
    <mergeCell ref="B167:R167"/>
    <mergeCell ref="B168:F168"/>
    <mergeCell ref="G168:R168"/>
    <mergeCell ref="F169:R186"/>
    <mergeCell ref="S169:S186"/>
    <mergeCell ref="G231:R231"/>
    <mergeCell ref="G232:R232"/>
    <mergeCell ref="G233:R233"/>
    <mergeCell ref="G234:R234"/>
    <mergeCell ref="G225:R225"/>
    <mergeCell ref="G213:R213"/>
    <mergeCell ref="G214:R214"/>
    <mergeCell ref="G215:R215"/>
    <mergeCell ref="G216:R216"/>
    <mergeCell ref="G217:R217"/>
    <mergeCell ref="G218:R218"/>
    <mergeCell ref="G226:R226"/>
    <mergeCell ref="G227:R227"/>
    <mergeCell ref="G228:R228"/>
    <mergeCell ref="G229:R229"/>
    <mergeCell ref="G219:R219"/>
    <mergeCell ref="G220:R220"/>
    <mergeCell ref="G221:R221"/>
    <mergeCell ref="G222:R222"/>
    <mergeCell ref="G223:R223"/>
    <mergeCell ref="G224:R224"/>
    <mergeCell ref="B208:R208"/>
    <mergeCell ref="B209:R209"/>
    <mergeCell ref="C210:F210"/>
    <mergeCell ref="G210:R210"/>
    <mergeCell ref="G211:R211"/>
    <mergeCell ref="G212:R212"/>
    <mergeCell ref="B187:F187"/>
    <mergeCell ref="G187:R187"/>
    <mergeCell ref="G230:R230"/>
    <mergeCell ref="B226:C226"/>
  </mergeCells>
  <printOptions horizontalCentered="1"/>
  <pageMargins left="0.7" right="0.7" top="0.75" bottom="0.75" header="0.3" footer="0.3"/>
  <pageSetup paperSize="9" scale="48" orientation="landscape" r:id="rId1"/>
  <headerFooter>
    <oddFooter>Page &amp;P&amp;R&amp;F</oddFooter>
  </headerFooter>
  <rowBreaks count="1" manualBreakCount="1">
    <brk id="31"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2"/>
  <sheetViews>
    <sheetView view="pageBreakPreview" topLeftCell="A24" zoomScaleNormal="100" zoomScaleSheetLayoutView="100" workbookViewId="0">
      <selection activeCell="A24" sqref="A1:XFD1048576"/>
    </sheetView>
  </sheetViews>
  <sheetFormatPr defaultColWidth="9.140625" defaultRowHeight="17.25"/>
  <cols>
    <col min="1" max="1" width="8" style="114" customWidth="1"/>
    <col min="2" max="2" width="38.28515625" style="115" customWidth="1"/>
    <col min="3" max="3" width="12.85546875" style="114" customWidth="1"/>
    <col min="4" max="4" width="16.5703125" style="114" customWidth="1"/>
    <col min="5" max="5" width="16" style="114" customWidth="1"/>
    <col min="6" max="6" width="10.42578125" style="114" customWidth="1"/>
    <col min="7" max="7" width="15" style="114" customWidth="1"/>
    <col min="8" max="18" width="11.140625" style="114" customWidth="1"/>
    <col min="19" max="19" width="17" style="114" customWidth="1"/>
    <col min="20"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1697</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391"/>
      <c r="B3" s="2231" t="s">
        <v>1698</v>
      </c>
      <c r="C3" s="2231"/>
      <c r="D3" s="2231"/>
      <c r="E3" s="2231"/>
      <c r="F3" s="2231"/>
      <c r="G3" s="2231"/>
      <c r="H3" s="2231"/>
      <c r="I3" s="2231"/>
      <c r="J3" s="2231"/>
      <c r="K3" s="2231"/>
      <c r="L3" s="2231"/>
      <c r="M3" s="2231"/>
      <c r="N3" s="2231"/>
      <c r="O3" s="2231"/>
      <c r="P3" s="2231"/>
      <c r="Q3" s="2231"/>
      <c r="R3" s="2231"/>
      <c r="S3" s="2231"/>
    </row>
    <row r="4" spans="1:19" ht="20.100000000000001" customHeight="1">
      <c r="A4" s="1391"/>
      <c r="B4" s="118"/>
      <c r="C4" s="1335"/>
      <c r="D4" s="1395"/>
      <c r="E4" s="1395"/>
      <c r="F4" s="1395"/>
      <c r="G4" s="1395"/>
      <c r="H4" s="1395"/>
      <c r="I4" s="1395"/>
      <c r="J4" s="1395"/>
      <c r="K4" s="1395"/>
      <c r="L4" s="1395"/>
      <c r="M4" s="1395"/>
      <c r="N4" s="1395"/>
      <c r="O4" s="1395"/>
      <c r="P4" s="1395"/>
      <c r="Q4" s="1395"/>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400" t="s">
        <v>1158</v>
      </c>
      <c r="F6" s="1400" t="s">
        <v>1159</v>
      </c>
      <c r="G6" s="1400" t="s">
        <v>1160</v>
      </c>
      <c r="H6" s="121" t="s">
        <v>1161</v>
      </c>
      <c r="I6" s="1400" t="s">
        <v>1162</v>
      </c>
      <c r="J6" s="141" t="s">
        <v>1163</v>
      </c>
      <c r="K6" s="1400" t="s">
        <v>1164</v>
      </c>
      <c r="L6" s="141" t="s">
        <v>1165</v>
      </c>
      <c r="M6" s="141" t="s">
        <v>1166</v>
      </c>
      <c r="N6" s="141" t="s">
        <v>1167</v>
      </c>
      <c r="O6" s="141" t="s">
        <v>1168</v>
      </c>
      <c r="P6" s="141" t="s">
        <v>1169</v>
      </c>
      <c r="Q6" s="141" t="s">
        <v>1170</v>
      </c>
      <c r="R6" s="121" t="s">
        <v>1171</v>
      </c>
      <c r="S6" s="2241"/>
    </row>
    <row r="7" spans="1:19" s="112" customFormat="1">
      <c r="A7" s="1394"/>
      <c r="B7" s="1389" t="s">
        <v>1336</v>
      </c>
      <c r="C7" s="138" t="s">
        <v>1337</v>
      </c>
      <c r="D7" s="1394" t="s">
        <v>1338</v>
      </c>
      <c r="E7" s="1394" t="s">
        <v>1339</v>
      </c>
      <c r="F7" s="1394" t="s">
        <v>1340</v>
      </c>
      <c r="G7" s="1394">
        <v>1</v>
      </c>
      <c r="H7" s="1394">
        <v>2</v>
      </c>
      <c r="I7" s="1394">
        <v>3</v>
      </c>
      <c r="J7" s="1394">
        <v>4</v>
      </c>
      <c r="K7" s="1394">
        <v>5</v>
      </c>
      <c r="L7" s="1394">
        <v>6</v>
      </c>
      <c r="M7" s="1394">
        <v>7</v>
      </c>
      <c r="N7" s="1394">
        <v>8</v>
      </c>
      <c r="O7" s="1394">
        <v>9</v>
      </c>
      <c r="P7" s="1394">
        <v>10</v>
      </c>
      <c r="Q7" s="1394">
        <v>11</v>
      </c>
      <c r="R7" s="1394">
        <v>12</v>
      </c>
      <c r="S7" s="1394"/>
    </row>
    <row r="8" spans="1:19" ht="30" customHeight="1">
      <c r="A8" s="1892" t="s">
        <v>1172</v>
      </c>
      <c r="B8" s="1892"/>
      <c r="C8" s="1892"/>
      <c r="D8" s="1892"/>
      <c r="E8" s="1892"/>
      <c r="F8" s="1892"/>
      <c r="G8" s="1892"/>
      <c r="H8" s="1892"/>
      <c r="I8" s="1892"/>
      <c r="J8" s="1892"/>
      <c r="K8" s="1892"/>
      <c r="L8" s="1892"/>
      <c r="M8" s="1892"/>
      <c r="N8" s="1892"/>
      <c r="O8" s="1892"/>
      <c r="P8" s="1892"/>
      <c r="Q8" s="1892"/>
      <c r="R8" s="1892"/>
      <c r="S8" s="1399"/>
    </row>
    <row r="9" spans="1:19" ht="30" customHeight="1">
      <c r="A9" s="123"/>
      <c r="B9" s="1389" t="s">
        <v>1173</v>
      </c>
      <c r="C9" s="1336"/>
      <c r="D9" s="124"/>
      <c r="E9" s="124"/>
      <c r="F9" s="124"/>
      <c r="G9" s="124"/>
      <c r="H9" s="124"/>
      <c r="I9" s="124"/>
      <c r="J9" s="124"/>
      <c r="K9" s="124"/>
      <c r="L9" s="124"/>
      <c r="M9" s="124"/>
      <c r="N9" s="124"/>
      <c r="O9" s="124"/>
      <c r="P9" s="124"/>
      <c r="Q9" s="124"/>
      <c r="R9" s="124"/>
      <c r="S9" s="1399"/>
    </row>
    <row r="10" spans="1:19" ht="50.1" customHeight="1">
      <c r="A10" s="1394">
        <v>1</v>
      </c>
      <c r="B10" s="1892" t="s">
        <v>1688</v>
      </c>
      <c r="C10" s="2331"/>
      <c r="D10" s="2331"/>
      <c r="E10" s="2331"/>
      <c r="F10" s="2331"/>
      <c r="G10" s="2331"/>
      <c r="H10" s="2331"/>
      <c r="I10" s="2331"/>
      <c r="J10" s="2331"/>
      <c r="K10" s="2331"/>
      <c r="L10" s="2331"/>
      <c r="M10" s="2331"/>
      <c r="N10" s="2331"/>
      <c r="O10" s="2331"/>
      <c r="P10" s="2331"/>
      <c r="Q10" s="2331"/>
      <c r="R10" s="2331"/>
      <c r="S10" s="142"/>
    </row>
    <row r="11" spans="1:19" ht="30" customHeight="1">
      <c r="A11" s="1394"/>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394"/>
      <c r="B12" s="1397" t="s">
        <v>1395</v>
      </c>
      <c r="C12" s="1392" t="s">
        <v>152</v>
      </c>
      <c r="D12" s="2257" t="s">
        <v>1178</v>
      </c>
      <c r="E12" s="128">
        <f>2625/1.1</f>
        <v>2386.363636363636</v>
      </c>
      <c r="F12" s="1389"/>
      <c r="G12" s="2332"/>
      <c r="H12" s="2332"/>
      <c r="I12" s="2332"/>
      <c r="J12" s="2332"/>
      <c r="K12" s="2332"/>
      <c r="L12" s="2332"/>
      <c r="M12" s="2332"/>
      <c r="N12" s="2332"/>
      <c r="O12" s="2332"/>
      <c r="P12" s="2332"/>
      <c r="Q12" s="2332"/>
      <c r="R12" s="2332"/>
      <c r="S12" s="2257"/>
    </row>
    <row r="13" spans="1:19" ht="30" customHeight="1">
      <c r="A13" s="1394"/>
      <c r="B13" s="1397" t="s">
        <v>1396</v>
      </c>
      <c r="C13" s="1392" t="s">
        <v>152</v>
      </c>
      <c r="D13" s="2257"/>
      <c r="E13" s="128">
        <f>3775/1.1</f>
        <v>3431.8181818181815</v>
      </c>
      <c r="F13" s="1389"/>
      <c r="G13" s="2332"/>
      <c r="H13" s="2332"/>
      <c r="I13" s="2332"/>
      <c r="J13" s="2332"/>
      <c r="K13" s="2332"/>
      <c r="L13" s="2332"/>
      <c r="M13" s="2332"/>
      <c r="N13" s="2332"/>
      <c r="O13" s="2332"/>
      <c r="P13" s="2332"/>
      <c r="Q13" s="2332"/>
      <c r="R13" s="2332"/>
      <c r="S13" s="2257"/>
    </row>
    <row r="14" spans="1:19" ht="38.25" customHeight="1">
      <c r="A14" s="1392"/>
      <c r="B14" s="1397" t="s">
        <v>1397</v>
      </c>
      <c r="C14" s="1392"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392"/>
      <c r="B15" s="1397" t="s">
        <v>1398</v>
      </c>
      <c r="C15" s="1392" t="s">
        <v>152</v>
      </c>
      <c r="D15" s="2257"/>
      <c r="E15" s="130">
        <f>1530/1.1</f>
        <v>1390.9090909090908</v>
      </c>
      <c r="F15" s="129"/>
      <c r="G15" s="2332"/>
      <c r="H15" s="2332"/>
      <c r="I15" s="2332"/>
      <c r="J15" s="2332"/>
      <c r="K15" s="2332"/>
      <c r="L15" s="2332"/>
      <c r="M15" s="2332"/>
      <c r="N15" s="2332"/>
      <c r="O15" s="2332"/>
      <c r="P15" s="2332"/>
      <c r="Q15" s="2332"/>
      <c r="R15" s="2332"/>
      <c r="S15" s="2257"/>
    </row>
    <row r="16" spans="1:19" ht="30" customHeight="1">
      <c r="A16" s="1392"/>
      <c r="B16" s="1397" t="s">
        <v>1399</v>
      </c>
      <c r="C16" s="1392"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392"/>
      <c r="B17" s="1397" t="s">
        <v>1400</v>
      </c>
      <c r="C17" s="1392"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392"/>
      <c r="B18" s="1397" t="s">
        <v>1401</v>
      </c>
      <c r="C18" s="1392"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392"/>
      <c r="B19" s="1397" t="s">
        <v>1402</v>
      </c>
      <c r="C19" s="1392" t="s">
        <v>152</v>
      </c>
      <c r="D19" s="2257"/>
      <c r="E19" s="130">
        <f>1018/1.1</f>
        <v>925.45454545454538</v>
      </c>
      <c r="F19" s="129"/>
      <c r="G19" s="2332"/>
      <c r="H19" s="2332"/>
      <c r="I19" s="2332"/>
      <c r="J19" s="2332"/>
      <c r="K19" s="2332"/>
      <c r="L19" s="2332"/>
      <c r="M19" s="2332"/>
      <c r="N19" s="2332"/>
      <c r="O19" s="2332"/>
      <c r="P19" s="2332"/>
      <c r="Q19" s="2332"/>
      <c r="R19" s="2332"/>
      <c r="S19" s="2257"/>
    </row>
    <row r="20" spans="1:19" ht="29.25" customHeight="1">
      <c r="A20" s="1392"/>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392"/>
      <c r="B21" s="1397" t="s">
        <v>1344</v>
      </c>
      <c r="C21" s="1392"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392"/>
      <c r="B22" s="1397" t="s">
        <v>1345</v>
      </c>
      <c r="C22" s="1392" t="s">
        <v>152</v>
      </c>
      <c r="D22" s="2257"/>
      <c r="E22" s="128">
        <f>1550/1.1</f>
        <v>1409.090909090909</v>
      </c>
      <c r="F22" s="129"/>
      <c r="G22" s="2332"/>
      <c r="H22" s="2332"/>
      <c r="I22" s="2332"/>
      <c r="J22" s="2332"/>
      <c r="K22" s="2332"/>
      <c r="L22" s="2332"/>
      <c r="M22" s="2332"/>
      <c r="N22" s="2332"/>
      <c r="O22" s="2332"/>
      <c r="P22" s="2332"/>
      <c r="Q22" s="2332"/>
      <c r="R22" s="2332"/>
      <c r="S22" s="2257"/>
    </row>
    <row r="23" spans="1:19" ht="33.75" customHeight="1">
      <c r="A23" s="1392"/>
      <c r="B23" s="1397" t="s">
        <v>1346</v>
      </c>
      <c r="C23" s="1392" t="s">
        <v>152</v>
      </c>
      <c r="D23" s="2257"/>
      <c r="E23" s="128"/>
      <c r="F23" s="129"/>
      <c r="G23" s="2332"/>
      <c r="H23" s="2332"/>
      <c r="I23" s="2332"/>
      <c r="J23" s="2332"/>
      <c r="K23" s="2332"/>
      <c r="L23" s="2332"/>
      <c r="M23" s="2332"/>
      <c r="N23" s="2332"/>
      <c r="O23" s="2332"/>
      <c r="P23" s="2332"/>
      <c r="Q23" s="2332"/>
      <c r="R23" s="2332"/>
      <c r="S23" s="2257"/>
    </row>
    <row r="24" spans="1:19" ht="33.75" customHeight="1">
      <c r="A24" s="1392"/>
      <c r="B24" s="1397" t="s">
        <v>1347</v>
      </c>
      <c r="C24" s="1392" t="s">
        <v>152</v>
      </c>
      <c r="D24" s="2257"/>
      <c r="E24" s="128">
        <f>1110/1.1</f>
        <v>1009.090909090909</v>
      </c>
      <c r="F24" s="129"/>
      <c r="G24" s="2332"/>
      <c r="H24" s="2332"/>
      <c r="I24" s="2332"/>
      <c r="J24" s="2332"/>
      <c r="K24" s="2332"/>
      <c r="L24" s="2332"/>
      <c r="M24" s="2332"/>
      <c r="N24" s="2332"/>
      <c r="O24" s="2332"/>
      <c r="P24" s="2332"/>
      <c r="Q24" s="2332"/>
      <c r="R24" s="2332"/>
      <c r="S24" s="1390"/>
    </row>
    <row r="25" spans="1:19" ht="50.1" hidden="1" customHeight="1">
      <c r="A25" s="1394">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hidden="1" customHeight="1">
      <c r="A26" s="1392"/>
      <c r="B26" s="1397" t="s">
        <v>1544</v>
      </c>
      <c r="C26" s="1392" t="s">
        <v>152</v>
      </c>
      <c r="D26" s="1390" t="s">
        <v>1178</v>
      </c>
      <c r="E26" s="128">
        <v>1040</v>
      </c>
      <c r="F26" s="129"/>
      <c r="G26" s="2341" t="s">
        <v>1545</v>
      </c>
      <c r="H26" s="2342"/>
      <c r="I26" s="2342"/>
      <c r="J26" s="2342"/>
      <c r="K26" s="2342"/>
      <c r="L26" s="2342"/>
      <c r="M26" s="2342"/>
      <c r="N26" s="2342"/>
      <c r="O26" s="2342"/>
      <c r="P26" s="2342"/>
      <c r="Q26" s="2342"/>
      <c r="R26" s="2343"/>
      <c r="S26" s="1390"/>
    </row>
    <row r="27" spans="1:19" ht="30" customHeight="1">
      <c r="A27" s="1892" t="s">
        <v>1182</v>
      </c>
      <c r="B27" s="2333"/>
      <c r="C27" s="2333"/>
      <c r="D27" s="2333"/>
      <c r="E27" s="2333"/>
      <c r="F27" s="2333"/>
      <c r="G27" s="2333"/>
      <c r="H27" s="2333"/>
      <c r="I27" s="2333"/>
      <c r="J27" s="2333"/>
      <c r="K27" s="2333"/>
      <c r="L27" s="2333"/>
      <c r="M27" s="2333"/>
      <c r="N27" s="2333"/>
      <c r="O27" s="2333"/>
      <c r="P27" s="2333"/>
      <c r="Q27" s="2333"/>
      <c r="R27" s="2333"/>
      <c r="S27" s="2333"/>
    </row>
    <row r="28" spans="1:19" ht="50.1" hidden="1" customHeight="1">
      <c r="A28" s="1394">
        <v>1</v>
      </c>
      <c r="B28" s="1892" t="s">
        <v>1692</v>
      </c>
      <c r="C28" s="2331"/>
      <c r="D28" s="2331"/>
      <c r="E28" s="2331"/>
      <c r="F28" s="2331"/>
      <c r="G28" s="2331"/>
      <c r="H28" s="2331"/>
      <c r="I28" s="2331"/>
      <c r="J28" s="2331"/>
      <c r="K28" s="2331"/>
      <c r="L28" s="2331"/>
      <c r="M28" s="2331"/>
      <c r="N28" s="2331"/>
      <c r="O28" s="2331"/>
      <c r="P28" s="2331"/>
      <c r="Q28" s="2331"/>
      <c r="R28" s="2331"/>
      <c r="S28" s="1399"/>
    </row>
    <row r="29" spans="1:19" ht="54" hidden="1" customHeight="1">
      <c r="A29" s="132"/>
      <c r="B29" s="1396" t="s">
        <v>624</v>
      </c>
      <c r="C29" s="1392" t="s">
        <v>1650</v>
      </c>
      <c r="D29" s="2257"/>
      <c r="E29" s="134">
        <f>380000/1.1</f>
        <v>345454.54545454541</v>
      </c>
      <c r="F29" s="134"/>
      <c r="G29" s="2344" t="s">
        <v>1404</v>
      </c>
      <c r="H29" s="2345"/>
      <c r="I29" s="2345"/>
      <c r="J29" s="2345"/>
      <c r="K29" s="2345"/>
      <c r="L29" s="2345"/>
      <c r="M29" s="2345"/>
      <c r="N29" s="2345"/>
      <c r="O29" s="2345"/>
      <c r="P29" s="2345"/>
      <c r="Q29" s="2345"/>
      <c r="R29" s="2346"/>
      <c r="S29" s="1398"/>
    </row>
    <row r="30" spans="1:19" ht="55.5" hidden="1" customHeight="1">
      <c r="A30" s="132"/>
      <c r="B30" s="1396" t="s">
        <v>1189</v>
      </c>
      <c r="C30" s="1392" t="s">
        <v>1650</v>
      </c>
      <c r="D30" s="2257"/>
      <c r="E30" s="134">
        <f>264000/1.1</f>
        <v>239999.99999999997</v>
      </c>
      <c r="F30" s="134"/>
      <c r="G30" s="2273"/>
      <c r="H30" s="2274"/>
      <c r="I30" s="2274"/>
      <c r="J30" s="2274"/>
      <c r="K30" s="2274"/>
      <c r="L30" s="2274"/>
      <c r="M30" s="2274"/>
      <c r="N30" s="2274"/>
      <c r="O30" s="2274"/>
      <c r="P30" s="2274"/>
      <c r="Q30" s="2274"/>
      <c r="R30" s="2275"/>
      <c r="S30" s="1398"/>
    </row>
    <row r="31" spans="1:19" ht="51.75" hidden="1" customHeight="1">
      <c r="A31" s="132"/>
      <c r="B31" s="1396" t="s">
        <v>1407</v>
      </c>
      <c r="C31" s="1392" t="s">
        <v>1650</v>
      </c>
      <c r="D31" s="2257"/>
      <c r="E31" s="134">
        <f>250000/1.1</f>
        <v>227272.72727272726</v>
      </c>
      <c r="F31" s="134"/>
      <c r="G31" s="2273"/>
      <c r="H31" s="2274"/>
      <c r="I31" s="2274"/>
      <c r="J31" s="2274"/>
      <c r="K31" s="2274"/>
      <c r="L31" s="2274"/>
      <c r="M31" s="2274"/>
      <c r="N31" s="2274"/>
      <c r="O31" s="2274"/>
      <c r="P31" s="2274"/>
      <c r="Q31" s="2274"/>
      <c r="R31" s="2275"/>
      <c r="S31" s="1398"/>
    </row>
    <row r="32" spans="1:19" ht="57.75" hidden="1" customHeight="1">
      <c r="A32" s="132"/>
      <c r="B32" s="1396" t="s">
        <v>588</v>
      </c>
      <c r="C32" s="1392" t="s">
        <v>1650</v>
      </c>
      <c r="D32" s="2257"/>
      <c r="E32" s="134">
        <f>250000/1.1</f>
        <v>227272.72727272726</v>
      </c>
      <c r="F32" s="134"/>
      <c r="G32" s="2276"/>
      <c r="H32" s="2277"/>
      <c r="I32" s="2277"/>
      <c r="J32" s="2277"/>
      <c r="K32" s="2277"/>
      <c r="L32" s="2277"/>
      <c r="M32" s="2277"/>
      <c r="N32" s="2277"/>
      <c r="O32" s="2277"/>
      <c r="P32" s="2277"/>
      <c r="Q32" s="2277"/>
      <c r="R32" s="2278"/>
      <c r="S32" s="1398"/>
    </row>
    <row r="33" spans="1:19" ht="50.1" hidden="1" customHeight="1">
      <c r="A33" s="1394">
        <v>2</v>
      </c>
      <c r="B33" s="1892" t="s">
        <v>1546</v>
      </c>
      <c r="C33" s="2331"/>
      <c r="D33" s="2331"/>
      <c r="E33" s="2331"/>
      <c r="F33" s="2331"/>
      <c r="G33" s="2331"/>
      <c r="H33" s="2331"/>
      <c r="I33" s="2331"/>
      <c r="J33" s="2331"/>
      <c r="K33" s="2331"/>
      <c r="L33" s="2331"/>
      <c r="M33" s="2331"/>
      <c r="N33" s="2331"/>
      <c r="O33" s="2331"/>
      <c r="P33" s="2331"/>
      <c r="Q33" s="2331"/>
      <c r="R33" s="2331"/>
      <c r="S33" s="1399"/>
    </row>
    <row r="34" spans="1:19" ht="30" hidden="1" customHeight="1">
      <c r="A34" s="1394"/>
      <c r="B34" s="1892" t="s">
        <v>1547</v>
      </c>
      <c r="C34" s="1892"/>
      <c r="D34" s="1892"/>
      <c r="E34" s="1892"/>
      <c r="F34" s="1892"/>
      <c r="G34" s="1398"/>
      <c r="H34" s="1398"/>
      <c r="I34" s="1398"/>
      <c r="J34" s="1398"/>
      <c r="K34" s="1398"/>
      <c r="L34" s="1398"/>
      <c r="M34" s="1398"/>
      <c r="N34" s="1398"/>
      <c r="O34" s="1398"/>
      <c r="P34" s="1398"/>
      <c r="Q34" s="1398"/>
      <c r="R34" s="1398"/>
      <c r="S34" s="143"/>
    </row>
    <row r="35" spans="1:19" ht="66.75" hidden="1" customHeight="1">
      <c r="A35" s="1390"/>
      <c r="B35" s="1397" t="s">
        <v>1548</v>
      </c>
      <c r="C35" s="1392" t="s">
        <v>1650</v>
      </c>
      <c r="D35" s="2242" t="s">
        <v>1549</v>
      </c>
      <c r="E35" s="134">
        <v>240000</v>
      </c>
      <c r="F35" s="1397"/>
      <c r="G35" s="2344" t="s">
        <v>1550</v>
      </c>
      <c r="H35" s="2345"/>
      <c r="I35" s="2345"/>
      <c r="J35" s="2345"/>
      <c r="K35" s="2345"/>
      <c r="L35" s="2345"/>
      <c r="M35" s="2345"/>
      <c r="N35" s="2345"/>
      <c r="O35" s="2345"/>
      <c r="P35" s="2345"/>
      <c r="Q35" s="2345"/>
      <c r="R35" s="2346"/>
      <c r="S35" s="143"/>
    </row>
    <row r="36" spans="1:19" ht="66.75" hidden="1" customHeight="1">
      <c r="A36" s="1390"/>
      <c r="B36" s="1397" t="s">
        <v>1551</v>
      </c>
      <c r="C36" s="1392" t="s">
        <v>1650</v>
      </c>
      <c r="D36" s="2244"/>
      <c r="E36" s="134">
        <v>200000</v>
      </c>
      <c r="F36" s="1397"/>
      <c r="G36" s="2273"/>
      <c r="H36" s="2274"/>
      <c r="I36" s="2274"/>
      <c r="J36" s="2274"/>
      <c r="K36" s="2274"/>
      <c r="L36" s="2274"/>
      <c r="M36" s="2274"/>
      <c r="N36" s="2274"/>
      <c r="O36" s="2274"/>
      <c r="P36" s="2274"/>
      <c r="Q36" s="2274"/>
      <c r="R36" s="2275"/>
      <c r="S36" s="143"/>
    </row>
    <row r="37" spans="1:19" ht="47.25" hidden="1" customHeight="1">
      <c r="A37" s="1390"/>
      <c r="B37" s="1397" t="s">
        <v>1552</v>
      </c>
      <c r="C37" s="1392" t="s">
        <v>1650</v>
      </c>
      <c r="D37" s="1397" t="s">
        <v>1553</v>
      </c>
      <c r="E37" s="134">
        <v>160000</v>
      </c>
      <c r="F37" s="1397"/>
      <c r="G37" s="2273"/>
      <c r="H37" s="2274"/>
      <c r="I37" s="2274"/>
      <c r="J37" s="2274"/>
      <c r="K37" s="2274"/>
      <c r="L37" s="2274"/>
      <c r="M37" s="2274"/>
      <c r="N37" s="2274"/>
      <c r="O37" s="2274"/>
      <c r="P37" s="2274"/>
      <c r="Q37" s="2274"/>
      <c r="R37" s="2275"/>
      <c r="S37" s="143"/>
    </row>
    <row r="38" spans="1:19" ht="47.25" hidden="1" customHeight="1">
      <c r="A38" s="132"/>
      <c r="B38" s="1396" t="s">
        <v>1407</v>
      </c>
      <c r="C38" s="1392" t="s">
        <v>1650</v>
      </c>
      <c r="D38" s="1390" t="s">
        <v>1554</v>
      </c>
      <c r="E38" s="134">
        <v>185000</v>
      </c>
      <c r="F38" s="134"/>
      <c r="G38" s="2276"/>
      <c r="H38" s="2277"/>
      <c r="I38" s="2277"/>
      <c r="J38" s="2277"/>
      <c r="K38" s="2277"/>
      <c r="L38" s="2277"/>
      <c r="M38" s="2277"/>
      <c r="N38" s="2277"/>
      <c r="O38" s="2277"/>
      <c r="P38" s="2277"/>
      <c r="Q38" s="2277"/>
      <c r="R38" s="2278"/>
      <c r="S38" s="143"/>
    </row>
    <row r="39" spans="1:19" ht="50.1" customHeight="1">
      <c r="A39" s="138">
        <v>1</v>
      </c>
      <c r="B39" s="1892" t="s">
        <v>1532</v>
      </c>
      <c r="C39" s="1892"/>
      <c r="D39" s="1892"/>
      <c r="E39" s="1892"/>
      <c r="F39" s="1892"/>
      <c r="G39" s="1892"/>
      <c r="H39" s="1892"/>
      <c r="I39" s="1892"/>
      <c r="J39" s="1892"/>
      <c r="K39" s="1892"/>
      <c r="L39" s="1892"/>
      <c r="M39" s="1892"/>
      <c r="N39" s="1892"/>
      <c r="O39" s="1892"/>
      <c r="P39" s="1892"/>
      <c r="Q39" s="1892"/>
      <c r="R39" s="1892"/>
      <c r="S39" s="1892"/>
    </row>
    <row r="40" spans="1:19" ht="24.95" customHeight="1">
      <c r="A40" s="1392"/>
      <c r="B40" s="139" t="s">
        <v>1200</v>
      </c>
      <c r="C40" s="1392"/>
      <c r="D40" s="1392"/>
      <c r="E40" s="134"/>
      <c r="F40" s="134"/>
      <c r="G40" s="1397"/>
      <c r="H40" s="1397"/>
      <c r="I40" s="1397"/>
      <c r="J40" s="1397"/>
      <c r="K40" s="1397"/>
      <c r="L40" s="1397"/>
      <c r="M40" s="1397"/>
      <c r="N40" s="1397"/>
      <c r="O40" s="1397"/>
      <c r="P40" s="1397"/>
      <c r="Q40" s="1397"/>
      <c r="R40" s="1397"/>
      <c r="S40" s="1397"/>
    </row>
    <row r="41" spans="1:19" ht="24.95" customHeight="1">
      <c r="A41" s="1392"/>
      <c r="B41" s="1396" t="s">
        <v>603</v>
      </c>
      <c r="C41" s="1392" t="s">
        <v>1650</v>
      </c>
      <c r="D41" s="2257" t="s">
        <v>1178</v>
      </c>
      <c r="E41" s="134">
        <v>300000</v>
      </c>
      <c r="F41" s="134"/>
      <c r="G41" s="2257" t="s">
        <v>1201</v>
      </c>
      <c r="H41" s="2257"/>
      <c r="I41" s="2257"/>
      <c r="J41" s="2257"/>
      <c r="K41" s="2257"/>
      <c r="L41" s="2257"/>
      <c r="M41" s="2257"/>
      <c r="N41" s="2257"/>
      <c r="O41" s="2257"/>
      <c r="P41" s="2257"/>
      <c r="Q41" s="2257"/>
      <c r="R41" s="2257"/>
      <c r="S41" s="2257"/>
    </row>
    <row r="42" spans="1:19" ht="24.95" customHeight="1">
      <c r="A42" s="1392"/>
      <c r="B42" s="1396" t="s">
        <v>624</v>
      </c>
      <c r="C42" s="1392" t="s">
        <v>1650</v>
      </c>
      <c r="D42" s="2257"/>
      <c r="E42" s="134">
        <v>390000</v>
      </c>
      <c r="F42" s="134"/>
      <c r="G42" s="2257"/>
      <c r="H42" s="2257"/>
      <c r="I42" s="2257"/>
      <c r="J42" s="2257"/>
      <c r="K42" s="2257"/>
      <c r="L42" s="2257"/>
      <c r="M42" s="2257"/>
      <c r="N42" s="2257"/>
      <c r="O42" s="2257"/>
      <c r="P42" s="2257"/>
      <c r="Q42" s="2257"/>
      <c r="R42" s="2257"/>
      <c r="S42" s="2257"/>
    </row>
    <row r="43" spans="1:19" ht="24.95" customHeight="1">
      <c r="A43" s="1392"/>
      <c r="B43" s="1396" t="s">
        <v>626</v>
      </c>
      <c r="C43" s="1392" t="s">
        <v>1650</v>
      </c>
      <c r="D43" s="2257"/>
      <c r="E43" s="134">
        <v>370000</v>
      </c>
      <c r="F43" s="134"/>
      <c r="G43" s="2257"/>
      <c r="H43" s="2257"/>
      <c r="I43" s="2257"/>
      <c r="J43" s="2257"/>
      <c r="K43" s="2257"/>
      <c r="L43" s="2257"/>
      <c r="M43" s="2257"/>
      <c r="N43" s="2257"/>
      <c r="O43" s="2257"/>
      <c r="P43" s="2257"/>
      <c r="Q43" s="2257"/>
      <c r="R43" s="2257"/>
      <c r="S43" s="2257"/>
    </row>
    <row r="44" spans="1:19" ht="24.95" customHeight="1">
      <c r="A44" s="1392"/>
      <c r="B44" s="1396" t="s">
        <v>1198</v>
      </c>
      <c r="C44" s="1392" t="s">
        <v>1650</v>
      </c>
      <c r="D44" s="2257"/>
      <c r="E44" s="134">
        <v>360000</v>
      </c>
      <c r="F44" s="134"/>
      <c r="G44" s="2257"/>
      <c r="H44" s="2257"/>
      <c r="I44" s="2257"/>
      <c r="J44" s="2257"/>
      <c r="K44" s="2257"/>
      <c r="L44" s="2257"/>
      <c r="M44" s="2257"/>
      <c r="N44" s="2257"/>
      <c r="O44" s="2257"/>
      <c r="P44" s="2257"/>
      <c r="Q44" s="2257"/>
      <c r="R44" s="2257"/>
      <c r="S44" s="2257"/>
    </row>
    <row r="45" spans="1:19" ht="24.95" customHeight="1">
      <c r="A45" s="1392"/>
      <c r="B45" s="1396" t="s">
        <v>627</v>
      </c>
      <c r="C45" s="1392" t="s">
        <v>1650</v>
      </c>
      <c r="D45" s="2257"/>
      <c r="E45" s="134">
        <v>330000</v>
      </c>
      <c r="F45" s="134"/>
      <c r="G45" s="2257"/>
      <c r="H45" s="2257"/>
      <c r="I45" s="2257"/>
      <c r="J45" s="2257"/>
      <c r="K45" s="2257"/>
      <c r="L45" s="2257"/>
      <c r="M45" s="2257"/>
      <c r="N45" s="2257"/>
      <c r="O45" s="2257"/>
      <c r="P45" s="2257"/>
      <c r="Q45" s="2257"/>
      <c r="R45" s="2257"/>
      <c r="S45" s="2257"/>
    </row>
    <row r="46" spans="1:19" ht="24.95" customHeight="1">
      <c r="A46" s="1392"/>
      <c r="B46" s="1396" t="s">
        <v>1199</v>
      </c>
      <c r="C46" s="1392" t="s">
        <v>1650</v>
      </c>
      <c r="D46" s="2257"/>
      <c r="E46" s="134">
        <f>E45</f>
        <v>330000</v>
      </c>
      <c r="F46" s="134"/>
      <c r="G46" s="2257"/>
      <c r="H46" s="2257"/>
      <c r="I46" s="2257"/>
      <c r="J46" s="2257"/>
      <c r="K46" s="2257"/>
      <c r="L46" s="2257"/>
      <c r="M46" s="2257"/>
      <c r="N46" s="2257"/>
      <c r="O46" s="2257"/>
      <c r="P46" s="2257"/>
      <c r="Q46" s="2257"/>
      <c r="R46" s="2257"/>
      <c r="S46" s="2257"/>
    </row>
    <row r="47" spans="1:19" ht="50.1" hidden="1" customHeight="1">
      <c r="A47" s="138">
        <v>4</v>
      </c>
      <c r="B47" s="1892" t="s">
        <v>1673</v>
      </c>
      <c r="C47" s="1892"/>
      <c r="D47" s="1892"/>
      <c r="E47" s="1892"/>
      <c r="F47" s="1892"/>
      <c r="G47" s="1892"/>
      <c r="H47" s="1892"/>
      <c r="I47" s="1892"/>
      <c r="J47" s="1892"/>
      <c r="K47" s="1892"/>
      <c r="L47" s="1892"/>
      <c r="M47" s="1892"/>
      <c r="N47" s="1892"/>
      <c r="O47" s="1892"/>
      <c r="P47" s="1892"/>
      <c r="Q47" s="1892"/>
      <c r="R47" s="1892"/>
      <c r="S47" s="1892"/>
    </row>
    <row r="48" spans="1:19" ht="24.95" hidden="1" customHeight="1">
      <c r="A48" s="1392"/>
      <c r="B48" s="1396" t="s">
        <v>575</v>
      </c>
      <c r="C48" s="1392" t="s">
        <v>1650</v>
      </c>
      <c r="D48" s="2257" t="s">
        <v>1178</v>
      </c>
      <c r="E48" s="140">
        <v>254545.45</v>
      </c>
      <c r="F48" s="134"/>
      <c r="G48" s="2257" t="s">
        <v>1384</v>
      </c>
      <c r="H48" s="2257"/>
      <c r="I48" s="2257"/>
      <c r="J48" s="2257"/>
      <c r="K48" s="2257"/>
      <c r="L48" s="2257"/>
      <c r="M48" s="2257"/>
      <c r="N48" s="2257"/>
      <c r="O48" s="2257"/>
      <c r="P48" s="2257"/>
      <c r="Q48" s="2257"/>
      <c r="R48" s="2257"/>
      <c r="S48" s="1390"/>
    </row>
    <row r="49" spans="1:19" ht="24.95" hidden="1" customHeight="1">
      <c r="A49" s="1392"/>
      <c r="B49" s="1396" t="s">
        <v>621</v>
      </c>
      <c r="C49" s="1392" t="s">
        <v>1650</v>
      </c>
      <c r="D49" s="2257"/>
      <c r="E49" s="140">
        <v>363636.36</v>
      </c>
      <c r="F49" s="134"/>
      <c r="G49" s="2257"/>
      <c r="H49" s="2257"/>
      <c r="I49" s="2257"/>
      <c r="J49" s="2257"/>
      <c r="K49" s="2257"/>
      <c r="L49" s="2257"/>
      <c r="M49" s="2257"/>
      <c r="N49" s="2257"/>
      <c r="O49" s="2257"/>
      <c r="P49" s="2257"/>
      <c r="Q49" s="2257"/>
      <c r="R49" s="2257"/>
      <c r="S49" s="1390"/>
    </row>
    <row r="50" spans="1:19" ht="24.95" hidden="1" customHeight="1">
      <c r="A50" s="1392"/>
      <c r="B50" s="1396" t="s">
        <v>1385</v>
      </c>
      <c r="C50" s="1392" t="s">
        <v>1650</v>
      </c>
      <c r="D50" s="2257"/>
      <c r="E50" s="140">
        <v>309090.90999999997</v>
      </c>
      <c r="F50" s="134"/>
      <c r="G50" s="2257"/>
      <c r="H50" s="2257"/>
      <c r="I50" s="2257"/>
      <c r="J50" s="2257"/>
      <c r="K50" s="2257"/>
      <c r="L50" s="2257"/>
      <c r="M50" s="2257"/>
      <c r="N50" s="2257"/>
      <c r="O50" s="2257"/>
      <c r="P50" s="2257"/>
      <c r="Q50" s="2257"/>
      <c r="R50" s="2257"/>
      <c r="S50" s="1390"/>
    </row>
    <row r="51" spans="1:19" ht="24.95" hidden="1" customHeight="1">
      <c r="A51" s="1392"/>
      <c r="B51" s="1396" t="s">
        <v>1386</v>
      </c>
      <c r="C51" s="1392" t="s">
        <v>1650</v>
      </c>
      <c r="D51" s="2257"/>
      <c r="E51" s="140">
        <v>281818.18</v>
      </c>
      <c r="F51" s="134"/>
      <c r="G51" s="2257"/>
      <c r="H51" s="2257"/>
      <c r="I51" s="2257"/>
      <c r="J51" s="2257"/>
      <c r="K51" s="2257"/>
      <c r="L51" s="2257"/>
      <c r="M51" s="2257"/>
      <c r="N51" s="2257"/>
      <c r="O51" s="2257"/>
      <c r="P51" s="2257"/>
      <c r="Q51" s="2257"/>
      <c r="R51" s="2257"/>
      <c r="S51" s="1390"/>
    </row>
    <row r="52" spans="1:19" ht="24.95" hidden="1" customHeight="1">
      <c r="A52" s="1392"/>
      <c r="B52" s="1396" t="s">
        <v>626</v>
      </c>
      <c r="C52" s="1392" t="s">
        <v>1650</v>
      </c>
      <c r="D52" s="2257"/>
      <c r="E52" s="140">
        <v>309090.90999999997</v>
      </c>
      <c r="F52" s="134"/>
      <c r="G52" s="2257"/>
      <c r="H52" s="2257"/>
      <c r="I52" s="2257"/>
      <c r="J52" s="2257"/>
      <c r="K52" s="2257"/>
      <c r="L52" s="2257"/>
      <c r="M52" s="2257"/>
      <c r="N52" s="2257"/>
      <c r="O52" s="2257"/>
      <c r="P52" s="2257"/>
      <c r="Q52" s="2257"/>
      <c r="R52" s="2257"/>
      <c r="S52" s="1390"/>
    </row>
    <row r="53" spans="1:19" ht="24.95" hidden="1" customHeight="1">
      <c r="A53" s="1392"/>
      <c r="B53" s="1396" t="s">
        <v>624</v>
      </c>
      <c r="C53" s="1392" t="s">
        <v>1650</v>
      </c>
      <c r="D53" s="2257"/>
      <c r="E53" s="140">
        <v>336363.64</v>
      </c>
      <c r="F53" s="134"/>
      <c r="G53" s="2257"/>
      <c r="H53" s="2257"/>
      <c r="I53" s="2257"/>
      <c r="J53" s="2257"/>
      <c r="K53" s="2257"/>
      <c r="L53" s="2257"/>
      <c r="M53" s="2257"/>
      <c r="N53" s="2257"/>
      <c r="O53" s="2257"/>
      <c r="P53" s="2257"/>
      <c r="Q53" s="2257"/>
      <c r="R53" s="2257"/>
      <c r="S53" s="1390"/>
    </row>
    <row r="54" spans="1:19" ht="24.95" hidden="1" customHeight="1">
      <c r="A54" s="1392"/>
      <c r="B54" s="1396" t="s">
        <v>627</v>
      </c>
      <c r="C54" s="1392" t="s">
        <v>1650</v>
      </c>
      <c r="D54" s="2257"/>
      <c r="E54" s="140">
        <v>290909.09000000003</v>
      </c>
      <c r="F54" s="134"/>
      <c r="G54" s="2257"/>
      <c r="H54" s="2257"/>
      <c r="I54" s="2257"/>
      <c r="J54" s="2257"/>
      <c r="K54" s="2257"/>
      <c r="L54" s="2257"/>
      <c r="M54" s="2257"/>
      <c r="N54" s="2257"/>
      <c r="O54" s="2257"/>
      <c r="P54" s="2257"/>
      <c r="Q54" s="2257"/>
      <c r="R54" s="2257"/>
      <c r="S54" s="1390"/>
    </row>
    <row r="55" spans="1:19" ht="24.95" hidden="1" customHeight="1">
      <c r="A55" s="1392"/>
      <c r="B55" s="1396" t="s">
        <v>1199</v>
      </c>
      <c r="C55" s="1392" t="s">
        <v>1650</v>
      </c>
      <c r="D55" s="2257"/>
      <c r="E55" s="140">
        <f>E54</f>
        <v>290909.09000000003</v>
      </c>
      <c r="F55" s="134"/>
      <c r="G55" s="2257"/>
      <c r="H55" s="2257"/>
      <c r="I55" s="2257"/>
      <c r="J55" s="2257"/>
      <c r="K55" s="2257"/>
      <c r="L55" s="2257"/>
      <c r="M55" s="2257"/>
      <c r="N55" s="2257"/>
      <c r="O55" s="2257"/>
      <c r="P55" s="2257"/>
      <c r="Q55" s="2257"/>
      <c r="R55" s="2257"/>
      <c r="S55" s="1390"/>
    </row>
    <row r="56" spans="1:19" ht="50.1" customHeight="1">
      <c r="A56" s="138">
        <v>2</v>
      </c>
      <c r="B56" s="1892" t="s">
        <v>1537</v>
      </c>
      <c r="C56" s="1892"/>
      <c r="D56" s="1892"/>
      <c r="E56" s="1892"/>
      <c r="F56" s="1892"/>
      <c r="G56" s="1892"/>
      <c r="H56" s="1892"/>
      <c r="I56" s="1892"/>
      <c r="J56" s="1892"/>
      <c r="K56" s="1892"/>
      <c r="L56" s="1892"/>
      <c r="M56" s="1892"/>
      <c r="N56" s="1892"/>
      <c r="O56" s="1892"/>
      <c r="P56" s="1892"/>
      <c r="Q56" s="1892"/>
      <c r="R56" s="1892"/>
      <c r="S56" s="1397"/>
    </row>
    <row r="57" spans="1:19" ht="30" customHeight="1">
      <c r="A57" s="1392"/>
      <c r="B57" s="1396" t="s">
        <v>1355</v>
      </c>
      <c r="C57" s="1392" t="s">
        <v>1650</v>
      </c>
      <c r="D57" s="2257" t="s">
        <v>1178</v>
      </c>
      <c r="E57" s="134">
        <v>234000</v>
      </c>
      <c r="F57" s="134"/>
      <c r="G57" s="2257" t="s">
        <v>1356</v>
      </c>
      <c r="H57" s="2257"/>
      <c r="I57" s="2257"/>
      <c r="J57" s="2257"/>
      <c r="K57" s="2257"/>
      <c r="L57" s="2257"/>
      <c r="M57" s="2257"/>
      <c r="N57" s="2257"/>
      <c r="O57" s="2257"/>
      <c r="P57" s="2257"/>
      <c r="Q57" s="2257"/>
      <c r="R57" s="2257"/>
      <c r="S57" s="2257"/>
    </row>
    <row r="58" spans="1:19" ht="24.95" customHeight="1">
      <c r="A58" s="1392"/>
      <c r="B58" s="1396" t="s">
        <v>1411</v>
      </c>
      <c r="C58" s="1392" t="s">
        <v>1650</v>
      </c>
      <c r="D58" s="2257"/>
      <c r="E58" s="134">
        <v>315000</v>
      </c>
      <c r="F58" s="134"/>
      <c r="G58" s="2257"/>
      <c r="H58" s="2257"/>
      <c r="I58" s="2257"/>
      <c r="J58" s="2257"/>
      <c r="K58" s="2257"/>
      <c r="L58" s="2257"/>
      <c r="M58" s="2257"/>
      <c r="N58" s="2257"/>
      <c r="O58" s="2257"/>
      <c r="P58" s="2257"/>
      <c r="Q58" s="2257"/>
      <c r="R58" s="2257"/>
      <c r="S58" s="2257"/>
    </row>
    <row r="59" spans="1:19" ht="24.95" customHeight="1">
      <c r="A59" s="1392"/>
      <c r="B59" s="1396" t="s">
        <v>1358</v>
      </c>
      <c r="C59" s="1392" t="s">
        <v>1650</v>
      </c>
      <c r="D59" s="2257"/>
      <c r="E59" s="134">
        <v>234000</v>
      </c>
      <c r="F59" s="134"/>
      <c r="G59" s="2257"/>
      <c r="H59" s="2257"/>
      <c r="I59" s="2257"/>
      <c r="J59" s="2257"/>
      <c r="K59" s="2257"/>
      <c r="L59" s="2257"/>
      <c r="M59" s="2257"/>
      <c r="N59" s="2257"/>
      <c r="O59" s="2257"/>
      <c r="P59" s="2257"/>
      <c r="Q59" s="2257"/>
      <c r="R59" s="2257"/>
      <c r="S59" s="2257"/>
    </row>
    <row r="60" spans="1:19" ht="24.95" customHeight="1">
      <c r="A60" s="1392"/>
      <c r="B60" s="1396" t="s">
        <v>1359</v>
      </c>
      <c r="C60" s="1392" t="s">
        <v>1650</v>
      </c>
      <c r="D60" s="2257"/>
      <c r="E60" s="134">
        <v>234000</v>
      </c>
      <c r="F60" s="134"/>
      <c r="G60" s="2257"/>
      <c r="H60" s="2257"/>
      <c r="I60" s="2257"/>
      <c r="J60" s="2257"/>
      <c r="K60" s="2257"/>
      <c r="L60" s="2257"/>
      <c r="M60" s="2257"/>
      <c r="N60" s="2257"/>
      <c r="O60" s="2257"/>
      <c r="P60" s="2257"/>
      <c r="Q60" s="2257"/>
      <c r="R60" s="2257"/>
      <c r="S60" s="2257"/>
    </row>
    <row r="61" spans="1:19" ht="24.95" customHeight="1">
      <c r="A61" s="1392"/>
      <c r="B61" s="1396" t="s">
        <v>1360</v>
      </c>
      <c r="C61" s="1392" t="s">
        <v>1650</v>
      </c>
      <c r="D61" s="2257"/>
      <c r="E61" s="134">
        <v>315000</v>
      </c>
      <c r="F61" s="134"/>
      <c r="G61" s="2257"/>
      <c r="H61" s="2257"/>
      <c r="I61" s="2257"/>
      <c r="J61" s="2257"/>
      <c r="K61" s="2257"/>
      <c r="L61" s="2257"/>
      <c r="M61" s="2257"/>
      <c r="N61" s="2257"/>
      <c r="O61" s="2257"/>
      <c r="P61" s="2257"/>
      <c r="Q61" s="2257"/>
      <c r="R61" s="2257"/>
      <c r="S61" s="2257"/>
    </row>
    <row r="62" spans="1:19" ht="24.95" customHeight="1">
      <c r="A62" s="1392"/>
      <c r="B62" s="1396" t="s">
        <v>1207</v>
      </c>
      <c r="C62" s="1392" t="s">
        <v>1650</v>
      </c>
      <c r="D62" s="2257"/>
      <c r="E62" s="134">
        <v>315000</v>
      </c>
      <c r="F62" s="134"/>
      <c r="G62" s="2257"/>
      <c r="H62" s="2257"/>
      <c r="I62" s="2257"/>
      <c r="J62" s="2257"/>
      <c r="K62" s="2257"/>
      <c r="L62" s="2257"/>
      <c r="M62" s="2257"/>
      <c r="N62" s="2257"/>
      <c r="O62" s="2257"/>
      <c r="P62" s="2257"/>
      <c r="Q62" s="2257"/>
      <c r="R62" s="2257"/>
      <c r="S62" s="2257"/>
    </row>
    <row r="63" spans="1:19" ht="50.1" customHeight="1">
      <c r="A63" s="1394">
        <v>3</v>
      </c>
      <c r="B63" s="1892" t="s">
        <v>1520</v>
      </c>
      <c r="C63" s="1892"/>
      <c r="D63" s="1892"/>
      <c r="E63" s="1892"/>
      <c r="F63" s="1892"/>
      <c r="G63" s="1892"/>
      <c r="H63" s="1892"/>
      <c r="I63" s="1892"/>
      <c r="J63" s="1892"/>
      <c r="K63" s="1892"/>
      <c r="L63" s="1892"/>
      <c r="M63" s="1892"/>
      <c r="N63" s="1892"/>
      <c r="O63" s="1892"/>
      <c r="P63" s="1892"/>
      <c r="Q63" s="1892"/>
      <c r="R63" s="1892"/>
      <c r="S63" s="1390"/>
    </row>
    <row r="64" spans="1:19" ht="20.100000000000001" customHeight="1">
      <c r="A64" s="1392"/>
      <c r="B64" s="1396" t="s">
        <v>1209</v>
      </c>
      <c r="C64" s="1392"/>
      <c r="D64" s="1392"/>
      <c r="E64" s="134"/>
      <c r="F64" s="134"/>
      <c r="G64" s="1390"/>
      <c r="H64" s="1390"/>
      <c r="I64" s="1390"/>
      <c r="J64" s="1390"/>
      <c r="K64" s="1390"/>
      <c r="L64" s="1390"/>
      <c r="M64" s="1390"/>
      <c r="N64" s="1390"/>
      <c r="O64" s="1390"/>
      <c r="P64" s="1390"/>
      <c r="Q64" s="1390"/>
      <c r="R64" s="1390"/>
      <c r="S64" s="2257"/>
    </row>
    <row r="65" spans="1:19" ht="30" customHeight="1">
      <c r="A65" s="1392"/>
      <c r="B65" s="1396" t="s">
        <v>1210</v>
      </c>
      <c r="C65" s="1392" t="s">
        <v>1650</v>
      </c>
      <c r="D65" s="2257" t="s">
        <v>1178</v>
      </c>
      <c r="E65" s="134">
        <v>350000</v>
      </c>
      <c r="F65" s="134"/>
      <c r="G65" s="2257" t="s">
        <v>1211</v>
      </c>
      <c r="H65" s="2257"/>
      <c r="I65" s="2257"/>
      <c r="J65" s="2257"/>
      <c r="K65" s="2257"/>
      <c r="L65" s="2257"/>
      <c r="M65" s="2257"/>
      <c r="N65" s="2257"/>
      <c r="O65" s="2257"/>
      <c r="P65" s="2257"/>
      <c r="Q65" s="2257"/>
      <c r="R65" s="2257"/>
      <c r="S65" s="2257"/>
    </row>
    <row r="66" spans="1:19" ht="24.95" customHeight="1">
      <c r="A66" s="1392"/>
      <c r="B66" s="1396" t="s">
        <v>1212</v>
      </c>
      <c r="C66" s="1392" t="s">
        <v>1650</v>
      </c>
      <c r="D66" s="2257"/>
      <c r="E66" s="134">
        <v>350000</v>
      </c>
      <c r="F66" s="134"/>
      <c r="G66" s="2257"/>
      <c r="H66" s="2257"/>
      <c r="I66" s="2257"/>
      <c r="J66" s="2257"/>
      <c r="K66" s="2257"/>
      <c r="L66" s="2257"/>
      <c r="M66" s="2257"/>
      <c r="N66" s="2257"/>
      <c r="O66" s="2257"/>
      <c r="P66" s="2257"/>
      <c r="Q66" s="2257"/>
      <c r="R66" s="2257"/>
      <c r="S66" s="2257"/>
    </row>
    <row r="67" spans="1:19" ht="24.95" customHeight="1">
      <c r="A67" s="1392"/>
      <c r="B67" s="1396" t="s">
        <v>1213</v>
      </c>
      <c r="C67" s="1392" t="s">
        <v>1650</v>
      </c>
      <c r="D67" s="2257"/>
      <c r="E67" s="134">
        <v>350000</v>
      </c>
      <c r="F67" s="134"/>
      <c r="G67" s="2257"/>
      <c r="H67" s="2257"/>
      <c r="I67" s="2257"/>
      <c r="J67" s="2257"/>
      <c r="K67" s="2257"/>
      <c r="L67" s="2257"/>
      <c r="M67" s="2257"/>
      <c r="N67" s="2257"/>
      <c r="O67" s="2257"/>
      <c r="P67" s="2257"/>
      <c r="Q67" s="2257"/>
      <c r="R67" s="2257"/>
      <c r="S67" s="2257"/>
    </row>
    <row r="68" spans="1:19" ht="50.1" customHeight="1">
      <c r="A68" s="1394">
        <v>4</v>
      </c>
      <c r="B68" s="1892" t="s">
        <v>1521</v>
      </c>
      <c r="C68" s="1892"/>
      <c r="D68" s="1892"/>
      <c r="E68" s="1892"/>
      <c r="F68" s="1892"/>
      <c r="G68" s="1892"/>
      <c r="H68" s="1892"/>
      <c r="I68" s="1892"/>
      <c r="J68" s="1892"/>
      <c r="K68" s="1892"/>
      <c r="L68" s="1892"/>
      <c r="M68" s="1892"/>
      <c r="N68" s="1892"/>
      <c r="O68" s="1892"/>
      <c r="P68" s="1892"/>
      <c r="Q68" s="1892"/>
      <c r="R68" s="1892"/>
      <c r="S68" s="1390"/>
    </row>
    <row r="69" spans="1:19" ht="24.95" customHeight="1">
      <c r="A69" s="1392"/>
      <c r="B69" s="1396" t="s">
        <v>1209</v>
      </c>
      <c r="C69" s="1392"/>
      <c r="D69" s="1392"/>
      <c r="E69" s="134"/>
      <c r="F69" s="134"/>
      <c r="G69" s="1390"/>
      <c r="H69" s="1390"/>
      <c r="I69" s="1390"/>
      <c r="J69" s="1390"/>
      <c r="K69" s="1390"/>
      <c r="L69" s="1390"/>
      <c r="M69" s="1390"/>
      <c r="N69" s="1390"/>
      <c r="O69" s="1390"/>
      <c r="P69" s="1390"/>
      <c r="Q69" s="1390"/>
      <c r="R69" s="1390"/>
      <c r="S69" s="2257"/>
    </row>
    <row r="70" spans="1:19" ht="45" customHeight="1">
      <c r="A70" s="1392"/>
      <c r="B70" s="1396" t="s">
        <v>1210</v>
      </c>
      <c r="C70" s="1392" t="s">
        <v>1650</v>
      </c>
      <c r="D70" s="2257" t="s">
        <v>1178</v>
      </c>
      <c r="E70" s="134">
        <v>350000</v>
      </c>
      <c r="F70" s="134"/>
      <c r="G70" s="2257" t="s">
        <v>1215</v>
      </c>
      <c r="H70" s="2257"/>
      <c r="I70" s="2257"/>
      <c r="J70" s="2257"/>
      <c r="K70" s="2257"/>
      <c r="L70" s="2257"/>
      <c r="M70" s="2257"/>
      <c r="N70" s="2257"/>
      <c r="O70" s="2257"/>
      <c r="P70" s="2257"/>
      <c r="Q70" s="2257"/>
      <c r="R70" s="2257"/>
      <c r="S70" s="2257"/>
    </row>
    <row r="71" spans="1:19" ht="24.95" customHeight="1">
      <c r="A71" s="1392"/>
      <c r="B71" s="1396" t="s">
        <v>1212</v>
      </c>
      <c r="C71" s="1392" t="s">
        <v>1650</v>
      </c>
      <c r="D71" s="2257"/>
      <c r="E71" s="134">
        <v>350000</v>
      </c>
      <c r="F71" s="134"/>
      <c r="G71" s="2257"/>
      <c r="H71" s="2257"/>
      <c r="I71" s="2257"/>
      <c r="J71" s="2257"/>
      <c r="K71" s="2257"/>
      <c r="L71" s="2257"/>
      <c r="M71" s="2257"/>
      <c r="N71" s="2257"/>
      <c r="O71" s="2257"/>
      <c r="P71" s="2257"/>
      <c r="Q71" s="2257"/>
      <c r="R71" s="2257"/>
      <c r="S71" s="2257"/>
    </row>
    <row r="72" spans="1:19" ht="24.95" customHeight="1">
      <c r="A72" s="1392"/>
      <c r="B72" s="1396" t="s">
        <v>1213</v>
      </c>
      <c r="C72" s="1392" t="s">
        <v>1650</v>
      </c>
      <c r="D72" s="2257"/>
      <c r="E72" s="134">
        <v>350000</v>
      </c>
      <c r="F72" s="134"/>
      <c r="G72" s="2257"/>
      <c r="H72" s="2257"/>
      <c r="I72" s="2257"/>
      <c r="J72" s="2257"/>
      <c r="K72" s="2257"/>
      <c r="L72" s="2257"/>
      <c r="M72" s="2257"/>
      <c r="N72" s="2257"/>
      <c r="O72" s="2257"/>
      <c r="P72" s="2257"/>
      <c r="Q72" s="2257"/>
      <c r="R72" s="2257"/>
      <c r="S72" s="2257"/>
    </row>
    <row r="73" spans="1:19" ht="71.25" customHeight="1">
      <c r="A73" s="1394">
        <v>5</v>
      </c>
      <c r="B73" s="1892" t="s">
        <v>1700</v>
      </c>
      <c r="C73" s="1892"/>
      <c r="D73" s="1892"/>
      <c r="E73" s="1892"/>
      <c r="F73" s="1892"/>
      <c r="G73" s="1892"/>
      <c r="H73" s="1892"/>
      <c r="I73" s="1892"/>
      <c r="J73" s="1892"/>
      <c r="K73" s="1892"/>
      <c r="L73" s="1892"/>
      <c r="M73" s="1892"/>
      <c r="N73" s="1892"/>
      <c r="O73" s="1892"/>
      <c r="P73" s="1892"/>
      <c r="Q73" s="1892"/>
      <c r="R73" s="1892"/>
      <c r="S73" s="1390"/>
    </row>
    <row r="74" spans="1:19" ht="24.95" customHeight="1">
      <c r="A74" s="1392"/>
      <c r="B74" s="1396" t="s">
        <v>1492</v>
      </c>
      <c r="C74" s="1392" t="s">
        <v>1650</v>
      </c>
      <c r="D74" s="2257" t="s">
        <v>1178</v>
      </c>
      <c r="E74" s="134">
        <v>318182</v>
      </c>
      <c r="F74" s="134"/>
      <c r="G74" s="2257" t="s">
        <v>1494</v>
      </c>
      <c r="H74" s="2257"/>
      <c r="I74" s="2257"/>
      <c r="J74" s="2257"/>
      <c r="K74" s="2257"/>
      <c r="L74" s="2257"/>
      <c r="M74" s="2257"/>
      <c r="N74" s="2257"/>
      <c r="O74" s="2257"/>
      <c r="P74" s="2257"/>
      <c r="Q74" s="2257"/>
      <c r="R74" s="2257"/>
      <c r="S74" s="1390"/>
    </row>
    <row r="75" spans="1:19" ht="24.95" customHeight="1">
      <c r="A75" s="1392"/>
      <c r="B75" s="1396" t="s">
        <v>1495</v>
      </c>
      <c r="C75" s="1392" t="s">
        <v>1650</v>
      </c>
      <c r="D75" s="2257"/>
      <c r="E75" s="134">
        <v>227273</v>
      </c>
      <c r="F75" s="134"/>
      <c r="G75" s="2257"/>
      <c r="H75" s="2257"/>
      <c r="I75" s="2257"/>
      <c r="J75" s="2257"/>
      <c r="K75" s="2257"/>
      <c r="L75" s="2257"/>
      <c r="M75" s="2257"/>
      <c r="N75" s="2257"/>
      <c r="O75" s="2257"/>
      <c r="P75" s="2257"/>
      <c r="Q75" s="2257"/>
      <c r="R75" s="2257"/>
      <c r="S75" s="1390"/>
    </row>
    <row r="76" spans="1:19" ht="24.95" customHeight="1">
      <c r="A76" s="1392"/>
      <c r="B76" s="1396" t="s">
        <v>1496</v>
      </c>
      <c r="C76" s="1392" t="s">
        <v>1650</v>
      </c>
      <c r="D76" s="2257"/>
      <c r="E76" s="134">
        <v>227273</v>
      </c>
      <c r="F76" s="134"/>
      <c r="G76" s="2257"/>
      <c r="H76" s="2257"/>
      <c r="I76" s="2257"/>
      <c r="J76" s="2257"/>
      <c r="K76" s="2257"/>
      <c r="L76" s="2257"/>
      <c r="M76" s="2257"/>
      <c r="N76" s="2257"/>
      <c r="O76" s="2257"/>
      <c r="P76" s="2257"/>
      <c r="Q76" s="2257"/>
      <c r="R76" s="2257"/>
      <c r="S76" s="1390"/>
    </row>
    <row r="77" spans="1:19" ht="24.95" customHeight="1">
      <c r="A77" s="1392"/>
      <c r="B77" s="1396" t="s">
        <v>1497</v>
      </c>
      <c r="C77" s="1392" t="s">
        <v>1650</v>
      </c>
      <c r="D77" s="2257"/>
      <c r="E77" s="134">
        <v>190909</v>
      </c>
      <c r="F77" s="134"/>
      <c r="G77" s="2257"/>
      <c r="H77" s="2257"/>
      <c r="I77" s="2257"/>
      <c r="J77" s="2257"/>
      <c r="K77" s="2257"/>
      <c r="L77" s="2257"/>
      <c r="M77" s="2257"/>
      <c r="N77" s="2257"/>
      <c r="O77" s="2257"/>
      <c r="P77" s="2257"/>
      <c r="Q77" s="2257"/>
      <c r="R77" s="2257"/>
      <c r="S77" s="1390"/>
    </row>
    <row r="78" spans="1:19" ht="57.75" customHeight="1">
      <c r="A78" s="1394">
        <v>6</v>
      </c>
      <c r="B78" s="1892" t="s">
        <v>1694</v>
      </c>
      <c r="C78" s="1892"/>
      <c r="D78" s="1892"/>
      <c r="E78" s="1892"/>
      <c r="F78" s="1892"/>
      <c r="G78" s="1892"/>
      <c r="H78" s="1892"/>
      <c r="I78" s="1892"/>
      <c r="J78" s="1892"/>
      <c r="K78" s="1892"/>
      <c r="L78" s="1892"/>
      <c r="M78" s="1892"/>
      <c r="N78" s="1892"/>
      <c r="O78" s="1892"/>
      <c r="P78" s="1892"/>
      <c r="Q78" s="1892"/>
      <c r="R78" s="1892"/>
      <c r="S78" s="1390"/>
    </row>
    <row r="79" spans="1:19" ht="24.95" customHeight="1">
      <c r="A79" s="1392"/>
      <c r="B79" s="1396" t="s">
        <v>624</v>
      </c>
      <c r="C79" s="1392" t="s">
        <v>1650</v>
      </c>
      <c r="D79" s="2257" t="s">
        <v>1178</v>
      </c>
      <c r="E79" s="134">
        <v>336363.63</v>
      </c>
      <c r="F79" s="134"/>
      <c r="G79" s="2257" t="s">
        <v>1556</v>
      </c>
      <c r="H79" s="2257"/>
      <c r="I79" s="2257"/>
      <c r="J79" s="2257"/>
      <c r="K79" s="2257"/>
      <c r="L79" s="2257"/>
      <c r="M79" s="2257"/>
      <c r="N79" s="2257"/>
      <c r="O79" s="2257"/>
      <c r="P79" s="2257"/>
      <c r="Q79" s="2257"/>
      <c r="R79" s="2257"/>
      <c r="S79" s="1390"/>
    </row>
    <row r="80" spans="1:19" ht="24.95" customHeight="1">
      <c r="A80" s="1392"/>
      <c r="B80" s="1396" t="s">
        <v>625</v>
      </c>
      <c r="C80" s="1392" t="s">
        <v>1650</v>
      </c>
      <c r="D80" s="2257"/>
      <c r="E80" s="134">
        <v>281818.18</v>
      </c>
      <c r="F80" s="134"/>
      <c r="G80" s="2257"/>
      <c r="H80" s="2257"/>
      <c r="I80" s="2257"/>
      <c r="J80" s="2257"/>
      <c r="K80" s="2257"/>
      <c r="L80" s="2257"/>
      <c r="M80" s="2257"/>
      <c r="N80" s="2257"/>
      <c r="O80" s="2257"/>
      <c r="P80" s="2257"/>
      <c r="Q80" s="2257"/>
      <c r="R80" s="2257"/>
      <c r="S80" s="1390"/>
    </row>
    <row r="81" spans="1:19" ht="24.95" customHeight="1">
      <c r="A81" s="1392"/>
      <c r="B81" s="1396" t="s">
        <v>626</v>
      </c>
      <c r="C81" s="1392" t="s">
        <v>1650</v>
      </c>
      <c r="D81" s="2257"/>
      <c r="E81" s="134">
        <v>318181.81</v>
      </c>
      <c r="F81" s="134"/>
      <c r="G81" s="2257"/>
      <c r="H81" s="2257"/>
      <c r="I81" s="2257"/>
      <c r="J81" s="2257"/>
      <c r="K81" s="2257"/>
      <c r="L81" s="2257"/>
      <c r="M81" s="2257"/>
      <c r="N81" s="2257"/>
      <c r="O81" s="2257"/>
      <c r="P81" s="2257"/>
      <c r="Q81" s="2257"/>
      <c r="R81" s="2257"/>
      <c r="S81" s="1390"/>
    </row>
    <row r="82" spans="1:19" ht="24.95" customHeight="1">
      <c r="A82" s="1392"/>
      <c r="B82" s="1396" t="s">
        <v>1557</v>
      </c>
      <c r="C82" s="1392" t="s">
        <v>1650</v>
      </c>
      <c r="D82" s="2257"/>
      <c r="E82" s="134">
        <v>281818.18</v>
      </c>
      <c r="F82" s="134"/>
      <c r="G82" s="2257"/>
      <c r="H82" s="2257"/>
      <c r="I82" s="2257"/>
      <c r="J82" s="2257"/>
      <c r="K82" s="2257"/>
      <c r="L82" s="2257"/>
      <c r="M82" s="2257"/>
      <c r="N82" s="2257"/>
      <c r="O82" s="2257"/>
      <c r="P82" s="2257"/>
      <c r="Q82" s="2257"/>
      <c r="R82" s="2257"/>
      <c r="S82" s="1390"/>
    </row>
    <row r="83" spans="1:19" ht="24.95" customHeight="1">
      <c r="A83" s="1392"/>
      <c r="B83" s="1396" t="s">
        <v>1558</v>
      </c>
      <c r="C83" s="1392" t="s">
        <v>1650</v>
      </c>
      <c r="D83" s="2257"/>
      <c r="E83" s="134">
        <v>309090.90000000002</v>
      </c>
      <c r="F83" s="134"/>
      <c r="G83" s="2257"/>
      <c r="H83" s="2257"/>
      <c r="I83" s="2257"/>
      <c r="J83" s="2257"/>
      <c r="K83" s="2257"/>
      <c r="L83" s="2257"/>
      <c r="M83" s="2257"/>
      <c r="N83" s="2257"/>
      <c r="O83" s="2257"/>
      <c r="P83" s="2257"/>
      <c r="Q83" s="2257"/>
      <c r="R83" s="2257"/>
      <c r="S83" s="1390"/>
    </row>
    <row r="84" spans="1:19" ht="24.95" customHeight="1">
      <c r="A84" s="1392"/>
      <c r="B84" s="1396" t="s">
        <v>627</v>
      </c>
      <c r="C84" s="1392" t="s">
        <v>1650</v>
      </c>
      <c r="D84" s="2257"/>
      <c r="E84" s="134">
        <v>281818.18</v>
      </c>
      <c r="F84" s="134"/>
      <c r="G84" s="2257"/>
      <c r="H84" s="2257"/>
      <c r="I84" s="2257"/>
      <c r="J84" s="2257"/>
      <c r="K84" s="2257"/>
      <c r="L84" s="2257"/>
      <c r="M84" s="2257"/>
      <c r="N84" s="2257"/>
      <c r="O84" s="2257"/>
      <c r="P84" s="2257"/>
      <c r="Q84" s="2257"/>
      <c r="R84" s="2257"/>
      <c r="S84" s="1390"/>
    </row>
    <row r="85" spans="1:19" ht="24.95" customHeight="1">
      <c r="A85" s="1392"/>
      <c r="B85" s="1396" t="s">
        <v>1199</v>
      </c>
      <c r="C85" s="1392" t="s">
        <v>1650</v>
      </c>
      <c r="D85" s="2257"/>
      <c r="E85" s="134">
        <v>281818.18</v>
      </c>
      <c r="F85" s="134"/>
      <c r="G85" s="2257"/>
      <c r="H85" s="2257"/>
      <c r="I85" s="2257"/>
      <c r="J85" s="2257"/>
      <c r="K85" s="2257"/>
      <c r="L85" s="2257"/>
      <c r="M85" s="2257"/>
      <c r="N85" s="2257"/>
      <c r="O85" s="2257"/>
      <c r="P85" s="2257"/>
      <c r="Q85" s="2257"/>
      <c r="R85" s="2257"/>
      <c r="S85" s="1390"/>
    </row>
    <row r="86" spans="1:19" ht="24.95" customHeight="1">
      <c r="A86" s="1392"/>
      <c r="B86" s="1396" t="s">
        <v>616</v>
      </c>
      <c r="C86" s="1392" t="s">
        <v>1650</v>
      </c>
      <c r="D86" s="2257"/>
      <c r="E86" s="134">
        <v>254545.45</v>
      </c>
      <c r="F86" s="134"/>
      <c r="G86" s="2257"/>
      <c r="H86" s="2257"/>
      <c r="I86" s="2257"/>
      <c r="J86" s="2257"/>
      <c r="K86" s="2257"/>
      <c r="L86" s="2257"/>
      <c r="M86" s="2257"/>
      <c r="N86" s="2257"/>
      <c r="O86" s="2257"/>
      <c r="P86" s="2257"/>
      <c r="Q86" s="2257"/>
      <c r="R86" s="2257"/>
      <c r="S86" s="1390"/>
    </row>
    <row r="87" spans="1:19" ht="43.5" customHeight="1">
      <c r="A87" s="1394">
        <v>7</v>
      </c>
      <c r="B87" s="1892" t="s">
        <v>1566</v>
      </c>
      <c r="C87" s="1892"/>
      <c r="D87" s="1892"/>
      <c r="E87" s="1892"/>
      <c r="F87" s="1892"/>
      <c r="G87" s="1892"/>
      <c r="H87" s="1892"/>
      <c r="I87" s="1892"/>
      <c r="J87" s="1892"/>
      <c r="K87" s="1892"/>
      <c r="L87" s="1892"/>
      <c r="M87" s="1892"/>
      <c r="N87" s="1892"/>
      <c r="O87" s="1892"/>
      <c r="P87" s="1892"/>
      <c r="Q87" s="1892"/>
      <c r="R87" s="1892"/>
      <c r="S87" s="1390"/>
    </row>
    <row r="88" spans="1:19" ht="24.95" customHeight="1">
      <c r="A88" s="1392"/>
      <c r="B88" s="1396" t="s">
        <v>624</v>
      </c>
      <c r="C88" s="1392" t="s">
        <v>1650</v>
      </c>
      <c r="D88" s="1390"/>
      <c r="E88" s="134">
        <v>327273</v>
      </c>
      <c r="F88" s="134"/>
      <c r="G88" s="2258" t="s">
        <v>1567</v>
      </c>
      <c r="H88" s="2259"/>
      <c r="I88" s="2259"/>
      <c r="J88" s="2259"/>
      <c r="K88" s="2259"/>
      <c r="L88" s="2259"/>
      <c r="M88" s="2259"/>
      <c r="N88" s="2259"/>
      <c r="O88" s="2259"/>
      <c r="P88" s="2259"/>
      <c r="Q88" s="2259"/>
      <c r="R88" s="2260"/>
      <c r="S88" s="1390"/>
    </row>
    <row r="89" spans="1:19" ht="24.95" customHeight="1">
      <c r="A89" s="1392"/>
      <c r="B89" s="1396" t="s">
        <v>626</v>
      </c>
      <c r="C89" s="1392" t="s">
        <v>1650</v>
      </c>
      <c r="D89" s="1390"/>
      <c r="E89" s="134">
        <v>272727</v>
      </c>
      <c r="F89" s="134"/>
      <c r="G89" s="2261"/>
      <c r="H89" s="2262"/>
      <c r="I89" s="2262"/>
      <c r="J89" s="2262"/>
      <c r="K89" s="2262"/>
      <c r="L89" s="2262"/>
      <c r="M89" s="2262"/>
      <c r="N89" s="2262"/>
      <c r="O89" s="2262"/>
      <c r="P89" s="2262"/>
      <c r="Q89" s="2262"/>
      <c r="R89" s="2263"/>
      <c r="S89" s="1390"/>
    </row>
    <row r="90" spans="1:19" ht="24.95" customHeight="1">
      <c r="A90" s="1392"/>
      <c r="B90" s="1396" t="s">
        <v>625</v>
      </c>
      <c r="C90" s="1392" t="s">
        <v>1650</v>
      </c>
      <c r="D90" s="1390"/>
      <c r="E90" s="134">
        <v>236363</v>
      </c>
      <c r="F90" s="134"/>
      <c r="G90" s="2261"/>
      <c r="H90" s="2262"/>
      <c r="I90" s="2262"/>
      <c r="J90" s="2262"/>
      <c r="K90" s="2262"/>
      <c r="L90" s="2262"/>
      <c r="M90" s="2262"/>
      <c r="N90" s="2262"/>
      <c r="O90" s="2262"/>
      <c r="P90" s="2262"/>
      <c r="Q90" s="2262"/>
      <c r="R90" s="2263"/>
      <c r="S90" s="1390"/>
    </row>
    <row r="91" spans="1:19" ht="24.95" customHeight="1">
      <c r="A91" s="1392"/>
      <c r="B91" s="1396" t="s">
        <v>1496</v>
      </c>
      <c r="C91" s="1392" t="s">
        <v>1650</v>
      </c>
      <c r="D91" s="1390"/>
      <c r="E91" s="134">
        <v>236363</v>
      </c>
      <c r="F91" s="134"/>
      <c r="G91" s="2261"/>
      <c r="H91" s="2262"/>
      <c r="I91" s="2262"/>
      <c r="J91" s="2262"/>
      <c r="K91" s="2262"/>
      <c r="L91" s="2262"/>
      <c r="M91" s="2262"/>
      <c r="N91" s="2262"/>
      <c r="O91" s="2262"/>
      <c r="P91" s="2262"/>
      <c r="Q91" s="2262"/>
      <c r="R91" s="2263"/>
      <c r="S91" s="1390"/>
    </row>
    <row r="92" spans="1:19" ht="24.95" customHeight="1">
      <c r="A92" s="1392"/>
      <c r="B92" s="1396" t="s">
        <v>627</v>
      </c>
      <c r="C92" s="1392" t="s">
        <v>1650</v>
      </c>
      <c r="D92" s="1390"/>
      <c r="E92" s="134">
        <v>272727</v>
      </c>
      <c r="F92" s="134"/>
      <c r="G92" s="2264"/>
      <c r="H92" s="2265"/>
      <c r="I92" s="2265"/>
      <c r="J92" s="2265"/>
      <c r="K92" s="2265"/>
      <c r="L92" s="2265"/>
      <c r="M92" s="2265"/>
      <c r="N92" s="2265"/>
      <c r="O92" s="2265"/>
      <c r="P92" s="2265"/>
      <c r="Q92" s="2265"/>
      <c r="R92" s="2266"/>
      <c r="S92" s="1390"/>
    </row>
    <row r="93" spans="1:19" ht="43.5" customHeight="1">
      <c r="A93" s="1394">
        <v>8</v>
      </c>
      <c r="B93" s="1892" t="s">
        <v>1665</v>
      </c>
      <c r="C93" s="1892"/>
      <c r="D93" s="1892"/>
      <c r="E93" s="1892"/>
      <c r="F93" s="1892"/>
      <c r="G93" s="1892"/>
      <c r="H93" s="1892"/>
      <c r="I93" s="1892"/>
      <c r="J93" s="1892"/>
      <c r="K93" s="1892"/>
      <c r="L93" s="1892"/>
      <c r="M93" s="1892"/>
      <c r="N93" s="1892"/>
      <c r="O93" s="1892"/>
      <c r="P93" s="1892"/>
      <c r="Q93" s="1892"/>
      <c r="R93" s="1892"/>
      <c r="S93" s="1390"/>
    </row>
    <row r="94" spans="1:19" ht="24.95" customHeight="1">
      <c r="A94" s="1392"/>
      <c r="B94" s="1396" t="s">
        <v>1666</v>
      </c>
      <c r="C94" s="1392" t="s">
        <v>249</v>
      </c>
      <c r="D94" s="1390"/>
      <c r="E94" s="134">
        <v>363636</v>
      </c>
      <c r="F94" s="134"/>
      <c r="G94" s="2258" t="s">
        <v>1671</v>
      </c>
      <c r="H94" s="2259"/>
      <c r="I94" s="2259"/>
      <c r="J94" s="2259"/>
      <c r="K94" s="2259"/>
      <c r="L94" s="2259"/>
      <c r="M94" s="2259"/>
      <c r="N94" s="2259"/>
      <c r="O94" s="2259"/>
      <c r="P94" s="2259"/>
      <c r="Q94" s="2259"/>
      <c r="R94" s="2260"/>
      <c r="S94" s="1390"/>
    </row>
    <row r="95" spans="1:19" ht="24.95" customHeight="1">
      <c r="A95" s="1392"/>
      <c r="B95" s="1396" t="s">
        <v>1667</v>
      </c>
      <c r="C95" s="1392" t="s">
        <v>249</v>
      </c>
      <c r="D95" s="1390"/>
      <c r="E95" s="134">
        <v>363636</v>
      </c>
      <c r="F95" s="134"/>
      <c r="G95" s="2261"/>
      <c r="H95" s="2262"/>
      <c r="I95" s="2262"/>
      <c r="J95" s="2262"/>
      <c r="K95" s="2262"/>
      <c r="L95" s="2262"/>
      <c r="M95" s="2262"/>
      <c r="N95" s="2262"/>
      <c r="O95" s="2262"/>
      <c r="P95" s="2262"/>
      <c r="Q95" s="2262"/>
      <c r="R95" s="2263"/>
      <c r="S95" s="1390"/>
    </row>
    <row r="96" spans="1:19" ht="24.95" customHeight="1">
      <c r="A96" s="1392"/>
      <c r="B96" s="1396" t="s">
        <v>1668</v>
      </c>
      <c r="C96" s="1392" t="s">
        <v>249</v>
      </c>
      <c r="D96" s="1390"/>
      <c r="E96" s="134">
        <v>363636</v>
      </c>
      <c r="F96" s="134"/>
      <c r="G96" s="2261"/>
      <c r="H96" s="2262"/>
      <c r="I96" s="2262"/>
      <c r="J96" s="2262"/>
      <c r="K96" s="2262"/>
      <c r="L96" s="2262"/>
      <c r="M96" s="2262"/>
      <c r="N96" s="2262"/>
      <c r="O96" s="2262"/>
      <c r="P96" s="2262"/>
      <c r="Q96" s="2262"/>
      <c r="R96" s="2263"/>
      <c r="S96" s="1390"/>
    </row>
    <row r="97" spans="1:19" ht="24.95" customHeight="1">
      <c r="A97" s="1392"/>
      <c r="B97" s="1396" t="s">
        <v>1492</v>
      </c>
      <c r="C97" s="1392" t="s">
        <v>249</v>
      </c>
      <c r="D97" s="1390"/>
      <c r="E97" s="134">
        <v>336364</v>
      </c>
      <c r="F97" s="134"/>
      <c r="G97" s="2261"/>
      <c r="H97" s="2262"/>
      <c r="I97" s="2262"/>
      <c r="J97" s="2262"/>
      <c r="K97" s="2262"/>
      <c r="L97" s="2262"/>
      <c r="M97" s="2262"/>
      <c r="N97" s="2262"/>
      <c r="O97" s="2262"/>
      <c r="P97" s="2262"/>
      <c r="Q97" s="2262"/>
      <c r="R97" s="2263"/>
      <c r="S97" s="1390"/>
    </row>
    <row r="98" spans="1:19" ht="24.95" customHeight="1">
      <c r="A98" s="1392"/>
      <c r="B98" s="1396" t="s">
        <v>1669</v>
      </c>
      <c r="C98" s="1392" t="s">
        <v>249</v>
      </c>
      <c r="D98" s="1390"/>
      <c r="E98" s="134">
        <v>309091</v>
      </c>
      <c r="F98" s="134"/>
      <c r="G98" s="2261"/>
      <c r="H98" s="2262"/>
      <c r="I98" s="2262"/>
      <c r="J98" s="2262"/>
      <c r="K98" s="2262"/>
      <c r="L98" s="2262"/>
      <c r="M98" s="2262"/>
      <c r="N98" s="2262"/>
      <c r="O98" s="2262"/>
      <c r="P98" s="2262"/>
      <c r="Q98" s="2262"/>
      <c r="R98" s="2263"/>
      <c r="S98" s="1390"/>
    </row>
    <row r="99" spans="1:19" ht="24.95" customHeight="1">
      <c r="A99" s="1392"/>
      <c r="B99" s="1396" t="s">
        <v>1495</v>
      </c>
      <c r="C99" s="1392" t="s">
        <v>249</v>
      </c>
      <c r="D99" s="1390"/>
      <c r="E99" s="134">
        <v>281818</v>
      </c>
      <c r="F99" s="134"/>
      <c r="G99" s="2261"/>
      <c r="H99" s="2262"/>
      <c r="I99" s="2262"/>
      <c r="J99" s="2262"/>
      <c r="K99" s="2262"/>
      <c r="L99" s="2262"/>
      <c r="M99" s="2262"/>
      <c r="N99" s="2262"/>
      <c r="O99" s="2262"/>
      <c r="P99" s="2262"/>
      <c r="Q99" s="2262"/>
      <c r="R99" s="2263"/>
      <c r="S99" s="1390"/>
    </row>
    <row r="100" spans="1:19" ht="24.95" customHeight="1">
      <c r="A100" s="1392"/>
      <c r="B100" s="1396" t="s">
        <v>1670</v>
      </c>
      <c r="C100" s="1392" t="s">
        <v>249</v>
      </c>
      <c r="D100" s="1390"/>
      <c r="E100" s="134">
        <v>254545</v>
      </c>
      <c r="F100" s="134"/>
      <c r="G100" s="2264"/>
      <c r="H100" s="2265"/>
      <c r="I100" s="2265"/>
      <c r="J100" s="2265"/>
      <c r="K100" s="2265"/>
      <c r="L100" s="2265"/>
      <c r="M100" s="2265"/>
      <c r="N100" s="2265"/>
      <c r="O100" s="2265"/>
      <c r="P100" s="2265"/>
      <c r="Q100" s="2265"/>
      <c r="R100" s="2266"/>
      <c r="S100" s="1390"/>
    </row>
    <row r="101" spans="1:19" ht="43.5" customHeight="1">
      <c r="A101" s="1394">
        <v>9</v>
      </c>
      <c r="B101" s="1892" t="s">
        <v>1676</v>
      </c>
      <c r="C101" s="1892"/>
      <c r="D101" s="1892"/>
      <c r="E101" s="1892"/>
      <c r="F101" s="1892"/>
      <c r="G101" s="1892"/>
      <c r="H101" s="1892"/>
      <c r="I101" s="1892"/>
      <c r="J101" s="1892"/>
      <c r="K101" s="1892"/>
      <c r="L101" s="1892"/>
      <c r="M101" s="1892"/>
      <c r="N101" s="1892"/>
      <c r="O101" s="1892"/>
      <c r="P101" s="1892"/>
      <c r="Q101" s="1892"/>
      <c r="R101" s="1892"/>
      <c r="S101" s="1390"/>
    </row>
    <row r="102" spans="1:19" ht="24.95" customHeight="1">
      <c r="A102" s="1392"/>
      <c r="B102" s="1396" t="s">
        <v>1677</v>
      </c>
      <c r="C102" s="1392" t="s">
        <v>249</v>
      </c>
      <c r="D102" s="1390"/>
      <c r="E102" s="134">
        <v>150000</v>
      </c>
      <c r="F102" s="134"/>
      <c r="G102" s="2258" t="s">
        <v>1681</v>
      </c>
      <c r="H102" s="2259"/>
      <c r="I102" s="2259"/>
      <c r="J102" s="2259"/>
      <c r="K102" s="2259"/>
      <c r="L102" s="2259"/>
      <c r="M102" s="2259"/>
      <c r="N102" s="2259"/>
      <c r="O102" s="2259"/>
      <c r="P102" s="2259"/>
      <c r="Q102" s="2259"/>
      <c r="R102" s="2260"/>
      <c r="S102" s="1390"/>
    </row>
    <row r="103" spans="1:19" ht="24.95" customHeight="1">
      <c r="A103" s="1392"/>
      <c r="B103" s="1396" t="s">
        <v>1678</v>
      </c>
      <c r="C103" s="1392" t="s">
        <v>249</v>
      </c>
      <c r="D103" s="1390"/>
      <c r="E103" s="134">
        <v>373000</v>
      </c>
      <c r="F103" s="134"/>
      <c r="G103" s="2261"/>
      <c r="H103" s="2262"/>
      <c r="I103" s="2262"/>
      <c r="J103" s="2262"/>
      <c r="K103" s="2262"/>
      <c r="L103" s="2262"/>
      <c r="M103" s="2262"/>
      <c r="N103" s="2262"/>
      <c r="O103" s="2262"/>
      <c r="P103" s="2262"/>
      <c r="Q103" s="2262"/>
      <c r="R103" s="2263"/>
      <c r="S103" s="1390"/>
    </row>
    <row r="104" spans="1:19" ht="24.95" customHeight="1">
      <c r="A104" s="1392"/>
      <c r="B104" s="1396" t="s">
        <v>1679</v>
      </c>
      <c r="C104" s="1392" t="s">
        <v>249</v>
      </c>
      <c r="D104" s="1390"/>
      <c r="E104" s="134">
        <v>209000</v>
      </c>
      <c r="F104" s="134"/>
      <c r="G104" s="2261"/>
      <c r="H104" s="2262"/>
      <c r="I104" s="2262"/>
      <c r="J104" s="2262"/>
      <c r="K104" s="2262"/>
      <c r="L104" s="2262"/>
      <c r="M104" s="2262"/>
      <c r="N104" s="2262"/>
      <c r="O104" s="2262"/>
      <c r="P104" s="2262"/>
      <c r="Q104" s="2262"/>
      <c r="R104" s="2263"/>
      <c r="S104" s="1390"/>
    </row>
    <row r="105" spans="1:19" ht="24.95" customHeight="1">
      <c r="A105" s="1392"/>
      <c r="B105" s="1396" t="s">
        <v>1680</v>
      </c>
      <c r="C105" s="1392" t="s">
        <v>249</v>
      </c>
      <c r="D105" s="1390"/>
      <c r="E105" s="134">
        <v>309000</v>
      </c>
      <c r="F105" s="134"/>
      <c r="G105" s="2264"/>
      <c r="H105" s="2265"/>
      <c r="I105" s="2265"/>
      <c r="J105" s="2265"/>
      <c r="K105" s="2265"/>
      <c r="L105" s="2265"/>
      <c r="M105" s="2265"/>
      <c r="N105" s="2265"/>
      <c r="O105" s="2265"/>
      <c r="P105" s="2265"/>
      <c r="Q105" s="2265"/>
      <c r="R105" s="2266"/>
      <c r="S105" s="1390"/>
    </row>
    <row r="106" spans="1:19" s="113" customFormat="1" ht="43.5" customHeight="1">
      <c r="A106" s="1416">
        <v>10</v>
      </c>
      <c r="B106" s="2319" t="s">
        <v>1705</v>
      </c>
      <c r="C106" s="2319"/>
      <c r="D106" s="2319"/>
      <c r="E106" s="2319"/>
      <c r="F106" s="2319"/>
      <c r="G106" s="2319"/>
      <c r="H106" s="2319"/>
      <c r="I106" s="2319"/>
      <c r="J106" s="2319"/>
      <c r="K106" s="2319"/>
      <c r="L106" s="2319"/>
      <c r="M106" s="2319"/>
      <c r="N106" s="2319"/>
      <c r="O106" s="2319"/>
      <c r="P106" s="2319"/>
      <c r="Q106" s="2319"/>
      <c r="R106" s="2319"/>
      <c r="S106" s="1353"/>
    </row>
    <row r="107" spans="1:19" ht="24.95" customHeight="1">
      <c r="A107" s="1402"/>
      <c r="B107" s="1403" t="s">
        <v>624</v>
      </c>
      <c r="C107" s="1402" t="s">
        <v>249</v>
      </c>
      <c r="D107" s="1401"/>
      <c r="E107" s="134">
        <v>381818</v>
      </c>
      <c r="F107" s="134"/>
      <c r="G107" s="2258" t="s">
        <v>1701</v>
      </c>
      <c r="H107" s="2259"/>
      <c r="I107" s="2259"/>
      <c r="J107" s="2259"/>
      <c r="K107" s="2259"/>
      <c r="L107" s="2259"/>
      <c r="M107" s="2259"/>
      <c r="N107" s="2259"/>
      <c r="O107" s="2259"/>
      <c r="P107" s="2259"/>
      <c r="Q107" s="2259"/>
      <c r="R107" s="2260"/>
      <c r="S107" s="1401"/>
    </row>
    <row r="108" spans="1:19" ht="24.95" customHeight="1">
      <c r="A108" s="1402"/>
      <c r="B108" s="1403" t="s">
        <v>625</v>
      </c>
      <c r="C108" s="1402" t="s">
        <v>249</v>
      </c>
      <c r="D108" s="1401"/>
      <c r="E108" s="134">
        <v>327273</v>
      </c>
      <c r="F108" s="134"/>
      <c r="G108" s="2261"/>
      <c r="H108" s="2262"/>
      <c r="I108" s="2262"/>
      <c r="J108" s="2262"/>
      <c r="K108" s="2262"/>
      <c r="L108" s="2262"/>
      <c r="M108" s="2262"/>
      <c r="N108" s="2262"/>
      <c r="O108" s="2262"/>
      <c r="P108" s="2262"/>
      <c r="Q108" s="2262"/>
      <c r="R108" s="2263"/>
      <c r="S108" s="1401"/>
    </row>
    <row r="109" spans="1:19" ht="24.95" customHeight="1">
      <c r="A109" s="1402"/>
      <c r="B109" s="1403" t="s">
        <v>1702</v>
      </c>
      <c r="C109" s="1402" t="s">
        <v>249</v>
      </c>
      <c r="D109" s="1401"/>
      <c r="E109" s="134">
        <v>345455</v>
      </c>
      <c r="F109" s="134"/>
      <c r="G109" s="2261"/>
      <c r="H109" s="2262"/>
      <c r="I109" s="2262"/>
      <c r="J109" s="2262"/>
      <c r="K109" s="2262"/>
      <c r="L109" s="2262"/>
      <c r="M109" s="2262"/>
      <c r="N109" s="2262"/>
      <c r="O109" s="2262"/>
      <c r="P109" s="2262"/>
      <c r="Q109" s="2262"/>
      <c r="R109" s="2263"/>
      <c r="S109" s="1401"/>
    </row>
    <row r="110" spans="1:19" ht="24.95" customHeight="1">
      <c r="A110" s="1402"/>
      <c r="B110" s="1403" t="s">
        <v>627</v>
      </c>
      <c r="C110" s="1402" t="s">
        <v>249</v>
      </c>
      <c r="D110" s="1401"/>
      <c r="E110" s="134">
        <v>290909</v>
      </c>
      <c r="F110" s="134"/>
      <c r="G110" s="2264"/>
      <c r="H110" s="2265"/>
      <c r="I110" s="2265"/>
      <c r="J110" s="2265"/>
      <c r="K110" s="2265"/>
      <c r="L110" s="2265"/>
      <c r="M110" s="2265"/>
      <c r="N110" s="2265"/>
      <c r="O110" s="2265"/>
      <c r="P110" s="2265"/>
      <c r="Q110" s="2265"/>
      <c r="R110" s="2266"/>
      <c r="S110" s="1401"/>
    </row>
    <row r="111" spans="1:19" s="113" customFormat="1" ht="52.5" customHeight="1">
      <c r="A111" s="1416">
        <v>11</v>
      </c>
      <c r="B111" s="2319" t="s">
        <v>1703</v>
      </c>
      <c r="C111" s="2319"/>
      <c r="D111" s="2319"/>
      <c r="E111" s="2319"/>
      <c r="F111" s="2319"/>
      <c r="G111" s="2319"/>
      <c r="H111" s="2319"/>
      <c r="I111" s="2319"/>
      <c r="J111" s="2319"/>
      <c r="K111" s="2319"/>
      <c r="L111" s="2319"/>
      <c r="M111" s="2319"/>
      <c r="N111" s="2319"/>
      <c r="O111" s="2319"/>
      <c r="P111" s="2319"/>
      <c r="Q111" s="2319"/>
      <c r="R111" s="2319"/>
      <c r="S111" s="1353"/>
    </row>
    <row r="112" spans="1:19" ht="24.95" customHeight="1">
      <c r="A112" s="1402"/>
      <c r="B112" s="1403" t="s">
        <v>624</v>
      </c>
      <c r="C112" s="1402" t="s">
        <v>249</v>
      </c>
      <c r="D112" s="1401"/>
      <c r="E112" s="134">
        <v>336363.36</v>
      </c>
      <c r="F112" s="134"/>
      <c r="G112" s="2258" t="s">
        <v>1704</v>
      </c>
      <c r="H112" s="2259"/>
      <c r="I112" s="2259"/>
      <c r="J112" s="2259"/>
      <c r="K112" s="2259"/>
      <c r="L112" s="2259"/>
      <c r="M112" s="2259"/>
      <c r="N112" s="2259"/>
      <c r="O112" s="2259"/>
      <c r="P112" s="2259"/>
      <c r="Q112" s="2259"/>
      <c r="R112" s="2260"/>
      <c r="S112" s="1401"/>
    </row>
    <row r="113" spans="1:19" ht="24.95" customHeight="1">
      <c r="A113" s="1402"/>
      <c r="B113" s="1403" t="s">
        <v>575</v>
      </c>
      <c r="C113" s="1402" t="s">
        <v>249</v>
      </c>
      <c r="D113" s="1401"/>
      <c r="E113" s="134">
        <v>254545.46</v>
      </c>
      <c r="F113" s="134"/>
      <c r="G113" s="2261"/>
      <c r="H113" s="2262"/>
      <c r="I113" s="2262"/>
      <c r="J113" s="2262"/>
      <c r="K113" s="2262"/>
      <c r="L113" s="2262"/>
      <c r="M113" s="2262"/>
      <c r="N113" s="2262"/>
      <c r="O113" s="2262"/>
      <c r="P113" s="2262"/>
      <c r="Q113" s="2262"/>
      <c r="R113" s="2263"/>
      <c r="S113" s="1401"/>
    </row>
    <row r="114" spans="1:19" ht="30" customHeight="1">
      <c r="A114" s="124" t="s">
        <v>1216</v>
      </c>
      <c r="B114" s="1389" t="s">
        <v>1217</v>
      </c>
      <c r="C114" s="155"/>
      <c r="D114" s="1399"/>
      <c r="E114" s="1399"/>
      <c r="F114" s="1399"/>
      <c r="G114" s="1399"/>
      <c r="H114" s="1399"/>
      <c r="I114" s="1399"/>
      <c r="J114" s="1399"/>
      <c r="K114" s="1399"/>
      <c r="L114" s="1399"/>
      <c r="M114" s="1399"/>
      <c r="N114" s="1399"/>
      <c r="O114" s="1399"/>
      <c r="P114" s="1399"/>
      <c r="Q114" s="1399"/>
      <c r="R114" s="1399"/>
      <c r="S114" s="1399"/>
    </row>
    <row r="115" spans="1:19" ht="39.950000000000003" customHeight="1">
      <c r="A115" s="1394">
        <v>1</v>
      </c>
      <c r="B115" s="1892" t="s">
        <v>1517</v>
      </c>
      <c r="C115" s="1892"/>
      <c r="D115" s="1892"/>
      <c r="E115" s="1892"/>
      <c r="F115" s="1892"/>
      <c r="G115" s="1892"/>
      <c r="H115" s="1892"/>
      <c r="I115" s="1892"/>
      <c r="J115" s="1892"/>
      <c r="K115" s="1892"/>
      <c r="L115" s="1892"/>
      <c r="M115" s="1892"/>
      <c r="N115" s="1892"/>
      <c r="O115" s="1892"/>
      <c r="P115" s="1892"/>
      <c r="Q115" s="1892"/>
      <c r="R115" s="1892"/>
      <c r="S115" s="124"/>
    </row>
    <row r="116" spans="1:19" ht="30" customHeight="1">
      <c r="A116" s="1389"/>
      <c r="B116" s="1397" t="s">
        <v>1219</v>
      </c>
      <c r="C116" s="1392" t="s">
        <v>1650</v>
      </c>
      <c r="D116" s="1390" t="s">
        <v>1178</v>
      </c>
      <c r="E116" s="134">
        <v>530000</v>
      </c>
      <c r="F116" s="123"/>
      <c r="G116" s="2257" t="s">
        <v>1201</v>
      </c>
      <c r="H116" s="2257"/>
      <c r="I116" s="2257"/>
      <c r="J116" s="2257"/>
      <c r="K116" s="2257"/>
      <c r="L116" s="2257"/>
      <c r="M116" s="2257"/>
      <c r="N116" s="2257"/>
      <c r="O116" s="2257"/>
      <c r="P116" s="2257"/>
      <c r="Q116" s="2257"/>
      <c r="R116" s="2257"/>
      <c r="S116" s="123"/>
    </row>
    <row r="117" spans="1:19" ht="50.1" customHeight="1">
      <c r="A117" s="1394">
        <v>2</v>
      </c>
      <c r="B117" s="1892" t="s">
        <v>1523</v>
      </c>
      <c r="C117" s="1892"/>
      <c r="D117" s="1892"/>
      <c r="E117" s="1892"/>
      <c r="F117" s="1892"/>
      <c r="G117" s="1892"/>
      <c r="H117" s="1892"/>
      <c r="I117" s="1892"/>
      <c r="J117" s="1892"/>
      <c r="K117" s="1892"/>
      <c r="L117" s="1892"/>
      <c r="M117" s="1892"/>
      <c r="N117" s="1892"/>
      <c r="O117" s="1892"/>
      <c r="P117" s="1892"/>
      <c r="Q117" s="1892"/>
      <c r="R117" s="1892"/>
      <c r="S117" s="2257"/>
    </row>
    <row r="118" spans="1:19" ht="30" customHeight="1">
      <c r="A118" s="1389"/>
      <c r="B118" s="1397" t="s">
        <v>211</v>
      </c>
      <c r="C118" s="1392" t="s">
        <v>1650</v>
      </c>
      <c r="D118" s="142" t="s">
        <v>1178</v>
      </c>
      <c r="E118" s="134">
        <v>300000</v>
      </c>
      <c r="F118" s="123"/>
      <c r="G118" s="2257" t="s">
        <v>1222</v>
      </c>
      <c r="H118" s="2257"/>
      <c r="I118" s="2257"/>
      <c r="J118" s="2257"/>
      <c r="K118" s="2257"/>
      <c r="L118" s="2257"/>
      <c r="M118" s="2257"/>
      <c r="N118" s="2257"/>
      <c r="O118" s="2257"/>
      <c r="P118" s="2257"/>
      <c r="Q118" s="2257"/>
      <c r="R118" s="2257"/>
      <c r="S118" s="2257"/>
    </row>
    <row r="119" spans="1:19" ht="34.5" customHeight="1">
      <c r="A119" s="1389"/>
      <c r="B119" s="1397" t="s">
        <v>213</v>
      </c>
      <c r="C119" s="1392" t="s">
        <v>1650</v>
      </c>
      <c r="D119" s="142"/>
      <c r="E119" s="134">
        <v>300000</v>
      </c>
      <c r="F119" s="123"/>
      <c r="G119" s="2257"/>
      <c r="H119" s="2257"/>
      <c r="I119" s="2257"/>
      <c r="J119" s="2257"/>
      <c r="K119" s="2257"/>
      <c r="L119" s="2257"/>
      <c r="M119" s="2257"/>
      <c r="N119" s="2257"/>
      <c r="O119" s="2257"/>
      <c r="P119" s="2257"/>
      <c r="Q119" s="2257"/>
      <c r="R119" s="2257"/>
      <c r="S119" s="2257"/>
    </row>
    <row r="120" spans="1:19" ht="50.1" customHeight="1">
      <c r="A120" s="1394">
        <v>3</v>
      </c>
      <c r="B120" s="1892" t="s">
        <v>1520</v>
      </c>
      <c r="C120" s="1892"/>
      <c r="D120" s="1892"/>
      <c r="E120" s="1892"/>
      <c r="F120" s="1892"/>
      <c r="G120" s="1892"/>
      <c r="H120" s="1892"/>
      <c r="I120" s="1892"/>
      <c r="J120" s="1892"/>
      <c r="K120" s="1892"/>
      <c r="L120" s="1892"/>
      <c r="M120" s="1892"/>
      <c r="N120" s="1892"/>
      <c r="O120" s="1892"/>
      <c r="P120" s="1892"/>
      <c r="Q120" s="1892"/>
      <c r="R120" s="1892"/>
      <c r="S120" s="2257"/>
    </row>
    <row r="121" spans="1:19" ht="30" customHeight="1">
      <c r="A121" s="1389"/>
      <c r="B121" s="1397" t="s">
        <v>211</v>
      </c>
      <c r="C121" s="1392" t="s">
        <v>1650</v>
      </c>
      <c r="D121" s="2257" t="s">
        <v>1178</v>
      </c>
      <c r="E121" s="134">
        <v>300000</v>
      </c>
      <c r="F121" s="123"/>
      <c r="G121" s="2257" t="s">
        <v>1211</v>
      </c>
      <c r="H121" s="2257"/>
      <c r="I121" s="2257"/>
      <c r="J121" s="2257"/>
      <c r="K121" s="2257"/>
      <c r="L121" s="2257"/>
      <c r="M121" s="2257"/>
      <c r="N121" s="2257"/>
      <c r="O121" s="2257"/>
      <c r="P121" s="2257"/>
      <c r="Q121" s="2257"/>
      <c r="R121" s="2257"/>
      <c r="S121" s="2257"/>
    </row>
    <row r="122" spans="1:19" ht="35.25" customHeight="1">
      <c r="A122" s="1389"/>
      <c r="B122" s="1397" t="s">
        <v>213</v>
      </c>
      <c r="C122" s="1392" t="s">
        <v>1650</v>
      </c>
      <c r="D122" s="2257"/>
      <c r="E122" s="134">
        <v>300000</v>
      </c>
      <c r="F122" s="123"/>
      <c r="G122" s="2257"/>
      <c r="H122" s="2257"/>
      <c r="I122" s="2257"/>
      <c r="J122" s="2257"/>
      <c r="K122" s="2257"/>
      <c r="L122" s="2257"/>
      <c r="M122" s="2257"/>
      <c r="N122" s="2257"/>
      <c r="O122" s="2257"/>
      <c r="P122" s="2257"/>
      <c r="Q122" s="2257"/>
      <c r="R122" s="2257"/>
      <c r="S122" s="2257"/>
    </row>
    <row r="123" spans="1:19" ht="50.1" customHeight="1">
      <c r="A123" s="1394">
        <v>4</v>
      </c>
      <c r="B123" s="1892" t="s">
        <v>1521</v>
      </c>
      <c r="C123" s="1892"/>
      <c r="D123" s="1892"/>
      <c r="E123" s="1892"/>
      <c r="F123" s="1892"/>
      <c r="G123" s="1892"/>
      <c r="H123" s="1892"/>
      <c r="I123" s="1892"/>
      <c r="J123" s="1892"/>
      <c r="K123" s="1892"/>
      <c r="L123" s="1892"/>
      <c r="M123" s="1892"/>
      <c r="N123" s="1892"/>
      <c r="O123" s="1892"/>
      <c r="P123" s="1892"/>
      <c r="Q123" s="1892"/>
      <c r="R123" s="1892"/>
      <c r="S123" s="2257"/>
    </row>
    <row r="124" spans="1:19" ht="30" customHeight="1">
      <c r="A124" s="1389"/>
      <c r="B124" s="1397" t="s">
        <v>211</v>
      </c>
      <c r="C124" s="1392" t="s">
        <v>1650</v>
      </c>
      <c r="D124" s="2257" t="s">
        <v>1178</v>
      </c>
      <c r="E124" s="134">
        <v>300000</v>
      </c>
      <c r="F124" s="123"/>
      <c r="G124" s="2257" t="s">
        <v>1224</v>
      </c>
      <c r="H124" s="2257"/>
      <c r="I124" s="2257"/>
      <c r="J124" s="2257"/>
      <c r="K124" s="2257"/>
      <c r="L124" s="2257"/>
      <c r="M124" s="2257"/>
      <c r="N124" s="2257"/>
      <c r="O124" s="2257"/>
      <c r="P124" s="2257"/>
      <c r="Q124" s="2257"/>
      <c r="R124" s="2257"/>
      <c r="S124" s="2257"/>
    </row>
    <row r="125" spans="1:19" ht="40.5" customHeight="1">
      <c r="A125" s="1389"/>
      <c r="B125" s="1397" t="s">
        <v>213</v>
      </c>
      <c r="C125" s="1392" t="s">
        <v>1650</v>
      </c>
      <c r="D125" s="2257"/>
      <c r="E125" s="134">
        <v>300000</v>
      </c>
      <c r="F125" s="123"/>
      <c r="G125" s="2257"/>
      <c r="H125" s="2257"/>
      <c r="I125" s="2257"/>
      <c r="J125" s="2257"/>
      <c r="K125" s="2257"/>
      <c r="L125" s="2257"/>
      <c r="M125" s="2257"/>
      <c r="N125" s="2257"/>
      <c r="O125" s="2257"/>
      <c r="P125" s="2257"/>
      <c r="Q125" s="2257"/>
      <c r="R125" s="2257"/>
      <c r="S125" s="2257"/>
    </row>
    <row r="126" spans="1:19" ht="50.1" customHeight="1">
      <c r="A126" s="1394">
        <v>5</v>
      </c>
      <c r="B126" s="1892" t="s">
        <v>1699</v>
      </c>
      <c r="C126" s="1892"/>
      <c r="D126" s="1892"/>
      <c r="E126" s="1892"/>
      <c r="F126" s="1892"/>
      <c r="G126" s="1892"/>
      <c r="H126" s="1892"/>
      <c r="I126" s="1892"/>
      <c r="J126" s="1892"/>
      <c r="K126" s="1892"/>
      <c r="L126" s="1892"/>
      <c r="M126" s="1892"/>
      <c r="N126" s="1892"/>
      <c r="O126" s="1892"/>
      <c r="P126" s="1892"/>
      <c r="Q126" s="1892"/>
      <c r="R126" s="1892"/>
      <c r="S126" s="1390"/>
    </row>
    <row r="127" spans="1:19" ht="40.5" customHeight="1">
      <c r="A127" s="1389"/>
      <c r="B127" s="1397" t="s">
        <v>213</v>
      </c>
      <c r="C127" s="1392" t="s">
        <v>249</v>
      </c>
      <c r="D127" s="1390"/>
      <c r="E127" s="134">
        <v>245000</v>
      </c>
      <c r="F127" s="123"/>
      <c r="G127" s="2258" t="s">
        <v>1561</v>
      </c>
      <c r="H127" s="2259"/>
      <c r="I127" s="2259"/>
      <c r="J127" s="2259"/>
      <c r="K127" s="2259"/>
      <c r="L127" s="2259"/>
      <c r="M127" s="2259"/>
      <c r="N127" s="2259"/>
      <c r="O127" s="2259"/>
      <c r="P127" s="2259"/>
      <c r="Q127" s="2259"/>
      <c r="R127" s="2260"/>
      <c r="S127" s="1390"/>
    </row>
    <row r="128" spans="1:19" ht="40.5" customHeight="1">
      <c r="A128" s="1389"/>
      <c r="B128" s="1397" t="s">
        <v>1526</v>
      </c>
      <c r="C128" s="1392" t="s">
        <v>249</v>
      </c>
      <c r="D128" s="1390"/>
      <c r="E128" s="134">
        <v>280000</v>
      </c>
      <c r="F128" s="123"/>
      <c r="G128" s="2261"/>
      <c r="H128" s="2350"/>
      <c r="I128" s="2350"/>
      <c r="J128" s="2350"/>
      <c r="K128" s="2350"/>
      <c r="L128" s="2350"/>
      <c r="M128" s="2350"/>
      <c r="N128" s="2350"/>
      <c r="O128" s="2350"/>
      <c r="P128" s="2350"/>
      <c r="Q128" s="2350"/>
      <c r="R128" s="2263"/>
      <c r="S128" s="1390"/>
    </row>
    <row r="129" spans="1:19" ht="40.5" customHeight="1">
      <c r="A129" s="1389"/>
      <c r="B129" s="1397" t="s">
        <v>1562</v>
      </c>
      <c r="C129" s="1392" t="s">
        <v>249</v>
      </c>
      <c r="D129" s="1390"/>
      <c r="E129" s="134">
        <v>170000</v>
      </c>
      <c r="F129" s="123"/>
      <c r="G129" s="2264"/>
      <c r="H129" s="2265"/>
      <c r="I129" s="2265"/>
      <c r="J129" s="2265"/>
      <c r="K129" s="2265"/>
      <c r="L129" s="2265"/>
      <c r="M129" s="2265"/>
      <c r="N129" s="2265"/>
      <c r="O129" s="2265"/>
      <c r="P129" s="2265"/>
      <c r="Q129" s="2265"/>
      <c r="R129" s="2266"/>
      <c r="S129" s="1390"/>
    </row>
    <row r="130" spans="1:19" ht="30" customHeight="1">
      <c r="A130" s="1389" t="s">
        <v>1225</v>
      </c>
      <c r="B130" s="1389" t="s">
        <v>1364</v>
      </c>
      <c r="C130" s="1392"/>
      <c r="D130" s="1390"/>
      <c r="E130" s="134"/>
      <c r="F130" s="123"/>
      <c r="G130" s="1390"/>
      <c r="H130" s="1390"/>
      <c r="I130" s="1390"/>
      <c r="J130" s="1390"/>
      <c r="K130" s="1390"/>
      <c r="L130" s="1390"/>
      <c r="M130" s="1390"/>
      <c r="N130" s="1390"/>
      <c r="O130" s="1390"/>
      <c r="P130" s="1390"/>
      <c r="Q130" s="1393"/>
      <c r="R130" s="153"/>
      <c r="S130" s="153"/>
    </row>
    <row r="131" spans="1:19" ht="50.1" customHeight="1">
      <c r="A131" s="1389"/>
      <c r="B131" s="1892" t="s">
        <v>1663</v>
      </c>
      <c r="C131" s="1892"/>
      <c r="D131" s="1892"/>
      <c r="E131" s="1892"/>
      <c r="F131" s="1892"/>
      <c r="G131" s="1892"/>
      <c r="H131" s="1892"/>
      <c r="I131" s="1892"/>
      <c r="J131" s="1892"/>
      <c r="K131" s="1892"/>
      <c r="L131" s="1892"/>
      <c r="M131" s="1892"/>
      <c r="N131" s="1892"/>
      <c r="O131" s="1892"/>
      <c r="P131" s="1892"/>
      <c r="Q131" s="1892"/>
      <c r="R131" s="1892"/>
      <c r="S131" s="2257"/>
    </row>
    <row r="132" spans="1:19" ht="49.5" customHeight="1">
      <c r="A132" s="1389"/>
      <c r="B132" s="1397" t="s">
        <v>1228</v>
      </c>
      <c r="C132" s="1392" t="s">
        <v>1650</v>
      </c>
      <c r="D132" s="1390"/>
      <c r="E132" s="134">
        <v>35000</v>
      </c>
      <c r="F132" s="123"/>
      <c r="G132" s="2257"/>
      <c r="H132" s="2257"/>
      <c r="I132" s="2257"/>
      <c r="J132" s="2257"/>
      <c r="K132" s="2257"/>
      <c r="L132" s="2257"/>
      <c r="M132" s="2257"/>
      <c r="N132" s="2257"/>
      <c r="O132" s="2257"/>
      <c r="P132" s="2257"/>
      <c r="Q132" s="2257"/>
      <c r="R132" s="2257"/>
      <c r="S132" s="2257"/>
    </row>
    <row r="133" spans="1:19" ht="54.75" customHeight="1">
      <c r="A133" s="1389"/>
      <c r="B133" s="1397" t="s">
        <v>1230</v>
      </c>
      <c r="C133" s="1392" t="s">
        <v>1650</v>
      </c>
      <c r="D133" s="1390"/>
      <c r="E133" s="134">
        <v>49000</v>
      </c>
      <c r="F133" s="123"/>
      <c r="G133" s="2257"/>
      <c r="H133" s="2257"/>
      <c r="I133" s="2257"/>
      <c r="J133" s="2257"/>
      <c r="K133" s="2257"/>
      <c r="L133" s="2257"/>
      <c r="M133" s="2257"/>
      <c r="N133" s="2257"/>
      <c r="O133" s="2257"/>
      <c r="P133" s="2257"/>
      <c r="Q133" s="2257"/>
      <c r="R133" s="2257"/>
      <c r="S133" s="2257"/>
    </row>
    <row r="134" spans="1:19" ht="30.75" customHeight="1">
      <c r="A134" s="1394" t="s">
        <v>1231</v>
      </c>
      <c r="B134" s="1892" t="s">
        <v>1232</v>
      </c>
      <c r="C134" s="1892"/>
      <c r="D134" s="1892"/>
      <c r="E134" s="1892"/>
      <c r="F134" s="1892"/>
      <c r="G134" s="1892"/>
      <c r="H134" s="1892"/>
      <c r="I134" s="1892"/>
      <c r="J134" s="1892"/>
      <c r="K134" s="1892"/>
      <c r="L134" s="1892"/>
      <c r="M134" s="1892"/>
      <c r="N134" s="1892"/>
      <c r="O134" s="1892"/>
      <c r="P134" s="1892"/>
      <c r="Q134" s="1892"/>
      <c r="R134" s="1892"/>
      <c r="S134" s="1399"/>
    </row>
    <row r="135" spans="1:19" ht="50.1" customHeight="1">
      <c r="A135" s="1394">
        <v>1</v>
      </c>
      <c r="B135" s="1892" t="s">
        <v>1528</v>
      </c>
      <c r="C135" s="1892"/>
      <c r="D135" s="1892"/>
      <c r="E135" s="1892"/>
      <c r="F135" s="1892"/>
      <c r="G135" s="1892"/>
      <c r="H135" s="1892"/>
      <c r="I135" s="1892"/>
      <c r="J135" s="1892"/>
      <c r="K135" s="1892"/>
      <c r="L135" s="1892"/>
      <c r="M135" s="1892"/>
      <c r="N135" s="1892"/>
      <c r="O135" s="1892"/>
      <c r="P135" s="1892"/>
      <c r="Q135" s="1892"/>
      <c r="R135" s="1892"/>
      <c r="S135" s="154"/>
    </row>
    <row r="136" spans="1:19" ht="39" customHeight="1">
      <c r="A136" s="1394"/>
      <c r="B136" s="1389" t="s">
        <v>1238</v>
      </c>
      <c r="C136" s="147"/>
      <c r="D136" s="147"/>
      <c r="E136" s="147"/>
      <c r="F136" s="147"/>
      <c r="G136" s="2317" t="s">
        <v>1367</v>
      </c>
      <c r="H136" s="2317"/>
      <c r="I136" s="2317"/>
      <c r="J136" s="2317"/>
      <c r="K136" s="2317"/>
      <c r="L136" s="2317"/>
      <c r="M136" s="2317"/>
      <c r="N136" s="2317"/>
      <c r="O136" s="2317"/>
      <c r="P136" s="2317"/>
      <c r="Q136" s="2317"/>
      <c r="R136" s="2317"/>
      <c r="S136" s="142"/>
    </row>
    <row r="137" spans="1:19" ht="30" customHeight="1">
      <c r="A137" s="1394"/>
      <c r="B137" s="1397" t="s">
        <v>1240</v>
      </c>
      <c r="C137" s="1392" t="s">
        <v>724</v>
      </c>
      <c r="D137" s="1392"/>
      <c r="E137" s="148">
        <v>1380000</v>
      </c>
      <c r="F137" s="129"/>
      <c r="G137" s="2317"/>
      <c r="H137" s="2317"/>
      <c r="I137" s="2317"/>
      <c r="J137" s="2317"/>
      <c r="K137" s="2317"/>
      <c r="L137" s="2317"/>
      <c r="M137" s="2317"/>
      <c r="N137" s="2317"/>
      <c r="O137" s="2317"/>
      <c r="P137" s="2317"/>
      <c r="Q137" s="2317"/>
      <c r="R137" s="2317"/>
      <c r="S137" s="142"/>
    </row>
    <row r="138" spans="1:19" ht="30" customHeight="1">
      <c r="A138" s="1394"/>
      <c r="B138" s="1397" t="s">
        <v>1241</v>
      </c>
      <c r="C138" s="1392" t="s">
        <v>724</v>
      </c>
      <c r="D138" s="1392"/>
      <c r="E138" s="148">
        <v>1430000</v>
      </c>
      <c r="F138" s="129"/>
      <c r="G138" s="2317"/>
      <c r="H138" s="2317"/>
      <c r="I138" s="2317"/>
      <c r="J138" s="2317"/>
      <c r="K138" s="2317"/>
      <c r="L138" s="2317"/>
      <c r="M138" s="2317"/>
      <c r="N138" s="2317"/>
      <c r="O138" s="2317"/>
      <c r="P138" s="2317"/>
      <c r="Q138" s="2317"/>
      <c r="R138" s="2317"/>
      <c r="S138" s="142"/>
    </row>
    <row r="139" spans="1:19" ht="30" customHeight="1">
      <c r="A139" s="1394"/>
      <c r="B139" s="1389" t="s">
        <v>1242</v>
      </c>
      <c r="C139" s="147"/>
      <c r="D139" s="147"/>
      <c r="E139" s="147"/>
      <c r="F139" s="147"/>
      <c r="G139" s="2317" t="s">
        <v>1367</v>
      </c>
      <c r="H139" s="2317"/>
      <c r="I139" s="2317"/>
      <c r="J139" s="2317"/>
      <c r="K139" s="2317"/>
      <c r="L139" s="2317"/>
      <c r="M139" s="2317"/>
      <c r="N139" s="2317"/>
      <c r="O139" s="2317"/>
      <c r="P139" s="2317"/>
      <c r="Q139" s="2317"/>
      <c r="R139" s="2317"/>
      <c r="S139" s="2257"/>
    </row>
    <row r="140" spans="1:19" ht="30" customHeight="1">
      <c r="A140" s="1394"/>
      <c r="B140" s="1397" t="s">
        <v>1240</v>
      </c>
      <c r="C140" s="1392" t="s">
        <v>724</v>
      </c>
      <c r="D140" s="1392"/>
      <c r="E140" s="129">
        <v>1430000</v>
      </c>
      <c r="F140" s="147"/>
      <c r="G140" s="2317"/>
      <c r="H140" s="2317"/>
      <c r="I140" s="2317"/>
      <c r="J140" s="2317"/>
      <c r="K140" s="2317"/>
      <c r="L140" s="2317"/>
      <c r="M140" s="2317"/>
      <c r="N140" s="2317"/>
      <c r="O140" s="2317"/>
      <c r="P140" s="2317"/>
      <c r="Q140" s="2317"/>
      <c r="R140" s="2317"/>
      <c r="S140" s="2257"/>
    </row>
    <row r="141" spans="1:19" ht="30" customHeight="1">
      <c r="A141" s="1394"/>
      <c r="B141" s="1397" t="s">
        <v>1241</v>
      </c>
      <c r="C141" s="1392" t="s">
        <v>724</v>
      </c>
      <c r="D141" s="1392"/>
      <c r="E141" s="129">
        <v>1480000</v>
      </c>
      <c r="F141" s="147"/>
      <c r="G141" s="2317"/>
      <c r="H141" s="2317"/>
      <c r="I141" s="2317"/>
      <c r="J141" s="2317"/>
      <c r="K141" s="2317"/>
      <c r="L141" s="2317"/>
      <c r="M141" s="2317"/>
      <c r="N141" s="2317"/>
      <c r="O141" s="2317"/>
      <c r="P141" s="2317"/>
      <c r="Q141" s="2317"/>
      <c r="R141" s="2317"/>
      <c r="S141" s="2257"/>
    </row>
    <row r="142" spans="1:19" ht="30" customHeight="1">
      <c r="A142" s="1394"/>
      <c r="B142" s="1389" t="s">
        <v>1243</v>
      </c>
      <c r="C142" s="147"/>
      <c r="D142" s="147"/>
      <c r="E142" s="147"/>
      <c r="F142" s="147"/>
      <c r="G142" s="2317" t="s">
        <v>1367</v>
      </c>
      <c r="H142" s="2317"/>
      <c r="I142" s="2317"/>
      <c r="J142" s="2317"/>
      <c r="K142" s="2317"/>
      <c r="L142" s="2317"/>
      <c r="M142" s="2317"/>
      <c r="N142" s="2317"/>
      <c r="O142" s="2317"/>
      <c r="P142" s="2317"/>
      <c r="Q142" s="2317"/>
      <c r="R142" s="2317"/>
      <c r="S142" s="2257"/>
    </row>
    <row r="143" spans="1:19" ht="30" customHeight="1">
      <c r="A143" s="1390"/>
      <c r="B143" s="1397" t="s">
        <v>1240</v>
      </c>
      <c r="C143" s="1392" t="s">
        <v>724</v>
      </c>
      <c r="D143" s="1392"/>
      <c r="E143" s="129">
        <v>1480000</v>
      </c>
      <c r="F143" s="129"/>
      <c r="G143" s="2317"/>
      <c r="H143" s="2317"/>
      <c r="I143" s="2317"/>
      <c r="J143" s="2317"/>
      <c r="K143" s="2317"/>
      <c r="L143" s="2317"/>
      <c r="M143" s="2317"/>
      <c r="N143" s="2317"/>
      <c r="O143" s="2317"/>
      <c r="P143" s="2317"/>
      <c r="Q143" s="2317"/>
      <c r="R143" s="2317"/>
      <c r="S143" s="2257"/>
    </row>
    <row r="144" spans="1:19" ht="30" customHeight="1">
      <c r="A144" s="1390"/>
      <c r="B144" s="1397" t="s">
        <v>1241</v>
      </c>
      <c r="C144" s="1392" t="s">
        <v>724</v>
      </c>
      <c r="D144" s="1392"/>
      <c r="E144" s="129">
        <v>1530000</v>
      </c>
      <c r="F144" s="129"/>
      <c r="G144" s="2317"/>
      <c r="H144" s="2317"/>
      <c r="I144" s="2317"/>
      <c r="J144" s="2317"/>
      <c r="K144" s="2317"/>
      <c r="L144" s="2317"/>
      <c r="M144" s="2317"/>
      <c r="N144" s="2317"/>
      <c r="O144" s="2317"/>
      <c r="P144" s="2317"/>
      <c r="Q144" s="2317"/>
      <c r="R144" s="2317"/>
      <c r="S144" s="2257"/>
    </row>
    <row r="145" spans="1:19" ht="30" customHeight="1">
      <c r="A145" s="1394" t="s">
        <v>1247</v>
      </c>
      <c r="B145" s="1892" t="s">
        <v>1248</v>
      </c>
      <c r="C145" s="1892"/>
      <c r="D145" s="1892"/>
      <c r="E145" s="1892"/>
      <c r="F145" s="1892"/>
      <c r="G145" s="1892"/>
      <c r="H145" s="1892"/>
      <c r="I145" s="1892"/>
      <c r="J145" s="1892"/>
      <c r="K145" s="1892"/>
      <c r="L145" s="1892"/>
      <c r="M145" s="1892"/>
      <c r="N145" s="1892"/>
      <c r="O145" s="1892"/>
      <c r="P145" s="1892"/>
      <c r="Q145" s="1892"/>
      <c r="R145" s="1892"/>
      <c r="S145" s="162"/>
    </row>
    <row r="146" spans="1:19" ht="50.1" customHeight="1">
      <c r="A146" s="1394">
        <v>1</v>
      </c>
      <c r="B146" s="1892" t="s">
        <v>1688</v>
      </c>
      <c r="C146" s="2331"/>
      <c r="D146" s="2331"/>
      <c r="E146" s="2331"/>
      <c r="F146" s="2331"/>
      <c r="G146" s="2331"/>
      <c r="H146" s="2331"/>
      <c r="I146" s="2331"/>
      <c r="J146" s="2331"/>
      <c r="K146" s="2331"/>
      <c r="L146" s="2331"/>
      <c r="M146" s="2331"/>
      <c r="N146" s="2331"/>
      <c r="O146" s="2331"/>
      <c r="P146" s="2331"/>
      <c r="Q146" s="2331"/>
      <c r="R146" s="2331"/>
      <c r="S146" s="163"/>
    </row>
    <row r="147" spans="1:19" ht="30" customHeight="1">
      <c r="A147" s="1394"/>
      <c r="B147" s="1892" t="s">
        <v>1421</v>
      </c>
      <c r="C147" s="1892"/>
      <c r="D147" s="1892"/>
      <c r="E147" s="1892"/>
      <c r="F147" s="1397"/>
      <c r="G147" s="1397"/>
      <c r="H147" s="1397"/>
      <c r="I147" s="1397"/>
      <c r="J147" s="1397"/>
      <c r="K147" s="1397"/>
      <c r="L147" s="1397"/>
      <c r="M147" s="1397"/>
      <c r="N147" s="1397"/>
      <c r="O147" s="1397"/>
      <c r="P147" s="1397"/>
      <c r="Q147" s="1397"/>
      <c r="R147" s="1397"/>
      <c r="S147" s="163"/>
    </row>
    <row r="148" spans="1:19" ht="33" customHeight="1">
      <c r="A148" s="123"/>
      <c r="B148" s="1892" t="s">
        <v>1453</v>
      </c>
      <c r="C148" s="1892"/>
      <c r="D148" s="1892"/>
      <c r="E148" s="2241"/>
      <c r="F148" s="2241"/>
      <c r="G148" s="2241"/>
      <c r="H148" s="2282"/>
      <c r="I148" s="2283"/>
      <c r="J148" s="2283"/>
      <c r="K148" s="2283"/>
      <c r="L148" s="2283"/>
      <c r="M148" s="2283"/>
      <c r="N148" s="2283"/>
      <c r="O148" s="2283"/>
      <c r="P148" s="2283"/>
      <c r="Q148" s="2283"/>
      <c r="R148" s="2351"/>
      <c r="S148" s="2303"/>
    </row>
    <row r="149" spans="1:19" ht="33.75">
      <c r="A149" s="1390"/>
      <c r="B149" s="1397" t="s">
        <v>1654</v>
      </c>
      <c r="C149" s="1392" t="s">
        <v>1655</v>
      </c>
      <c r="D149" s="2257" t="s">
        <v>1423</v>
      </c>
      <c r="E149" s="155"/>
      <c r="F149" s="155"/>
      <c r="G149" s="156">
        <f>1560000/1.1</f>
        <v>1418181.8181818181</v>
      </c>
      <c r="H149" s="2311" t="s">
        <v>1454</v>
      </c>
      <c r="I149" s="2312"/>
      <c r="J149" s="2312"/>
      <c r="K149" s="2312"/>
      <c r="L149" s="2312"/>
      <c r="M149" s="2312"/>
      <c r="N149" s="2312"/>
      <c r="O149" s="2312"/>
      <c r="P149" s="2312"/>
      <c r="Q149" s="2312"/>
      <c r="R149" s="2313"/>
      <c r="S149" s="2303"/>
    </row>
    <row r="150" spans="1:19" ht="33.75">
      <c r="A150" s="1390"/>
      <c r="B150" s="1397" t="s">
        <v>1656</v>
      </c>
      <c r="C150" s="1392" t="s">
        <v>1655</v>
      </c>
      <c r="D150" s="2257"/>
      <c r="E150" s="155"/>
      <c r="F150" s="155"/>
      <c r="G150" s="156">
        <f>1610000/1.1</f>
        <v>1463636.3636363635</v>
      </c>
      <c r="H150" s="2314"/>
      <c r="I150" s="2315"/>
      <c r="J150" s="2315"/>
      <c r="K150" s="2315"/>
      <c r="L150" s="2315"/>
      <c r="M150" s="2315"/>
      <c r="N150" s="2315"/>
      <c r="O150" s="2315"/>
      <c r="P150" s="2315"/>
      <c r="Q150" s="2315"/>
      <c r="R150" s="2316"/>
      <c r="S150" s="2303"/>
    </row>
    <row r="151" spans="1:19" ht="33.75">
      <c r="A151" s="1390"/>
      <c r="B151" s="1397" t="s">
        <v>1657</v>
      </c>
      <c r="C151" s="1392" t="s">
        <v>1655</v>
      </c>
      <c r="D151" s="2257"/>
      <c r="E151" s="155"/>
      <c r="F151" s="155"/>
      <c r="G151" s="156">
        <f>1660000/1.1</f>
        <v>1509090.9090909089</v>
      </c>
      <c r="H151" s="2314"/>
      <c r="I151" s="2315"/>
      <c r="J151" s="2315"/>
      <c r="K151" s="2315"/>
      <c r="L151" s="2315"/>
      <c r="M151" s="2315"/>
      <c r="N151" s="2315"/>
      <c r="O151" s="2315"/>
      <c r="P151" s="2315"/>
      <c r="Q151" s="2315"/>
      <c r="R151" s="2316"/>
      <c r="S151" s="2303"/>
    </row>
    <row r="152" spans="1:19" ht="33.75">
      <c r="A152" s="1390"/>
      <c r="B152" s="1397" t="s">
        <v>1658</v>
      </c>
      <c r="C152" s="1392" t="s">
        <v>1655</v>
      </c>
      <c r="D152" s="2257"/>
      <c r="E152" s="155"/>
      <c r="F152" s="155"/>
      <c r="G152" s="156">
        <f>1710000/1.1</f>
        <v>1554545.4545454544</v>
      </c>
      <c r="H152" s="2314"/>
      <c r="I152" s="2315"/>
      <c r="J152" s="2315"/>
      <c r="K152" s="2315"/>
      <c r="L152" s="2315"/>
      <c r="M152" s="2315"/>
      <c r="N152" s="2315"/>
      <c r="O152" s="2315"/>
      <c r="P152" s="2315"/>
      <c r="Q152" s="2315"/>
      <c r="R152" s="2316"/>
      <c r="S152" s="2303"/>
    </row>
    <row r="153" spans="1:19" ht="33.75">
      <c r="A153" s="1390"/>
      <c r="B153" s="1397" t="s">
        <v>1659</v>
      </c>
      <c r="C153" s="1392" t="s">
        <v>1655</v>
      </c>
      <c r="D153" s="2257"/>
      <c r="E153" s="155"/>
      <c r="F153" s="155"/>
      <c r="G153" s="156">
        <f>1770000/1.1</f>
        <v>1609090.9090909089</v>
      </c>
      <c r="H153" s="2314"/>
      <c r="I153" s="2315"/>
      <c r="J153" s="2315"/>
      <c r="K153" s="2315"/>
      <c r="L153" s="2315"/>
      <c r="M153" s="2315"/>
      <c r="N153" s="2315"/>
      <c r="O153" s="2315"/>
      <c r="P153" s="2315"/>
      <c r="Q153" s="2315"/>
      <c r="R153" s="2316"/>
      <c r="S153" s="2303"/>
    </row>
    <row r="154" spans="1:19" ht="33.75">
      <c r="A154" s="1390"/>
      <c r="B154" s="1397" t="s">
        <v>1660</v>
      </c>
      <c r="C154" s="1392" t="s">
        <v>1655</v>
      </c>
      <c r="D154" s="2257"/>
      <c r="E154" s="155"/>
      <c r="F154" s="155"/>
      <c r="G154" s="156">
        <f>1845000/1.1</f>
        <v>1677272.7272727271</v>
      </c>
      <c r="H154" s="2314"/>
      <c r="I154" s="2315"/>
      <c r="J154" s="2315"/>
      <c r="K154" s="2315"/>
      <c r="L154" s="2315"/>
      <c r="M154" s="2315"/>
      <c r="N154" s="2315"/>
      <c r="O154" s="2315"/>
      <c r="P154" s="2315"/>
      <c r="Q154" s="2315"/>
      <c r="R154" s="2316"/>
      <c r="S154" s="2303"/>
    </row>
    <row r="155" spans="1:19" ht="33.75">
      <c r="A155" s="1390"/>
      <c r="B155" s="1397" t="s">
        <v>1661</v>
      </c>
      <c r="C155" s="1392" t="s">
        <v>1655</v>
      </c>
      <c r="D155" s="2257"/>
      <c r="E155" s="155"/>
      <c r="F155" s="155"/>
      <c r="G155" s="156">
        <f>1990000/1.1</f>
        <v>1809090.9090909089</v>
      </c>
      <c r="H155" s="2347"/>
      <c r="I155" s="2348"/>
      <c r="J155" s="2348"/>
      <c r="K155" s="2348"/>
      <c r="L155" s="2348"/>
      <c r="M155" s="2348"/>
      <c r="N155" s="2348"/>
      <c r="O155" s="2348"/>
      <c r="P155" s="2348"/>
      <c r="Q155" s="2348"/>
      <c r="R155" s="2349"/>
      <c r="S155" s="2303"/>
    </row>
    <row r="156" spans="1:19" ht="37.5" customHeight="1">
      <c r="A156" s="1390"/>
      <c r="B156" s="1389" t="s">
        <v>1690</v>
      </c>
      <c r="C156" s="1336"/>
      <c r="D156" s="124"/>
      <c r="E156" s="2241"/>
      <c r="F156" s="2241"/>
      <c r="G156" s="2241"/>
      <c r="H156" s="2241"/>
      <c r="I156" s="2241"/>
      <c r="J156" s="2241"/>
      <c r="K156" s="2241"/>
      <c r="L156" s="2241"/>
      <c r="M156" s="2241"/>
      <c r="N156" s="2241"/>
      <c r="O156" s="2241"/>
      <c r="P156" s="2241"/>
      <c r="Q156" s="2241"/>
      <c r="R156" s="2241"/>
      <c r="S156" s="2242" t="s">
        <v>1691</v>
      </c>
    </row>
    <row r="157" spans="1:19" ht="36.75" customHeight="1">
      <c r="A157" s="1390"/>
      <c r="B157" s="1397" t="s">
        <v>1654</v>
      </c>
      <c r="C157" s="1392" t="s">
        <v>1655</v>
      </c>
      <c r="D157" s="2257" t="s">
        <v>1423</v>
      </c>
      <c r="E157" s="157">
        <f>1325000/1.1</f>
        <v>1204545.4545454544</v>
      </c>
      <c r="F157" s="155"/>
      <c r="G157" s="158"/>
      <c r="H157" s="2311" t="s">
        <v>1456</v>
      </c>
      <c r="I157" s="2312"/>
      <c r="J157" s="2312"/>
      <c r="K157" s="2312"/>
      <c r="L157" s="2312"/>
      <c r="M157" s="2312"/>
      <c r="N157" s="2312"/>
      <c r="O157" s="2312"/>
      <c r="P157" s="2312"/>
      <c r="Q157" s="2312"/>
      <c r="R157" s="2313"/>
      <c r="S157" s="2243"/>
    </row>
    <row r="158" spans="1:19" ht="36.75" customHeight="1">
      <c r="A158" s="1390"/>
      <c r="B158" s="1397" t="s">
        <v>1656</v>
      </c>
      <c r="C158" s="1392" t="s">
        <v>1655</v>
      </c>
      <c r="D158" s="2257"/>
      <c r="E158" s="157">
        <f>1375000/1.1</f>
        <v>1250000</v>
      </c>
      <c r="F158" s="155"/>
      <c r="G158" s="148"/>
      <c r="H158" s="2314"/>
      <c r="I158" s="2315"/>
      <c r="J158" s="2315"/>
      <c r="K158" s="2315"/>
      <c r="L158" s="2315"/>
      <c r="M158" s="2315"/>
      <c r="N158" s="2315"/>
      <c r="O158" s="2315"/>
      <c r="P158" s="2315"/>
      <c r="Q158" s="2315"/>
      <c r="R158" s="2316"/>
      <c r="S158" s="2243"/>
    </row>
    <row r="159" spans="1:19" ht="36.75" customHeight="1">
      <c r="A159" s="1390"/>
      <c r="B159" s="1397" t="s">
        <v>1657</v>
      </c>
      <c r="C159" s="1392" t="s">
        <v>1655</v>
      </c>
      <c r="D159" s="2257"/>
      <c r="E159" s="157">
        <f>1425000/1.1</f>
        <v>1295454.5454545454</v>
      </c>
      <c r="F159" s="155"/>
      <c r="G159" s="148"/>
      <c r="H159" s="2314"/>
      <c r="I159" s="2315"/>
      <c r="J159" s="2315"/>
      <c r="K159" s="2315"/>
      <c r="L159" s="2315"/>
      <c r="M159" s="2315"/>
      <c r="N159" s="2315"/>
      <c r="O159" s="2315"/>
      <c r="P159" s="2315"/>
      <c r="Q159" s="2315"/>
      <c r="R159" s="2316"/>
      <c r="S159" s="2243"/>
    </row>
    <row r="160" spans="1:19" ht="36.75" customHeight="1">
      <c r="A160" s="1390"/>
      <c r="B160" s="1397" t="s">
        <v>1658</v>
      </c>
      <c r="C160" s="1392" t="s">
        <v>1655</v>
      </c>
      <c r="D160" s="2257"/>
      <c r="E160" s="157">
        <f>1475000/1.1</f>
        <v>1340909.0909090908</v>
      </c>
      <c r="F160" s="155"/>
      <c r="G160" s="148"/>
      <c r="H160" s="2314"/>
      <c r="I160" s="2315"/>
      <c r="J160" s="2315"/>
      <c r="K160" s="2315"/>
      <c r="L160" s="2315"/>
      <c r="M160" s="2315"/>
      <c r="N160" s="2315"/>
      <c r="O160" s="2315"/>
      <c r="P160" s="2315"/>
      <c r="Q160" s="2315"/>
      <c r="R160" s="2316"/>
      <c r="S160" s="2243"/>
    </row>
    <row r="161" spans="1:19" ht="36.75" customHeight="1">
      <c r="A161" s="1390"/>
      <c r="B161" s="1397" t="s">
        <v>1659</v>
      </c>
      <c r="C161" s="1392" t="s">
        <v>1655</v>
      </c>
      <c r="D161" s="2257"/>
      <c r="E161" s="157">
        <f>1550000/1.1</f>
        <v>1409090.9090909089</v>
      </c>
      <c r="F161" s="155"/>
      <c r="G161" s="148"/>
      <c r="H161" s="2314"/>
      <c r="I161" s="2315"/>
      <c r="J161" s="2315"/>
      <c r="K161" s="2315"/>
      <c r="L161" s="2315"/>
      <c r="M161" s="2315"/>
      <c r="N161" s="2315"/>
      <c r="O161" s="2315"/>
      <c r="P161" s="2315"/>
      <c r="Q161" s="2315"/>
      <c r="R161" s="2316"/>
      <c r="S161" s="2243"/>
    </row>
    <row r="162" spans="1:19" ht="36.75" customHeight="1">
      <c r="A162" s="1390"/>
      <c r="B162" s="1397" t="s">
        <v>1530</v>
      </c>
      <c r="C162" s="1392" t="s">
        <v>548</v>
      </c>
      <c r="D162" s="2257"/>
      <c r="E162" s="157">
        <f>1675000/1.1</f>
        <v>1522727.2727272727</v>
      </c>
      <c r="F162" s="155"/>
      <c r="G162" s="148"/>
      <c r="H162" s="2347"/>
      <c r="I162" s="2348"/>
      <c r="J162" s="2348"/>
      <c r="K162" s="2348"/>
      <c r="L162" s="2348"/>
      <c r="M162" s="2348"/>
      <c r="N162" s="2348"/>
      <c r="O162" s="2348"/>
      <c r="P162" s="2348"/>
      <c r="Q162" s="2348"/>
      <c r="R162" s="2349"/>
      <c r="S162" s="2244"/>
    </row>
    <row r="163" spans="1:19" ht="39.950000000000003" customHeight="1">
      <c r="A163" s="1390"/>
      <c r="B163" s="1389" t="s">
        <v>1689</v>
      </c>
      <c r="C163" s="1336"/>
      <c r="D163" s="124"/>
      <c r="E163" s="2241"/>
      <c r="F163" s="2241"/>
      <c r="G163" s="2241"/>
      <c r="H163" s="2241"/>
      <c r="I163" s="2241"/>
      <c r="J163" s="2241"/>
      <c r="K163" s="2241"/>
      <c r="L163" s="2241"/>
      <c r="M163" s="2241"/>
      <c r="N163" s="2241"/>
      <c r="O163" s="2241"/>
      <c r="P163" s="2241"/>
      <c r="Q163" s="2241"/>
      <c r="R163" s="2241"/>
      <c r="S163" s="1394"/>
    </row>
    <row r="164" spans="1:19" ht="38.25" customHeight="1">
      <c r="A164" s="1390"/>
      <c r="B164" s="1397" t="s">
        <v>1654</v>
      </c>
      <c r="C164" s="1392" t="s">
        <v>1655</v>
      </c>
      <c r="D164" s="2257" t="s">
        <v>1423</v>
      </c>
      <c r="E164" s="157">
        <f>1375000/1.1</f>
        <v>1250000</v>
      </c>
      <c r="F164" s="155"/>
      <c r="G164" s="148"/>
      <c r="H164" s="2311" t="s">
        <v>1459</v>
      </c>
      <c r="I164" s="2312"/>
      <c r="J164" s="2312"/>
      <c r="K164" s="2312"/>
      <c r="L164" s="2312"/>
      <c r="M164" s="2312"/>
      <c r="N164" s="2312"/>
      <c r="O164" s="2312"/>
      <c r="P164" s="2312"/>
      <c r="Q164" s="2312"/>
      <c r="R164" s="2313"/>
      <c r="S164" s="2335" t="s">
        <v>1460</v>
      </c>
    </row>
    <row r="165" spans="1:19" ht="38.25" customHeight="1">
      <c r="A165" s="1390"/>
      <c r="B165" s="1397" t="s">
        <v>1656</v>
      </c>
      <c r="C165" s="1392" t="s">
        <v>1655</v>
      </c>
      <c r="D165" s="2257"/>
      <c r="E165" s="157">
        <f>1425000/1.1</f>
        <v>1295454.5454545454</v>
      </c>
      <c r="F165" s="155"/>
      <c r="G165" s="148"/>
      <c r="H165" s="2314"/>
      <c r="I165" s="2315"/>
      <c r="J165" s="2315"/>
      <c r="K165" s="2315"/>
      <c r="L165" s="2315"/>
      <c r="M165" s="2315"/>
      <c r="N165" s="2315"/>
      <c r="O165" s="2315"/>
      <c r="P165" s="2315"/>
      <c r="Q165" s="2315"/>
      <c r="R165" s="2316"/>
      <c r="S165" s="2257"/>
    </row>
    <row r="166" spans="1:19" ht="38.25" customHeight="1">
      <c r="A166" s="1390"/>
      <c r="B166" s="1397" t="s">
        <v>1657</v>
      </c>
      <c r="C166" s="1392" t="s">
        <v>1655</v>
      </c>
      <c r="D166" s="2257"/>
      <c r="E166" s="157">
        <f>1475000/1.1</f>
        <v>1340909.0909090908</v>
      </c>
      <c r="F166" s="155"/>
      <c r="G166" s="148"/>
      <c r="H166" s="2314"/>
      <c r="I166" s="2315"/>
      <c r="J166" s="2315"/>
      <c r="K166" s="2315"/>
      <c r="L166" s="2315"/>
      <c r="M166" s="2315"/>
      <c r="N166" s="2315"/>
      <c r="O166" s="2315"/>
      <c r="P166" s="2315"/>
      <c r="Q166" s="2315"/>
      <c r="R166" s="2316"/>
      <c r="S166" s="2257"/>
    </row>
    <row r="167" spans="1:19" ht="38.25" customHeight="1">
      <c r="A167" s="1390"/>
      <c r="B167" s="1397" t="s">
        <v>1658</v>
      </c>
      <c r="C167" s="1392" t="s">
        <v>1655</v>
      </c>
      <c r="D167" s="2257"/>
      <c r="E167" s="157">
        <f>1530000/1.1</f>
        <v>1390909.0909090908</v>
      </c>
      <c r="F167" s="155"/>
      <c r="G167" s="148"/>
      <c r="H167" s="2314"/>
      <c r="I167" s="2315"/>
      <c r="J167" s="2315"/>
      <c r="K167" s="2315"/>
      <c r="L167" s="2315"/>
      <c r="M167" s="2315"/>
      <c r="N167" s="2315"/>
      <c r="O167" s="2315"/>
      <c r="P167" s="2315"/>
      <c r="Q167" s="2315"/>
      <c r="R167" s="2316"/>
      <c r="S167" s="2257"/>
    </row>
    <row r="168" spans="1:19" ht="38.25" customHeight="1">
      <c r="A168" s="1390"/>
      <c r="B168" s="1397" t="s">
        <v>1659</v>
      </c>
      <c r="C168" s="1392" t="s">
        <v>1655</v>
      </c>
      <c r="D168" s="2257"/>
      <c r="E168" s="157">
        <f>1600000/1.1</f>
        <v>1454545.4545454544</v>
      </c>
      <c r="F168" s="155"/>
      <c r="G168" s="148"/>
      <c r="H168" s="2314"/>
      <c r="I168" s="2315"/>
      <c r="J168" s="2315"/>
      <c r="K168" s="2315"/>
      <c r="L168" s="2315"/>
      <c r="M168" s="2315"/>
      <c r="N168" s="2315"/>
      <c r="O168" s="2315"/>
      <c r="P168" s="2315"/>
      <c r="Q168" s="2315"/>
      <c r="R168" s="2316"/>
      <c r="S168" s="2257"/>
    </row>
    <row r="169" spans="1:19" ht="38.25" customHeight="1">
      <c r="A169" s="1390"/>
      <c r="B169" s="1397" t="s">
        <v>1530</v>
      </c>
      <c r="C169" s="1392" t="s">
        <v>548</v>
      </c>
      <c r="D169" s="2257"/>
      <c r="E169" s="157">
        <f>1700000/1.1</f>
        <v>1545454.5454545454</v>
      </c>
      <c r="F169" s="155"/>
      <c r="G169" s="148"/>
      <c r="H169" s="2314"/>
      <c r="I169" s="2315"/>
      <c r="J169" s="2315"/>
      <c r="K169" s="2315"/>
      <c r="L169" s="2315"/>
      <c r="M169" s="2315"/>
      <c r="N169" s="2315"/>
      <c r="O169" s="2315"/>
      <c r="P169" s="2315"/>
      <c r="Q169" s="2315"/>
      <c r="R169" s="2316"/>
      <c r="S169" s="2257"/>
    </row>
    <row r="170" spans="1:19" ht="30" customHeight="1">
      <c r="A170" s="1394" t="s">
        <v>1266</v>
      </c>
      <c r="B170" s="2337" t="s">
        <v>1267</v>
      </c>
      <c r="C170" s="2337"/>
      <c r="D170" s="2337"/>
      <c r="E170" s="2337"/>
      <c r="F170" s="2337"/>
      <c r="G170" s="2337"/>
      <c r="H170" s="2337"/>
      <c r="I170" s="2337"/>
      <c r="J170" s="2337"/>
      <c r="K170" s="2337"/>
      <c r="L170" s="2337"/>
      <c r="M170" s="2337"/>
      <c r="N170" s="2337"/>
      <c r="O170" s="2337"/>
      <c r="P170" s="2337"/>
      <c r="Q170" s="2337"/>
      <c r="R170" s="2337"/>
      <c r="S170" s="154"/>
    </row>
    <row r="171" spans="1:19" ht="45" customHeight="1">
      <c r="A171" s="2241">
        <v>1</v>
      </c>
      <c r="B171" s="1892" t="s">
        <v>1563</v>
      </c>
      <c r="C171" s="1892"/>
      <c r="D171" s="1892"/>
      <c r="E171" s="1892"/>
      <c r="F171" s="1892"/>
      <c r="G171" s="1892"/>
      <c r="H171" s="1892"/>
      <c r="I171" s="1892"/>
      <c r="J171" s="1892"/>
      <c r="K171" s="1892"/>
      <c r="L171" s="1892"/>
      <c r="M171" s="1892"/>
      <c r="N171" s="1892"/>
      <c r="O171" s="1892"/>
      <c r="P171" s="1892"/>
      <c r="Q171" s="1892"/>
      <c r="R171" s="1892"/>
      <c r="S171" s="2257"/>
    </row>
    <row r="172" spans="1:19" ht="30" customHeight="1">
      <c r="A172" s="2241"/>
      <c r="B172" s="2338" t="s">
        <v>1427</v>
      </c>
      <c r="C172" s="2331"/>
      <c r="D172" s="2331"/>
      <c r="E172" s="2331"/>
      <c r="F172" s="2331"/>
      <c r="G172" s="2331"/>
      <c r="H172" s="2331"/>
      <c r="I172" s="2331"/>
      <c r="J172" s="2331"/>
      <c r="K172" s="2331"/>
      <c r="L172" s="2331"/>
      <c r="M172" s="2331"/>
      <c r="N172" s="2331"/>
      <c r="O172" s="2331"/>
      <c r="P172" s="2331"/>
      <c r="Q172" s="2331"/>
      <c r="R172" s="2331"/>
      <c r="S172" s="2257"/>
    </row>
    <row r="173" spans="1:19" ht="22.5" customHeight="1">
      <c r="A173" s="2241"/>
      <c r="B173" s="2339" t="s">
        <v>1374</v>
      </c>
      <c r="C173" s="2331"/>
      <c r="D173" s="2331"/>
      <c r="E173" s="2331"/>
      <c r="F173" s="2331"/>
      <c r="G173" s="2331"/>
      <c r="H173" s="2331"/>
      <c r="I173" s="2331"/>
      <c r="J173" s="2331"/>
      <c r="K173" s="2331"/>
      <c r="L173" s="2331"/>
      <c r="M173" s="2331"/>
      <c r="N173" s="2331"/>
      <c r="O173" s="2331"/>
      <c r="P173" s="1397"/>
      <c r="Q173" s="1397"/>
      <c r="R173" s="1397"/>
      <c r="S173" s="2257"/>
    </row>
    <row r="174" spans="1:19" ht="18" customHeight="1">
      <c r="A174" s="2241"/>
      <c r="B174" s="2339" t="s">
        <v>1428</v>
      </c>
      <c r="C174" s="2331"/>
      <c r="D174" s="2331"/>
      <c r="E174" s="2331"/>
      <c r="F174" s="2331"/>
      <c r="G174" s="2331"/>
      <c r="H174" s="2331"/>
      <c r="I174" s="2331"/>
      <c r="J174" s="2331"/>
      <c r="K174" s="2331"/>
      <c r="L174" s="2331"/>
      <c r="M174" s="2331"/>
      <c r="N174" s="2331"/>
      <c r="O174" s="2331"/>
      <c r="P174" s="2331"/>
      <c r="Q174" s="2331"/>
      <c r="R174" s="2331"/>
      <c r="S174" s="2257"/>
    </row>
    <row r="175" spans="1:19" ht="18" customHeight="1">
      <c r="A175" s="2241"/>
      <c r="B175" s="2339" t="s">
        <v>1429</v>
      </c>
      <c r="C175" s="2331"/>
      <c r="D175" s="2331"/>
      <c r="E175" s="2331"/>
      <c r="F175" s="2331"/>
      <c r="G175" s="2331"/>
      <c r="H175" s="2331"/>
      <c r="I175" s="2331"/>
      <c r="J175" s="2331"/>
      <c r="K175" s="2331"/>
      <c r="L175" s="2331"/>
      <c r="M175" s="2331"/>
      <c r="N175" s="2331"/>
      <c r="O175" s="2331"/>
      <c r="P175" s="2331"/>
      <c r="Q175" s="2331"/>
      <c r="R175" s="2331"/>
      <c r="S175" s="2257"/>
    </row>
    <row r="176" spans="1:19" ht="30" customHeight="1">
      <c r="A176" s="1394"/>
      <c r="B176" s="2340" t="s">
        <v>1430</v>
      </c>
      <c r="C176" s="1892"/>
      <c r="D176" s="1892"/>
      <c r="E176" s="1892"/>
      <c r="F176" s="1892"/>
      <c r="G176" s="2327"/>
      <c r="H176" s="2327"/>
      <c r="I176" s="2327"/>
      <c r="J176" s="2327"/>
      <c r="K176" s="2327"/>
      <c r="L176" s="2327"/>
      <c r="M176" s="2327"/>
      <c r="N176" s="2327"/>
      <c r="O176" s="2327"/>
      <c r="P176" s="2327"/>
      <c r="Q176" s="2327"/>
      <c r="R176" s="2327"/>
      <c r="S176" s="157"/>
    </row>
    <row r="177" spans="1:19" ht="30" customHeight="1">
      <c r="A177" s="1390"/>
      <c r="B177" s="1397" t="s">
        <v>1272</v>
      </c>
      <c r="C177" s="1392" t="s">
        <v>1273</v>
      </c>
      <c r="D177" s="1392"/>
      <c r="E177" s="1393">
        <v>440000</v>
      </c>
      <c r="F177" s="2258" t="s">
        <v>1431</v>
      </c>
      <c r="G177" s="2259"/>
      <c r="H177" s="2259"/>
      <c r="I177" s="2259"/>
      <c r="J177" s="2259"/>
      <c r="K177" s="2259"/>
      <c r="L177" s="2259"/>
      <c r="M177" s="2259"/>
      <c r="N177" s="2259"/>
      <c r="O177" s="2259"/>
      <c r="P177" s="2259"/>
      <c r="Q177" s="2259"/>
      <c r="R177" s="2260"/>
      <c r="S177" s="2257"/>
    </row>
    <row r="178" spans="1:19" ht="30" customHeight="1">
      <c r="A178" s="1390"/>
      <c r="B178" s="1397" t="s">
        <v>1274</v>
      </c>
      <c r="C178" s="1392" t="s">
        <v>1273</v>
      </c>
      <c r="D178" s="1392"/>
      <c r="E178" s="1393">
        <v>495000</v>
      </c>
      <c r="F178" s="2261"/>
      <c r="G178" s="2262"/>
      <c r="H178" s="2262"/>
      <c r="I178" s="2262"/>
      <c r="J178" s="2262"/>
      <c r="K178" s="2262"/>
      <c r="L178" s="2262"/>
      <c r="M178" s="2262"/>
      <c r="N178" s="2262"/>
      <c r="O178" s="2262"/>
      <c r="P178" s="2262"/>
      <c r="Q178" s="2262"/>
      <c r="R178" s="2263"/>
      <c r="S178" s="2257"/>
    </row>
    <row r="179" spans="1:19" ht="30" customHeight="1">
      <c r="A179" s="1390"/>
      <c r="B179" s="1397" t="s">
        <v>1375</v>
      </c>
      <c r="C179" s="1392" t="s">
        <v>1273</v>
      </c>
      <c r="D179" s="1392"/>
      <c r="E179" s="1393">
        <v>555000</v>
      </c>
      <c r="F179" s="2261"/>
      <c r="G179" s="2262"/>
      <c r="H179" s="2262"/>
      <c r="I179" s="2262"/>
      <c r="J179" s="2262"/>
      <c r="K179" s="2262"/>
      <c r="L179" s="2262"/>
      <c r="M179" s="2262"/>
      <c r="N179" s="2262"/>
      <c r="O179" s="2262"/>
      <c r="P179" s="2262"/>
      <c r="Q179" s="2262"/>
      <c r="R179" s="2263"/>
      <c r="S179" s="2257"/>
    </row>
    <row r="180" spans="1:19" ht="30" customHeight="1">
      <c r="A180" s="1390"/>
      <c r="B180" s="1397" t="s">
        <v>1276</v>
      </c>
      <c r="C180" s="1392" t="s">
        <v>1273</v>
      </c>
      <c r="D180" s="1392"/>
      <c r="E180" s="1393">
        <v>680000</v>
      </c>
      <c r="F180" s="2261"/>
      <c r="G180" s="2262"/>
      <c r="H180" s="2262"/>
      <c r="I180" s="2262"/>
      <c r="J180" s="2262"/>
      <c r="K180" s="2262"/>
      <c r="L180" s="2262"/>
      <c r="M180" s="2262"/>
      <c r="N180" s="2262"/>
      <c r="O180" s="2262"/>
      <c r="P180" s="2262"/>
      <c r="Q180" s="2262"/>
      <c r="R180" s="2263"/>
      <c r="S180" s="2257"/>
    </row>
    <row r="181" spans="1:19" ht="30" customHeight="1">
      <c r="A181" s="1390"/>
      <c r="B181" s="1397" t="s">
        <v>1277</v>
      </c>
      <c r="C181" s="1392" t="s">
        <v>1273</v>
      </c>
      <c r="D181" s="1392"/>
      <c r="E181" s="1393">
        <v>720000</v>
      </c>
      <c r="F181" s="2261"/>
      <c r="G181" s="2262"/>
      <c r="H181" s="2262"/>
      <c r="I181" s="2262"/>
      <c r="J181" s="2262"/>
      <c r="K181" s="2262"/>
      <c r="L181" s="2262"/>
      <c r="M181" s="2262"/>
      <c r="N181" s="2262"/>
      <c r="O181" s="2262"/>
      <c r="P181" s="2262"/>
      <c r="Q181" s="2262"/>
      <c r="R181" s="2263"/>
      <c r="S181" s="2257"/>
    </row>
    <row r="182" spans="1:19" ht="30" customHeight="1">
      <c r="A182" s="1390"/>
      <c r="B182" s="1397" t="s">
        <v>1278</v>
      </c>
      <c r="C182" s="1392" t="s">
        <v>1273</v>
      </c>
      <c r="D182" s="1392"/>
      <c r="E182" s="1393">
        <v>790000</v>
      </c>
      <c r="F182" s="2261"/>
      <c r="G182" s="2262"/>
      <c r="H182" s="2262"/>
      <c r="I182" s="2262"/>
      <c r="J182" s="2262"/>
      <c r="K182" s="2262"/>
      <c r="L182" s="2262"/>
      <c r="M182" s="2262"/>
      <c r="N182" s="2262"/>
      <c r="O182" s="2262"/>
      <c r="P182" s="2262"/>
      <c r="Q182" s="2262"/>
      <c r="R182" s="2263"/>
      <c r="S182" s="2257"/>
    </row>
    <row r="183" spans="1:19" ht="30" customHeight="1">
      <c r="A183" s="1390"/>
      <c r="B183" s="1397" t="s">
        <v>1279</v>
      </c>
      <c r="C183" s="1392" t="s">
        <v>1273</v>
      </c>
      <c r="D183" s="1392"/>
      <c r="E183" s="1393">
        <v>985000</v>
      </c>
      <c r="F183" s="2261"/>
      <c r="G183" s="2262"/>
      <c r="H183" s="2262"/>
      <c r="I183" s="2262"/>
      <c r="J183" s="2262"/>
      <c r="K183" s="2262"/>
      <c r="L183" s="2262"/>
      <c r="M183" s="2262"/>
      <c r="N183" s="2262"/>
      <c r="O183" s="2262"/>
      <c r="P183" s="2262"/>
      <c r="Q183" s="2262"/>
      <c r="R183" s="2263"/>
      <c r="S183" s="2257"/>
    </row>
    <row r="184" spans="1:19" ht="30" customHeight="1">
      <c r="A184" s="1390"/>
      <c r="B184" s="1397" t="s">
        <v>1280</v>
      </c>
      <c r="C184" s="1392" t="s">
        <v>1273</v>
      </c>
      <c r="D184" s="1392"/>
      <c r="E184" s="1393">
        <v>1090000</v>
      </c>
      <c r="F184" s="2261"/>
      <c r="G184" s="2262"/>
      <c r="H184" s="2262"/>
      <c r="I184" s="2262"/>
      <c r="J184" s="2262"/>
      <c r="K184" s="2262"/>
      <c r="L184" s="2262"/>
      <c r="M184" s="2262"/>
      <c r="N184" s="2262"/>
      <c r="O184" s="2262"/>
      <c r="P184" s="2262"/>
      <c r="Q184" s="2262"/>
      <c r="R184" s="2263"/>
      <c r="S184" s="2257"/>
    </row>
    <row r="185" spans="1:19" ht="30" customHeight="1">
      <c r="A185" s="1390"/>
      <c r="B185" s="1397" t="s">
        <v>1281</v>
      </c>
      <c r="C185" s="1392" t="s">
        <v>1273</v>
      </c>
      <c r="D185" s="1392"/>
      <c r="E185" s="1393">
        <v>1190000</v>
      </c>
      <c r="F185" s="2261"/>
      <c r="G185" s="2262"/>
      <c r="H185" s="2262"/>
      <c r="I185" s="2262"/>
      <c r="J185" s="2262"/>
      <c r="K185" s="2262"/>
      <c r="L185" s="2262"/>
      <c r="M185" s="2262"/>
      <c r="N185" s="2262"/>
      <c r="O185" s="2262"/>
      <c r="P185" s="2262"/>
      <c r="Q185" s="2262"/>
      <c r="R185" s="2263"/>
      <c r="S185" s="2257"/>
    </row>
    <row r="186" spans="1:19" ht="30" customHeight="1">
      <c r="A186" s="1390"/>
      <c r="B186" s="1397" t="s">
        <v>1282</v>
      </c>
      <c r="C186" s="1392" t="s">
        <v>1273</v>
      </c>
      <c r="D186" s="1392"/>
      <c r="E186" s="1393">
        <v>1485000</v>
      </c>
      <c r="F186" s="2261"/>
      <c r="G186" s="2262"/>
      <c r="H186" s="2262"/>
      <c r="I186" s="2262"/>
      <c r="J186" s="2262"/>
      <c r="K186" s="2262"/>
      <c r="L186" s="2262"/>
      <c r="M186" s="2262"/>
      <c r="N186" s="2262"/>
      <c r="O186" s="2262"/>
      <c r="P186" s="2262"/>
      <c r="Q186" s="2262"/>
      <c r="R186" s="2263"/>
      <c r="S186" s="2257"/>
    </row>
    <row r="187" spans="1:19" ht="30" customHeight="1">
      <c r="A187" s="1390"/>
      <c r="B187" s="1397" t="s">
        <v>1283</v>
      </c>
      <c r="C187" s="1392" t="s">
        <v>1273</v>
      </c>
      <c r="D187" s="1392"/>
      <c r="E187" s="1393">
        <v>1610000</v>
      </c>
      <c r="F187" s="2261"/>
      <c r="G187" s="2262"/>
      <c r="H187" s="2262"/>
      <c r="I187" s="2262"/>
      <c r="J187" s="2262"/>
      <c r="K187" s="2262"/>
      <c r="L187" s="2262"/>
      <c r="M187" s="2262"/>
      <c r="N187" s="2262"/>
      <c r="O187" s="2262"/>
      <c r="P187" s="2262"/>
      <c r="Q187" s="2262"/>
      <c r="R187" s="2263"/>
      <c r="S187" s="2257"/>
    </row>
    <row r="188" spans="1:19" ht="30" customHeight="1">
      <c r="A188" s="1390"/>
      <c r="B188" s="1397" t="s">
        <v>1284</v>
      </c>
      <c r="C188" s="1392" t="s">
        <v>1273</v>
      </c>
      <c r="D188" s="1392"/>
      <c r="E188" s="1393">
        <v>1740000</v>
      </c>
      <c r="F188" s="2261"/>
      <c r="G188" s="2262"/>
      <c r="H188" s="2262"/>
      <c r="I188" s="2262"/>
      <c r="J188" s="2262"/>
      <c r="K188" s="2262"/>
      <c r="L188" s="2262"/>
      <c r="M188" s="2262"/>
      <c r="N188" s="2262"/>
      <c r="O188" s="2262"/>
      <c r="P188" s="2262"/>
      <c r="Q188" s="2262"/>
      <c r="R188" s="2263"/>
      <c r="S188" s="2257"/>
    </row>
    <row r="189" spans="1:19" ht="30" customHeight="1">
      <c r="A189" s="1390"/>
      <c r="B189" s="1397" t="s">
        <v>1285</v>
      </c>
      <c r="C189" s="1392" t="s">
        <v>1273</v>
      </c>
      <c r="D189" s="1392"/>
      <c r="E189" s="1393">
        <v>2475000</v>
      </c>
      <c r="F189" s="2261"/>
      <c r="G189" s="2262"/>
      <c r="H189" s="2262"/>
      <c r="I189" s="2262"/>
      <c r="J189" s="2262"/>
      <c r="K189" s="2262"/>
      <c r="L189" s="2262"/>
      <c r="M189" s="2262"/>
      <c r="N189" s="2262"/>
      <c r="O189" s="2262"/>
      <c r="P189" s="2262"/>
      <c r="Q189" s="2262"/>
      <c r="R189" s="2263"/>
      <c r="S189" s="2257"/>
    </row>
    <row r="190" spans="1:19" ht="30" customHeight="1">
      <c r="A190" s="1390"/>
      <c r="B190" s="1397" t="s">
        <v>1286</v>
      </c>
      <c r="C190" s="1392" t="s">
        <v>1273</v>
      </c>
      <c r="D190" s="1392"/>
      <c r="E190" s="1393">
        <v>2745000</v>
      </c>
      <c r="F190" s="2261"/>
      <c r="G190" s="2262"/>
      <c r="H190" s="2262"/>
      <c r="I190" s="2262"/>
      <c r="J190" s="2262"/>
      <c r="K190" s="2262"/>
      <c r="L190" s="2262"/>
      <c r="M190" s="2262"/>
      <c r="N190" s="2262"/>
      <c r="O190" s="2262"/>
      <c r="P190" s="2262"/>
      <c r="Q190" s="2262"/>
      <c r="R190" s="2263"/>
      <c r="S190" s="2257"/>
    </row>
    <row r="191" spans="1:19" ht="30" customHeight="1">
      <c r="A191" s="1390"/>
      <c r="B191" s="1397" t="s">
        <v>1287</v>
      </c>
      <c r="C191" s="1392" t="s">
        <v>1273</v>
      </c>
      <c r="D191" s="1392"/>
      <c r="E191" s="1393">
        <v>2970000</v>
      </c>
      <c r="F191" s="2261"/>
      <c r="G191" s="2262"/>
      <c r="H191" s="2262"/>
      <c r="I191" s="2262"/>
      <c r="J191" s="2262"/>
      <c r="K191" s="2262"/>
      <c r="L191" s="2262"/>
      <c r="M191" s="2262"/>
      <c r="N191" s="2262"/>
      <c r="O191" s="2262"/>
      <c r="P191" s="2262"/>
      <c r="Q191" s="2262"/>
      <c r="R191" s="2263"/>
      <c r="S191" s="2257"/>
    </row>
    <row r="192" spans="1:19" ht="30" customHeight="1">
      <c r="A192" s="1390"/>
      <c r="B192" s="1397" t="s">
        <v>1288</v>
      </c>
      <c r="C192" s="1392" t="s">
        <v>1273</v>
      </c>
      <c r="D192" s="1392"/>
      <c r="E192" s="1393">
        <v>3555000</v>
      </c>
      <c r="F192" s="2261"/>
      <c r="G192" s="2262"/>
      <c r="H192" s="2262"/>
      <c r="I192" s="2262"/>
      <c r="J192" s="2262"/>
      <c r="K192" s="2262"/>
      <c r="L192" s="2262"/>
      <c r="M192" s="2262"/>
      <c r="N192" s="2262"/>
      <c r="O192" s="2262"/>
      <c r="P192" s="2262"/>
      <c r="Q192" s="2262"/>
      <c r="R192" s="2263"/>
      <c r="S192" s="2257"/>
    </row>
    <row r="193" spans="1:19" ht="30" customHeight="1">
      <c r="A193" s="1390"/>
      <c r="B193" s="1397" t="s">
        <v>1289</v>
      </c>
      <c r="C193" s="1392" t="s">
        <v>1273</v>
      </c>
      <c r="D193" s="1392"/>
      <c r="E193" s="1393">
        <v>3915000</v>
      </c>
      <c r="F193" s="2261"/>
      <c r="G193" s="2262"/>
      <c r="H193" s="2262"/>
      <c r="I193" s="2262"/>
      <c r="J193" s="2262"/>
      <c r="K193" s="2262"/>
      <c r="L193" s="2262"/>
      <c r="M193" s="2262"/>
      <c r="N193" s="2262"/>
      <c r="O193" s="2262"/>
      <c r="P193" s="2262"/>
      <c r="Q193" s="2262"/>
      <c r="R193" s="2263"/>
      <c r="S193" s="2257"/>
    </row>
    <row r="194" spans="1:19" ht="30" customHeight="1">
      <c r="A194" s="1390"/>
      <c r="B194" s="1397" t="s">
        <v>1290</v>
      </c>
      <c r="C194" s="1392" t="s">
        <v>1273</v>
      </c>
      <c r="D194" s="1392"/>
      <c r="E194" s="1393">
        <v>4275000</v>
      </c>
      <c r="F194" s="2264"/>
      <c r="G194" s="2265"/>
      <c r="H194" s="2265"/>
      <c r="I194" s="2265"/>
      <c r="J194" s="2265"/>
      <c r="K194" s="2265"/>
      <c r="L194" s="2265"/>
      <c r="M194" s="2265"/>
      <c r="N194" s="2265"/>
      <c r="O194" s="2265"/>
      <c r="P194" s="2265"/>
      <c r="Q194" s="2265"/>
      <c r="R194" s="2266"/>
      <c r="S194" s="2257"/>
    </row>
    <row r="195" spans="1:19" ht="30" customHeight="1">
      <c r="A195" s="1390"/>
      <c r="B195" s="1892" t="s">
        <v>1432</v>
      </c>
      <c r="C195" s="1892"/>
      <c r="D195" s="1892"/>
      <c r="E195" s="1892"/>
      <c r="F195" s="1892"/>
      <c r="G195" s="2327"/>
      <c r="H195" s="2327"/>
      <c r="I195" s="2327"/>
      <c r="J195" s="2327"/>
      <c r="K195" s="2327"/>
      <c r="L195" s="2327"/>
      <c r="M195" s="2327"/>
      <c r="N195" s="2327"/>
      <c r="O195" s="2327"/>
      <c r="P195" s="2327"/>
      <c r="Q195" s="2327"/>
      <c r="R195" s="2327"/>
      <c r="S195" s="2257"/>
    </row>
    <row r="196" spans="1:19" ht="30" customHeight="1">
      <c r="A196" s="1390"/>
      <c r="B196" s="1397" t="s">
        <v>1433</v>
      </c>
      <c r="C196" s="1392" t="s">
        <v>1273</v>
      </c>
      <c r="D196" s="1392"/>
      <c r="E196" s="1393">
        <v>775000</v>
      </c>
      <c r="F196" s="2311" t="s">
        <v>1436</v>
      </c>
      <c r="G196" s="2312"/>
      <c r="H196" s="2312"/>
      <c r="I196" s="2312"/>
      <c r="J196" s="2312"/>
      <c r="K196" s="2312"/>
      <c r="L196" s="2312"/>
      <c r="M196" s="2312"/>
      <c r="N196" s="2312"/>
      <c r="O196" s="2312"/>
      <c r="P196" s="2312"/>
      <c r="Q196" s="2312"/>
      <c r="R196" s="2313"/>
      <c r="S196" s="2257"/>
    </row>
    <row r="197" spans="1:19" ht="30" customHeight="1">
      <c r="A197" s="1373"/>
      <c r="B197" s="1374" t="s">
        <v>1434</v>
      </c>
      <c r="C197" s="1375" t="s">
        <v>1273</v>
      </c>
      <c r="D197" s="1375"/>
      <c r="E197" s="1376">
        <v>865000</v>
      </c>
      <c r="F197" s="2314"/>
      <c r="G197" s="2315"/>
      <c r="H197" s="2315"/>
      <c r="I197" s="2315"/>
      <c r="J197" s="2315"/>
      <c r="K197" s="2315"/>
      <c r="L197" s="2315"/>
      <c r="M197" s="2315"/>
      <c r="N197" s="2315"/>
      <c r="O197" s="2315"/>
      <c r="P197" s="2315"/>
      <c r="Q197" s="2315"/>
      <c r="R197" s="2316"/>
      <c r="S197" s="2257"/>
    </row>
    <row r="198" spans="1:19" ht="30" customHeight="1">
      <c r="A198" s="1390"/>
      <c r="B198" s="1397" t="s">
        <v>1435</v>
      </c>
      <c r="C198" s="1392" t="s">
        <v>1273</v>
      </c>
      <c r="D198" s="1392"/>
      <c r="E198" s="1393">
        <v>1165000</v>
      </c>
      <c r="F198" s="2314"/>
      <c r="G198" s="2315"/>
      <c r="H198" s="2315"/>
      <c r="I198" s="2315"/>
      <c r="J198" s="2315"/>
      <c r="K198" s="2315"/>
      <c r="L198" s="2315"/>
      <c r="M198" s="2315"/>
      <c r="N198" s="2315"/>
      <c r="O198" s="2315"/>
      <c r="P198" s="2315"/>
      <c r="Q198" s="2315"/>
      <c r="R198" s="2316"/>
      <c r="S198" s="2257"/>
    </row>
    <row r="199" spans="1:19" ht="30" customHeight="1">
      <c r="A199" s="1390"/>
      <c r="B199" s="1397" t="s">
        <v>1437</v>
      </c>
      <c r="C199" s="1392" t="s">
        <v>1273</v>
      </c>
      <c r="D199" s="1392"/>
      <c r="E199" s="1393">
        <v>1280000</v>
      </c>
      <c r="F199" s="2314"/>
      <c r="G199" s="2315"/>
      <c r="H199" s="2315"/>
      <c r="I199" s="2315"/>
      <c r="J199" s="2315"/>
      <c r="K199" s="2315"/>
      <c r="L199" s="2315"/>
      <c r="M199" s="2315"/>
      <c r="N199" s="2315"/>
      <c r="O199" s="2315"/>
      <c r="P199" s="2315"/>
      <c r="Q199" s="2315"/>
      <c r="R199" s="2316"/>
      <c r="S199" s="2257"/>
    </row>
    <row r="200" spans="1:19" ht="30" customHeight="1">
      <c r="A200" s="1390"/>
      <c r="B200" s="1397" t="s">
        <v>1438</v>
      </c>
      <c r="C200" s="1392" t="s">
        <v>1273</v>
      </c>
      <c r="D200" s="1392"/>
      <c r="E200" s="1393">
        <v>1685000</v>
      </c>
      <c r="F200" s="2314"/>
      <c r="G200" s="2315"/>
      <c r="H200" s="2315"/>
      <c r="I200" s="2315"/>
      <c r="J200" s="2315"/>
      <c r="K200" s="2315"/>
      <c r="L200" s="2315"/>
      <c r="M200" s="2315"/>
      <c r="N200" s="2315"/>
      <c r="O200" s="2315"/>
      <c r="P200" s="2315"/>
      <c r="Q200" s="2315"/>
      <c r="R200" s="2316"/>
      <c r="S200" s="2257"/>
    </row>
    <row r="201" spans="1:19" ht="30" customHeight="1">
      <c r="A201" s="1390"/>
      <c r="B201" s="1397" t="s">
        <v>1439</v>
      </c>
      <c r="C201" s="1392" t="s">
        <v>1273</v>
      </c>
      <c r="D201" s="1392"/>
      <c r="E201" s="1393">
        <v>1785000</v>
      </c>
      <c r="F201" s="2347"/>
      <c r="G201" s="2348"/>
      <c r="H201" s="2348"/>
      <c r="I201" s="2348"/>
      <c r="J201" s="2348"/>
      <c r="K201" s="2348"/>
      <c r="L201" s="2348"/>
      <c r="M201" s="2348"/>
      <c r="N201" s="2348"/>
      <c r="O201" s="2348"/>
      <c r="P201" s="2348"/>
      <c r="Q201" s="2348"/>
      <c r="R201" s="2349"/>
      <c r="S201" s="2257"/>
    </row>
    <row r="202" spans="1:19" ht="45" customHeight="1">
      <c r="A202" s="1394">
        <v>2</v>
      </c>
      <c r="B202" s="1892" t="s">
        <v>1532</v>
      </c>
      <c r="C202" s="1892"/>
      <c r="D202" s="1892"/>
      <c r="E202" s="1892"/>
      <c r="F202" s="1892"/>
      <c r="G202" s="1892"/>
      <c r="H202" s="1892"/>
      <c r="I202" s="1892"/>
      <c r="J202" s="1892"/>
      <c r="K202" s="1892"/>
      <c r="L202" s="1892"/>
      <c r="M202" s="1892"/>
      <c r="N202" s="1892"/>
      <c r="O202" s="1892"/>
      <c r="P202" s="1892"/>
      <c r="Q202" s="1892"/>
      <c r="R202" s="1892"/>
      <c r="S202" s="124"/>
    </row>
    <row r="203" spans="1:19" ht="17.25" customHeight="1">
      <c r="A203" s="1390"/>
      <c r="B203" s="161" t="s">
        <v>1291</v>
      </c>
      <c r="C203" s="1392"/>
      <c r="D203" s="1392"/>
      <c r="E203" s="1399"/>
      <c r="F203" s="2258" t="s">
        <v>1292</v>
      </c>
      <c r="G203" s="2259"/>
      <c r="H203" s="2259"/>
      <c r="I203" s="2259"/>
      <c r="J203" s="2259"/>
      <c r="K203" s="2259"/>
      <c r="L203" s="2259"/>
      <c r="M203" s="2259"/>
      <c r="N203" s="2259"/>
      <c r="O203" s="2259"/>
      <c r="P203" s="2259"/>
      <c r="Q203" s="2259"/>
      <c r="R203" s="2260"/>
      <c r="S203" s="2336"/>
    </row>
    <row r="204" spans="1:19" ht="33">
      <c r="A204" s="1390"/>
      <c r="B204" s="1397" t="s">
        <v>1293</v>
      </c>
      <c r="C204" s="1392" t="s">
        <v>1273</v>
      </c>
      <c r="D204" s="2257" t="s">
        <v>1294</v>
      </c>
      <c r="E204" s="156">
        <v>1440000</v>
      </c>
      <c r="F204" s="2261"/>
      <c r="G204" s="2262"/>
      <c r="H204" s="2262"/>
      <c r="I204" s="2262"/>
      <c r="J204" s="2262"/>
      <c r="K204" s="2262"/>
      <c r="L204" s="2262"/>
      <c r="M204" s="2262"/>
      <c r="N204" s="2262"/>
      <c r="O204" s="2262"/>
      <c r="P204" s="2262"/>
      <c r="Q204" s="2262"/>
      <c r="R204" s="2263"/>
      <c r="S204" s="2336"/>
    </row>
    <row r="205" spans="1:19" ht="33">
      <c r="A205" s="1390"/>
      <c r="B205" s="1397" t="s">
        <v>1295</v>
      </c>
      <c r="C205" s="1392" t="s">
        <v>1273</v>
      </c>
      <c r="D205" s="2257"/>
      <c r="E205" s="156">
        <v>1580000</v>
      </c>
      <c r="F205" s="2261"/>
      <c r="G205" s="2262"/>
      <c r="H205" s="2262"/>
      <c r="I205" s="2262"/>
      <c r="J205" s="2262"/>
      <c r="K205" s="2262"/>
      <c r="L205" s="2262"/>
      <c r="M205" s="2262"/>
      <c r="N205" s="2262"/>
      <c r="O205" s="2262"/>
      <c r="P205" s="2262"/>
      <c r="Q205" s="2262"/>
      <c r="R205" s="2263"/>
      <c r="S205" s="2336"/>
    </row>
    <row r="206" spans="1:19" ht="33">
      <c r="A206" s="1390"/>
      <c r="B206" s="1397" t="s">
        <v>1296</v>
      </c>
      <c r="C206" s="1392" t="s">
        <v>1273</v>
      </c>
      <c r="D206" s="2257"/>
      <c r="E206" s="156">
        <v>1690000</v>
      </c>
      <c r="F206" s="2261"/>
      <c r="G206" s="2262"/>
      <c r="H206" s="2262"/>
      <c r="I206" s="2262"/>
      <c r="J206" s="2262"/>
      <c r="K206" s="2262"/>
      <c r="L206" s="2262"/>
      <c r="M206" s="2262"/>
      <c r="N206" s="2262"/>
      <c r="O206" s="2262"/>
      <c r="P206" s="2262"/>
      <c r="Q206" s="2262"/>
      <c r="R206" s="2263"/>
      <c r="S206" s="2336"/>
    </row>
    <row r="207" spans="1:19" ht="33">
      <c r="A207" s="1390"/>
      <c r="B207" s="1397" t="s">
        <v>1297</v>
      </c>
      <c r="C207" s="1392" t="s">
        <v>1273</v>
      </c>
      <c r="D207" s="2257"/>
      <c r="E207" s="156">
        <v>2030000</v>
      </c>
      <c r="F207" s="2261"/>
      <c r="G207" s="2262"/>
      <c r="H207" s="2262"/>
      <c r="I207" s="2262"/>
      <c r="J207" s="2262"/>
      <c r="K207" s="2262"/>
      <c r="L207" s="2262"/>
      <c r="M207" s="2262"/>
      <c r="N207" s="2262"/>
      <c r="O207" s="2262"/>
      <c r="P207" s="2262"/>
      <c r="Q207" s="2262"/>
      <c r="R207" s="2263"/>
      <c r="S207" s="2336"/>
    </row>
    <row r="208" spans="1:19" ht="33">
      <c r="A208" s="1390"/>
      <c r="B208" s="1397" t="s">
        <v>1298</v>
      </c>
      <c r="C208" s="1392" t="s">
        <v>1273</v>
      </c>
      <c r="D208" s="2257" t="s">
        <v>1294</v>
      </c>
      <c r="E208" s="156">
        <v>2170000</v>
      </c>
      <c r="F208" s="2261"/>
      <c r="G208" s="2262"/>
      <c r="H208" s="2262"/>
      <c r="I208" s="2262"/>
      <c r="J208" s="2262"/>
      <c r="K208" s="2262"/>
      <c r="L208" s="2262"/>
      <c r="M208" s="2262"/>
      <c r="N208" s="2262"/>
      <c r="O208" s="2262"/>
      <c r="P208" s="2262"/>
      <c r="Q208" s="2262"/>
      <c r="R208" s="2263"/>
      <c r="S208" s="2336"/>
    </row>
    <row r="209" spans="1:19" ht="33">
      <c r="A209" s="1390"/>
      <c r="B209" s="1397" t="s">
        <v>1299</v>
      </c>
      <c r="C209" s="1392" t="s">
        <v>1273</v>
      </c>
      <c r="D209" s="2257"/>
      <c r="E209" s="156">
        <v>2280000</v>
      </c>
      <c r="F209" s="2261"/>
      <c r="G209" s="2262"/>
      <c r="H209" s="2262"/>
      <c r="I209" s="2262"/>
      <c r="J209" s="2262"/>
      <c r="K209" s="2262"/>
      <c r="L209" s="2262"/>
      <c r="M209" s="2262"/>
      <c r="N209" s="2262"/>
      <c r="O209" s="2262"/>
      <c r="P209" s="2262"/>
      <c r="Q209" s="2262"/>
      <c r="R209" s="2263"/>
      <c r="S209" s="2336"/>
    </row>
    <row r="210" spans="1:19" ht="33">
      <c r="A210" s="1390"/>
      <c r="B210" s="1397" t="s">
        <v>1300</v>
      </c>
      <c r="C210" s="1392" t="s">
        <v>1273</v>
      </c>
      <c r="D210" s="2257"/>
      <c r="E210" s="156">
        <v>2910000</v>
      </c>
      <c r="F210" s="2261"/>
      <c r="G210" s="2262"/>
      <c r="H210" s="2262"/>
      <c r="I210" s="2262"/>
      <c r="J210" s="2262"/>
      <c r="K210" s="2262"/>
      <c r="L210" s="2262"/>
      <c r="M210" s="2262"/>
      <c r="N210" s="2262"/>
      <c r="O210" s="2262"/>
      <c r="P210" s="2262"/>
      <c r="Q210" s="2262"/>
      <c r="R210" s="2263"/>
      <c r="S210" s="2336"/>
    </row>
    <row r="211" spans="1:19" ht="33">
      <c r="A211" s="1390"/>
      <c r="B211" s="1397" t="s">
        <v>1301</v>
      </c>
      <c r="C211" s="1392" t="s">
        <v>1273</v>
      </c>
      <c r="D211" s="2257"/>
      <c r="E211" s="156">
        <v>3190000</v>
      </c>
      <c r="F211" s="2261"/>
      <c r="G211" s="2262"/>
      <c r="H211" s="2262"/>
      <c r="I211" s="2262"/>
      <c r="J211" s="2262"/>
      <c r="K211" s="2262"/>
      <c r="L211" s="2262"/>
      <c r="M211" s="2262"/>
      <c r="N211" s="2262"/>
      <c r="O211" s="2262"/>
      <c r="P211" s="2262"/>
      <c r="Q211" s="2262"/>
      <c r="R211" s="2263"/>
      <c r="S211" s="2336"/>
    </row>
    <row r="212" spans="1:19" ht="33">
      <c r="A212" s="1390"/>
      <c r="B212" s="1397" t="s">
        <v>1302</v>
      </c>
      <c r="C212" s="1392" t="s">
        <v>1273</v>
      </c>
      <c r="D212" s="2257" t="s">
        <v>1294</v>
      </c>
      <c r="E212" s="156">
        <v>3400000</v>
      </c>
      <c r="F212" s="2261"/>
      <c r="G212" s="2262"/>
      <c r="H212" s="2262"/>
      <c r="I212" s="2262"/>
      <c r="J212" s="2262"/>
      <c r="K212" s="2262"/>
      <c r="L212" s="2262"/>
      <c r="M212" s="2262"/>
      <c r="N212" s="2262"/>
      <c r="O212" s="2262"/>
      <c r="P212" s="2262"/>
      <c r="Q212" s="2262"/>
      <c r="R212" s="2263"/>
      <c r="S212" s="2336"/>
    </row>
    <row r="213" spans="1:19" ht="33">
      <c r="A213" s="1390"/>
      <c r="B213" s="1397" t="s">
        <v>1303</v>
      </c>
      <c r="C213" s="1392" t="s">
        <v>1273</v>
      </c>
      <c r="D213" s="2257"/>
      <c r="E213" s="156">
        <v>3980000</v>
      </c>
      <c r="F213" s="2261"/>
      <c r="G213" s="2262"/>
      <c r="H213" s="2262"/>
      <c r="I213" s="2262"/>
      <c r="J213" s="2262"/>
      <c r="K213" s="2262"/>
      <c r="L213" s="2262"/>
      <c r="M213" s="2262"/>
      <c r="N213" s="2262"/>
      <c r="O213" s="2262"/>
      <c r="P213" s="2262"/>
      <c r="Q213" s="2262"/>
      <c r="R213" s="2263"/>
      <c r="S213" s="2336"/>
    </row>
    <row r="214" spans="1:19" ht="33">
      <c r="A214" s="1390"/>
      <c r="B214" s="1397" t="s">
        <v>1304</v>
      </c>
      <c r="C214" s="1392" t="s">
        <v>1273</v>
      </c>
      <c r="D214" s="2257"/>
      <c r="E214" s="156">
        <v>4500000</v>
      </c>
      <c r="F214" s="2261"/>
      <c r="G214" s="2262"/>
      <c r="H214" s="2262"/>
      <c r="I214" s="2262"/>
      <c r="J214" s="2262"/>
      <c r="K214" s="2262"/>
      <c r="L214" s="2262"/>
      <c r="M214" s="2262"/>
      <c r="N214" s="2262"/>
      <c r="O214" s="2262"/>
      <c r="P214" s="2262"/>
      <c r="Q214" s="2262"/>
      <c r="R214" s="2263"/>
      <c r="S214" s="2336"/>
    </row>
    <row r="215" spans="1:19" ht="33">
      <c r="A215" s="1390"/>
      <c r="B215" s="1397" t="s">
        <v>1305</v>
      </c>
      <c r="C215" s="1392" t="s">
        <v>1273</v>
      </c>
      <c r="D215" s="2257"/>
      <c r="E215" s="156">
        <v>4590000</v>
      </c>
      <c r="F215" s="2264"/>
      <c r="G215" s="2265"/>
      <c r="H215" s="2265"/>
      <c r="I215" s="2265"/>
      <c r="J215" s="2265"/>
      <c r="K215" s="2265"/>
      <c r="L215" s="2265"/>
      <c r="M215" s="2265"/>
      <c r="N215" s="2265"/>
      <c r="O215" s="2265"/>
      <c r="P215" s="2265"/>
      <c r="Q215" s="2265"/>
      <c r="R215" s="2266"/>
      <c r="S215" s="2336"/>
    </row>
    <row r="216" spans="1:19" ht="30" customHeight="1">
      <c r="A216" s="1394" t="s">
        <v>1266</v>
      </c>
      <c r="B216" s="1892" t="s">
        <v>1306</v>
      </c>
      <c r="C216" s="1892"/>
      <c r="D216" s="1892"/>
      <c r="E216" s="1892"/>
      <c r="F216" s="1892"/>
      <c r="G216" s="1892"/>
      <c r="H216" s="1892"/>
      <c r="I216" s="1892"/>
      <c r="J216" s="1892"/>
      <c r="K216" s="1892"/>
      <c r="L216" s="1892"/>
      <c r="M216" s="1892"/>
      <c r="N216" s="1892"/>
      <c r="O216" s="1892"/>
      <c r="P216" s="1892"/>
      <c r="Q216" s="1892"/>
      <c r="R216" s="1892"/>
      <c r="S216" s="1399"/>
    </row>
    <row r="217" spans="1:19" ht="39.75" customHeight="1">
      <c r="A217" s="1394">
        <v>1</v>
      </c>
      <c r="B217" s="1892" t="s">
        <v>1533</v>
      </c>
      <c r="C217" s="1892"/>
      <c r="D217" s="1892"/>
      <c r="E217" s="1892"/>
      <c r="F217" s="1892"/>
      <c r="G217" s="1892"/>
      <c r="H217" s="1892"/>
      <c r="I217" s="1892"/>
      <c r="J217" s="1892"/>
      <c r="K217" s="1892"/>
      <c r="L217" s="1892"/>
      <c r="M217" s="1892"/>
      <c r="N217" s="1892"/>
      <c r="O217" s="1892"/>
      <c r="P217" s="1892"/>
      <c r="Q217" s="1892"/>
      <c r="R217" s="1892"/>
      <c r="S217" s="124"/>
    </row>
    <row r="218" spans="1:19" ht="30" customHeight="1">
      <c r="A218" s="1394"/>
      <c r="B218" s="139" t="s">
        <v>1308</v>
      </c>
      <c r="C218" s="2241"/>
      <c r="D218" s="2241"/>
      <c r="E218" s="2241"/>
      <c r="F218" s="2241"/>
      <c r="G218" s="2241" t="s">
        <v>1309</v>
      </c>
      <c r="H218" s="2241"/>
      <c r="I218" s="2241"/>
      <c r="J218" s="2241"/>
      <c r="K218" s="2241"/>
      <c r="L218" s="2241"/>
      <c r="M218" s="2241"/>
      <c r="N218" s="2241"/>
      <c r="O218" s="2241"/>
      <c r="P218" s="2241"/>
      <c r="Q218" s="2241"/>
      <c r="R218" s="2241"/>
      <c r="S218" s="124"/>
    </row>
    <row r="219" spans="1:19" ht="60" customHeight="1">
      <c r="A219" s="1390"/>
      <c r="B219" s="1397" t="s">
        <v>1310</v>
      </c>
      <c r="C219" s="1392" t="s">
        <v>1662</v>
      </c>
      <c r="D219" s="1390"/>
      <c r="E219" s="156"/>
      <c r="F219" s="156"/>
      <c r="G219" s="2334">
        <v>2389000</v>
      </c>
      <c r="H219" s="2334"/>
      <c r="I219" s="2334"/>
      <c r="J219" s="2334"/>
      <c r="K219" s="2334"/>
      <c r="L219" s="2334"/>
      <c r="M219" s="2334"/>
      <c r="N219" s="2334"/>
      <c r="O219" s="2334"/>
      <c r="P219" s="2334"/>
      <c r="Q219" s="2334"/>
      <c r="R219" s="2334"/>
      <c r="S219" s="163"/>
    </row>
    <row r="220" spans="1:19" ht="60" customHeight="1">
      <c r="A220" s="1390"/>
      <c r="B220" s="1397" t="s">
        <v>1311</v>
      </c>
      <c r="C220" s="1392" t="s">
        <v>1662</v>
      </c>
      <c r="D220" s="1390"/>
      <c r="E220" s="156"/>
      <c r="F220" s="156"/>
      <c r="G220" s="2334">
        <v>2389000</v>
      </c>
      <c r="H220" s="2334"/>
      <c r="I220" s="2334"/>
      <c r="J220" s="2334"/>
      <c r="K220" s="2334"/>
      <c r="L220" s="2334"/>
      <c r="M220" s="2334"/>
      <c r="N220" s="2334"/>
      <c r="O220" s="2334"/>
      <c r="P220" s="2334"/>
      <c r="Q220" s="2334"/>
      <c r="R220" s="2334"/>
      <c r="S220" s="163"/>
    </row>
    <row r="221" spans="1:19" ht="60" customHeight="1">
      <c r="A221" s="1390"/>
      <c r="B221" s="1397" t="s">
        <v>1312</v>
      </c>
      <c r="C221" s="1392" t="s">
        <v>1662</v>
      </c>
      <c r="D221" s="1390"/>
      <c r="E221" s="156"/>
      <c r="F221" s="156"/>
      <c r="G221" s="2334">
        <v>2463000</v>
      </c>
      <c r="H221" s="2334"/>
      <c r="I221" s="2334"/>
      <c r="J221" s="2334"/>
      <c r="K221" s="2334"/>
      <c r="L221" s="2334"/>
      <c r="M221" s="2334"/>
      <c r="N221" s="2334"/>
      <c r="O221" s="2334"/>
      <c r="P221" s="2334"/>
      <c r="Q221" s="2334"/>
      <c r="R221" s="2334"/>
      <c r="S221" s="163"/>
    </row>
    <row r="222" spans="1:19" ht="60" customHeight="1">
      <c r="A222" s="1390"/>
      <c r="B222" s="1397" t="s">
        <v>1313</v>
      </c>
      <c r="C222" s="1392" t="s">
        <v>1662</v>
      </c>
      <c r="D222" s="1390"/>
      <c r="E222" s="156"/>
      <c r="F222" s="156"/>
      <c r="G222" s="2334">
        <v>2389000</v>
      </c>
      <c r="H222" s="2334"/>
      <c r="I222" s="2334"/>
      <c r="J222" s="2334"/>
      <c r="K222" s="2334"/>
      <c r="L222" s="2334"/>
      <c r="M222" s="2334"/>
      <c r="N222" s="2334"/>
      <c r="O222" s="2334"/>
      <c r="P222" s="2334"/>
      <c r="Q222" s="2334"/>
      <c r="R222" s="2334"/>
      <c r="S222" s="123"/>
    </row>
    <row r="223" spans="1:19" ht="60" customHeight="1">
      <c r="A223" s="1390"/>
      <c r="B223" s="1397" t="s">
        <v>1314</v>
      </c>
      <c r="C223" s="1392" t="s">
        <v>1662</v>
      </c>
      <c r="D223" s="1390"/>
      <c r="E223" s="156"/>
      <c r="F223" s="156"/>
      <c r="G223" s="2334">
        <v>2156000</v>
      </c>
      <c r="H223" s="2334"/>
      <c r="I223" s="2334"/>
      <c r="J223" s="2334"/>
      <c r="K223" s="2334"/>
      <c r="L223" s="2334"/>
      <c r="M223" s="2334"/>
      <c r="N223" s="2334"/>
      <c r="O223" s="2334"/>
      <c r="P223" s="2334"/>
      <c r="Q223" s="2334"/>
      <c r="R223" s="2334"/>
      <c r="S223" s="123"/>
    </row>
    <row r="224" spans="1:19" ht="60" customHeight="1">
      <c r="A224" s="1390"/>
      <c r="B224" s="1397" t="s">
        <v>1315</v>
      </c>
      <c r="C224" s="1392" t="s">
        <v>1662</v>
      </c>
      <c r="D224" s="1390"/>
      <c r="E224" s="156"/>
      <c r="F224" s="156"/>
      <c r="G224" s="2334">
        <v>2156000</v>
      </c>
      <c r="H224" s="2334"/>
      <c r="I224" s="2334"/>
      <c r="J224" s="2334"/>
      <c r="K224" s="2334"/>
      <c r="L224" s="2334"/>
      <c r="M224" s="2334"/>
      <c r="N224" s="2334"/>
      <c r="O224" s="2334"/>
      <c r="P224" s="2334"/>
      <c r="Q224" s="2334"/>
      <c r="R224" s="2334"/>
      <c r="S224" s="123"/>
    </row>
    <row r="225" spans="1:19" ht="60" customHeight="1">
      <c r="A225" s="1390"/>
      <c r="B225" s="1397" t="s">
        <v>1316</v>
      </c>
      <c r="C225" s="1392" t="s">
        <v>1662</v>
      </c>
      <c r="D225" s="1390"/>
      <c r="E225" s="156"/>
      <c r="F225" s="156"/>
      <c r="G225" s="2334">
        <v>2156000</v>
      </c>
      <c r="H225" s="2334"/>
      <c r="I225" s="2334"/>
      <c r="J225" s="2334"/>
      <c r="K225" s="2334"/>
      <c r="L225" s="2334"/>
      <c r="M225" s="2334"/>
      <c r="N225" s="2334"/>
      <c r="O225" s="2334"/>
      <c r="P225" s="2334"/>
      <c r="Q225" s="2334"/>
      <c r="R225" s="2334"/>
      <c r="S225" s="123"/>
    </row>
    <row r="226" spans="1:19" ht="39.950000000000003" customHeight="1">
      <c r="A226" s="123"/>
      <c r="B226" s="1389" t="s">
        <v>1317</v>
      </c>
      <c r="C226" s="1392"/>
      <c r="D226" s="1390"/>
      <c r="E226" s="156"/>
      <c r="F226" s="156"/>
      <c r="G226" s="2334"/>
      <c r="H226" s="2334"/>
      <c r="I226" s="2334"/>
      <c r="J226" s="2334"/>
      <c r="K226" s="2334"/>
      <c r="L226" s="2334"/>
      <c r="M226" s="2334"/>
      <c r="N226" s="2334"/>
      <c r="O226" s="2334"/>
      <c r="P226" s="2334"/>
      <c r="Q226" s="2334"/>
      <c r="R226" s="2334"/>
      <c r="S226" s="123"/>
    </row>
    <row r="227" spans="1:19" ht="86.25" customHeight="1">
      <c r="A227" s="1390"/>
      <c r="B227" s="1397" t="s">
        <v>1318</v>
      </c>
      <c r="C227" s="1392" t="s">
        <v>1662</v>
      </c>
      <c r="D227" s="1390"/>
      <c r="E227" s="156"/>
      <c r="F227" s="156"/>
      <c r="G227" s="2334">
        <v>3198000</v>
      </c>
      <c r="H227" s="2334"/>
      <c r="I227" s="2334"/>
      <c r="J227" s="2334"/>
      <c r="K227" s="2334"/>
      <c r="L227" s="2334"/>
      <c r="M227" s="2334"/>
      <c r="N227" s="2334"/>
      <c r="O227" s="2334"/>
      <c r="P227" s="2334"/>
      <c r="Q227" s="2334"/>
      <c r="R227" s="2334"/>
      <c r="S227" s="123"/>
    </row>
    <row r="228" spans="1:19" ht="86.25" customHeight="1">
      <c r="A228" s="1390"/>
      <c r="B228" s="1397" t="s">
        <v>1319</v>
      </c>
      <c r="C228" s="1392" t="s">
        <v>1662</v>
      </c>
      <c r="D228" s="1390"/>
      <c r="E228" s="156"/>
      <c r="F228" s="156"/>
      <c r="G228" s="2334">
        <v>3198000</v>
      </c>
      <c r="H228" s="2334"/>
      <c r="I228" s="2334"/>
      <c r="J228" s="2334"/>
      <c r="K228" s="2334"/>
      <c r="L228" s="2334"/>
      <c r="M228" s="2334"/>
      <c r="N228" s="2334"/>
      <c r="O228" s="2334"/>
      <c r="P228" s="2334"/>
      <c r="Q228" s="2334"/>
      <c r="R228" s="2334"/>
      <c r="S228" s="123"/>
    </row>
    <row r="229" spans="1:19" ht="86.25" customHeight="1">
      <c r="A229" s="1390"/>
      <c r="B229" s="1397" t="s">
        <v>1320</v>
      </c>
      <c r="C229" s="1392" t="s">
        <v>1662</v>
      </c>
      <c r="D229" s="1390"/>
      <c r="E229" s="156"/>
      <c r="F229" s="156"/>
      <c r="G229" s="2334">
        <v>3198000</v>
      </c>
      <c r="H229" s="2334"/>
      <c r="I229" s="2334"/>
      <c r="J229" s="2334"/>
      <c r="K229" s="2334"/>
      <c r="L229" s="2334"/>
      <c r="M229" s="2334"/>
      <c r="N229" s="2334"/>
      <c r="O229" s="2334"/>
      <c r="P229" s="2334"/>
      <c r="Q229" s="2334"/>
      <c r="R229" s="2334"/>
      <c r="S229" s="123"/>
    </row>
    <row r="230" spans="1:19" ht="86.25" customHeight="1">
      <c r="A230" s="1390"/>
      <c r="B230" s="1397" t="s">
        <v>1321</v>
      </c>
      <c r="C230" s="1392" t="s">
        <v>1662</v>
      </c>
      <c r="D230" s="1390"/>
      <c r="E230" s="156"/>
      <c r="F230" s="156"/>
      <c r="G230" s="2334">
        <v>2973000</v>
      </c>
      <c r="H230" s="2334"/>
      <c r="I230" s="2334"/>
      <c r="J230" s="2334"/>
      <c r="K230" s="2334"/>
      <c r="L230" s="2334"/>
      <c r="M230" s="2334"/>
      <c r="N230" s="2334"/>
      <c r="O230" s="2334"/>
      <c r="P230" s="2334"/>
      <c r="Q230" s="2334"/>
      <c r="R230" s="2334"/>
      <c r="S230" s="1399"/>
    </row>
    <row r="231" spans="1:19" ht="86.25" customHeight="1">
      <c r="A231" s="1390"/>
      <c r="B231" s="1397" t="s">
        <v>1322</v>
      </c>
      <c r="C231" s="1392" t="s">
        <v>1662</v>
      </c>
      <c r="D231" s="1390"/>
      <c r="E231" s="156"/>
      <c r="F231" s="156"/>
      <c r="G231" s="2334">
        <v>2973000</v>
      </c>
      <c r="H231" s="2334"/>
      <c r="I231" s="2334"/>
      <c r="J231" s="2334"/>
      <c r="K231" s="2334"/>
      <c r="L231" s="2334"/>
      <c r="M231" s="2334"/>
      <c r="N231" s="2334"/>
      <c r="O231" s="2334"/>
      <c r="P231" s="2334"/>
      <c r="Q231" s="2334"/>
      <c r="R231" s="2334"/>
      <c r="S231" s="1399"/>
    </row>
    <row r="232" spans="1:19" ht="86.25" customHeight="1">
      <c r="A232" s="1390"/>
      <c r="B232" s="1397" t="s">
        <v>1323</v>
      </c>
      <c r="C232" s="1392" t="s">
        <v>1662</v>
      </c>
      <c r="D232" s="1390"/>
      <c r="E232" s="156"/>
      <c r="F232" s="156"/>
      <c r="G232" s="2334">
        <v>2973000</v>
      </c>
      <c r="H232" s="2334"/>
      <c r="I232" s="2334"/>
      <c r="J232" s="2334"/>
      <c r="K232" s="2334"/>
      <c r="L232" s="2334"/>
      <c r="M232" s="2334"/>
      <c r="N232" s="2334"/>
      <c r="O232" s="2334"/>
      <c r="P232" s="2334"/>
      <c r="Q232" s="2334"/>
      <c r="R232" s="2334"/>
      <c r="S232" s="1399"/>
    </row>
    <row r="233" spans="1:19" ht="86.25" customHeight="1">
      <c r="A233" s="1390"/>
      <c r="B233" s="1397" t="s">
        <v>1324</v>
      </c>
      <c r="C233" s="1392" t="s">
        <v>1662</v>
      </c>
      <c r="D233" s="1390"/>
      <c r="E233" s="156"/>
      <c r="F233" s="156"/>
      <c r="G233" s="2334">
        <v>2973000</v>
      </c>
      <c r="H233" s="2334"/>
      <c r="I233" s="2334"/>
      <c r="J233" s="2334"/>
      <c r="K233" s="2334"/>
      <c r="L233" s="2334"/>
      <c r="M233" s="2334"/>
      <c r="N233" s="2334"/>
      <c r="O233" s="2334"/>
      <c r="P233" s="2334"/>
      <c r="Q233" s="2334"/>
      <c r="R233" s="2334"/>
      <c r="S233" s="1399"/>
    </row>
    <row r="234" spans="1:19" ht="39.950000000000003" customHeight="1">
      <c r="A234" s="123"/>
      <c r="B234" s="1892" t="s">
        <v>1378</v>
      </c>
      <c r="C234" s="1892"/>
      <c r="D234" s="1390"/>
      <c r="E234" s="156"/>
      <c r="F234" s="156"/>
      <c r="G234" s="2334"/>
      <c r="H234" s="2334"/>
      <c r="I234" s="2334"/>
      <c r="J234" s="2334"/>
      <c r="K234" s="2334"/>
      <c r="L234" s="2334"/>
      <c r="M234" s="2334"/>
      <c r="N234" s="2334"/>
      <c r="O234" s="2334"/>
      <c r="P234" s="2334"/>
      <c r="Q234" s="2334"/>
      <c r="R234" s="2334"/>
      <c r="S234" s="1399"/>
    </row>
    <row r="235" spans="1:19" ht="96.75" customHeight="1">
      <c r="A235" s="1390"/>
      <c r="B235" s="1397" t="s">
        <v>1507</v>
      </c>
      <c r="C235" s="1392" t="s">
        <v>1662</v>
      </c>
      <c r="D235" s="1390"/>
      <c r="E235" s="156"/>
      <c r="F235" s="156"/>
      <c r="G235" s="2334">
        <v>3898000</v>
      </c>
      <c r="H235" s="2334"/>
      <c r="I235" s="2334"/>
      <c r="J235" s="2334"/>
      <c r="K235" s="2334"/>
      <c r="L235" s="2334"/>
      <c r="M235" s="2334"/>
      <c r="N235" s="2334"/>
      <c r="O235" s="2334"/>
      <c r="P235" s="2334"/>
      <c r="Q235" s="2334"/>
      <c r="R235" s="2334"/>
      <c r="S235" s="1399"/>
    </row>
    <row r="236" spans="1:19" ht="96.75" customHeight="1">
      <c r="A236" s="1390"/>
      <c r="B236" s="1397" t="s">
        <v>1508</v>
      </c>
      <c r="C236" s="1392" t="s">
        <v>1662</v>
      </c>
      <c r="D236" s="1390"/>
      <c r="E236" s="156"/>
      <c r="F236" s="156"/>
      <c r="G236" s="2334">
        <v>3898000</v>
      </c>
      <c r="H236" s="2334"/>
      <c r="I236" s="2334"/>
      <c r="J236" s="2334"/>
      <c r="K236" s="2334"/>
      <c r="L236" s="2334"/>
      <c r="M236" s="2334"/>
      <c r="N236" s="2334"/>
      <c r="O236" s="2334"/>
      <c r="P236" s="2334"/>
      <c r="Q236" s="2334"/>
      <c r="R236" s="2334"/>
      <c r="S236" s="1399"/>
    </row>
    <row r="237" spans="1:19" ht="96.75" customHeight="1">
      <c r="A237" s="1390"/>
      <c r="B237" s="1397" t="s">
        <v>1509</v>
      </c>
      <c r="C237" s="1392" t="s">
        <v>1662</v>
      </c>
      <c r="D237" s="1390"/>
      <c r="E237" s="156"/>
      <c r="F237" s="156"/>
      <c r="G237" s="2334">
        <v>3898000</v>
      </c>
      <c r="H237" s="2334"/>
      <c r="I237" s="2334"/>
      <c r="J237" s="2334"/>
      <c r="K237" s="2334"/>
      <c r="L237" s="2334"/>
      <c r="M237" s="2334"/>
      <c r="N237" s="2334"/>
      <c r="O237" s="2334"/>
      <c r="P237" s="2334"/>
      <c r="Q237" s="2334"/>
      <c r="R237" s="2334"/>
      <c r="S237" s="1399"/>
    </row>
    <row r="238" spans="1:19" ht="84" customHeight="1">
      <c r="A238" s="1390"/>
      <c r="B238" s="1397" t="s">
        <v>1510</v>
      </c>
      <c r="C238" s="1392" t="s">
        <v>1662</v>
      </c>
      <c r="D238" s="1390"/>
      <c r="E238" s="156"/>
      <c r="F238" s="156"/>
      <c r="G238" s="2334">
        <v>3473000</v>
      </c>
      <c r="H238" s="2334"/>
      <c r="I238" s="2257"/>
      <c r="J238" s="2257"/>
      <c r="K238" s="2257"/>
      <c r="L238" s="2257"/>
      <c r="M238" s="2257"/>
      <c r="N238" s="2257"/>
      <c r="O238" s="2257"/>
      <c r="P238" s="2257"/>
      <c r="Q238" s="2257"/>
      <c r="R238" s="2257"/>
      <c r="S238" s="1399"/>
    </row>
    <row r="239" spans="1:19" ht="84" customHeight="1">
      <c r="A239" s="1390"/>
      <c r="B239" s="1397" t="s">
        <v>1511</v>
      </c>
      <c r="C239" s="1392" t="s">
        <v>1662</v>
      </c>
      <c r="D239" s="1390"/>
      <c r="E239" s="156"/>
      <c r="F239" s="156"/>
      <c r="G239" s="2334">
        <v>3473000</v>
      </c>
      <c r="H239" s="2334"/>
      <c r="I239" s="2257"/>
      <c r="J239" s="2257"/>
      <c r="K239" s="2257"/>
      <c r="L239" s="2257"/>
      <c r="M239" s="2257"/>
      <c r="N239" s="2257"/>
      <c r="O239" s="2257"/>
      <c r="P239" s="2257"/>
      <c r="Q239" s="2257"/>
      <c r="R239" s="2257"/>
      <c r="S239" s="1399"/>
    </row>
    <row r="240" spans="1:19" ht="95.25" customHeight="1">
      <c r="A240" s="1390"/>
      <c r="B240" s="1397" t="s">
        <v>1331</v>
      </c>
      <c r="C240" s="1392" t="s">
        <v>1662</v>
      </c>
      <c r="D240" s="1390"/>
      <c r="E240" s="156"/>
      <c r="F240" s="156"/>
      <c r="G240" s="2334">
        <v>3473000</v>
      </c>
      <c r="H240" s="2334"/>
      <c r="I240" s="2257"/>
      <c r="J240" s="2257"/>
      <c r="K240" s="2257"/>
      <c r="L240" s="2257"/>
      <c r="M240" s="2257"/>
      <c r="N240" s="2257"/>
      <c r="O240" s="2257"/>
      <c r="P240" s="2257"/>
      <c r="Q240" s="2257"/>
      <c r="R240" s="2257"/>
      <c r="S240" s="1399"/>
    </row>
    <row r="241" spans="1:19" ht="84" customHeight="1">
      <c r="A241" s="1390"/>
      <c r="B241" s="1397" t="s">
        <v>1512</v>
      </c>
      <c r="C241" s="1392" t="s">
        <v>1662</v>
      </c>
      <c r="D241" s="1390"/>
      <c r="E241" s="156"/>
      <c r="F241" s="156"/>
      <c r="G241" s="2334">
        <v>3473000</v>
      </c>
      <c r="H241" s="2334"/>
      <c r="I241" s="2257"/>
      <c r="J241" s="2257"/>
      <c r="K241" s="2257"/>
      <c r="L241" s="2257"/>
      <c r="M241" s="2257"/>
      <c r="N241" s="2257"/>
      <c r="O241" s="2257"/>
      <c r="P241" s="2257"/>
      <c r="Q241" s="2257"/>
      <c r="R241" s="2257"/>
      <c r="S241" s="1399"/>
    </row>
    <row r="242" spans="1:19" ht="84" customHeight="1">
      <c r="A242" s="1390"/>
      <c r="B242" s="1397" t="s">
        <v>1513</v>
      </c>
      <c r="C242" s="1392" t="s">
        <v>1662</v>
      </c>
      <c r="D242" s="1390"/>
      <c r="E242" s="156"/>
      <c r="F242" s="156"/>
      <c r="G242" s="2334">
        <v>2850000</v>
      </c>
      <c r="H242" s="2334"/>
      <c r="I242" s="2334"/>
      <c r="J242" s="2334"/>
      <c r="K242" s="2334"/>
      <c r="L242" s="2334"/>
      <c r="M242" s="2334"/>
      <c r="N242" s="2334"/>
      <c r="O242" s="2334"/>
      <c r="P242" s="2334"/>
      <c r="Q242" s="2334"/>
      <c r="R242" s="2334"/>
      <c r="S242" s="1399"/>
    </row>
  </sheetData>
  <mergeCells count="158">
    <mergeCell ref="B106:R106"/>
    <mergeCell ref="G107:R110"/>
    <mergeCell ref="B111:R111"/>
    <mergeCell ref="G112:R113"/>
    <mergeCell ref="G238:R238"/>
    <mergeCell ref="G239:R239"/>
    <mergeCell ref="G240:R240"/>
    <mergeCell ref="G241:R241"/>
    <mergeCell ref="G242:R242"/>
    <mergeCell ref="G233:R233"/>
    <mergeCell ref="B234:C234"/>
    <mergeCell ref="G234:R234"/>
    <mergeCell ref="G235:R235"/>
    <mergeCell ref="G236:R236"/>
    <mergeCell ref="G237:R237"/>
    <mergeCell ref="G227:R227"/>
    <mergeCell ref="G228:R228"/>
    <mergeCell ref="G229:R229"/>
    <mergeCell ref="G230:R230"/>
    <mergeCell ref="G231:R231"/>
    <mergeCell ref="G232:R232"/>
    <mergeCell ref="G221:R221"/>
    <mergeCell ref="G222:R222"/>
    <mergeCell ref="G223:R223"/>
    <mergeCell ref="G224:R224"/>
    <mergeCell ref="G225:R225"/>
    <mergeCell ref="G226:R226"/>
    <mergeCell ref="B216:R216"/>
    <mergeCell ref="B217:R217"/>
    <mergeCell ref="C218:F218"/>
    <mergeCell ref="G218:R218"/>
    <mergeCell ref="G219:R219"/>
    <mergeCell ref="G220:R220"/>
    <mergeCell ref="B202:R202"/>
    <mergeCell ref="F203:R215"/>
    <mergeCell ref="S203:S215"/>
    <mergeCell ref="D204:D207"/>
    <mergeCell ref="D208:D211"/>
    <mergeCell ref="D212:D215"/>
    <mergeCell ref="B176:F176"/>
    <mergeCell ref="G176:R176"/>
    <mergeCell ref="F177:R194"/>
    <mergeCell ref="S177:S194"/>
    <mergeCell ref="B195:F195"/>
    <mergeCell ref="G195:R195"/>
    <mergeCell ref="S195:S201"/>
    <mergeCell ref="F196:R201"/>
    <mergeCell ref="B170:R170"/>
    <mergeCell ref="A171:A175"/>
    <mergeCell ref="B171:R171"/>
    <mergeCell ref="S171:S175"/>
    <mergeCell ref="B172:R172"/>
    <mergeCell ref="B173:O173"/>
    <mergeCell ref="B174:R174"/>
    <mergeCell ref="B175:R175"/>
    <mergeCell ref="E156:R156"/>
    <mergeCell ref="S156:S162"/>
    <mergeCell ref="D157:D162"/>
    <mergeCell ref="H157:R162"/>
    <mergeCell ref="E163:R163"/>
    <mergeCell ref="D164:D169"/>
    <mergeCell ref="H164:R169"/>
    <mergeCell ref="S164:S169"/>
    <mergeCell ref="B147:E147"/>
    <mergeCell ref="B148:D148"/>
    <mergeCell ref="E148:G148"/>
    <mergeCell ref="H148:R148"/>
    <mergeCell ref="S148:S155"/>
    <mergeCell ref="D149:D155"/>
    <mergeCell ref="H149:R155"/>
    <mergeCell ref="G139:R141"/>
    <mergeCell ref="S139:S141"/>
    <mergeCell ref="G142:R144"/>
    <mergeCell ref="S142:S144"/>
    <mergeCell ref="B145:R145"/>
    <mergeCell ref="B146:R146"/>
    <mergeCell ref="B131:R131"/>
    <mergeCell ref="S131:S133"/>
    <mergeCell ref="G132:R133"/>
    <mergeCell ref="B134:R134"/>
    <mergeCell ref="B135:R135"/>
    <mergeCell ref="G136:R138"/>
    <mergeCell ref="B123:R123"/>
    <mergeCell ref="S123:S125"/>
    <mergeCell ref="D124:D125"/>
    <mergeCell ref="G124:R125"/>
    <mergeCell ref="B126:R126"/>
    <mergeCell ref="G127:R129"/>
    <mergeCell ref="B115:R115"/>
    <mergeCell ref="G116:R116"/>
    <mergeCell ref="B117:R117"/>
    <mergeCell ref="S117:S119"/>
    <mergeCell ref="G118:R119"/>
    <mergeCell ref="B120:R120"/>
    <mergeCell ref="S120:S122"/>
    <mergeCell ref="D121:D122"/>
    <mergeCell ref="G121:R122"/>
    <mergeCell ref="B87:R87"/>
    <mergeCell ref="G88:R92"/>
    <mergeCell ref="B93:R93"/>
    <mergeCell ref="G94:R100"/>
    <mergeCell ref="B101:R101"/>
    <mergeCell ref="G102:R105"/>
    <mergeCell ref="B73:R73"/>
    <mergeCell ref="D74:D77"/>
    <mergeCell ref="G74:R77"/>
    <mergeCell ref="B78:R78"/>
    <mergeCell ref="D79:D86"/>
    <mergeCell ref="G79:R86"/>
    <mergeCell ref="B63:R63"/>
    <mergeCell ref="S64:S67"/>
    <mergeCell ref="D65:D67"/>
    <mergeCell ref="G65:R67"/>
    <mergeCell ref="B68:R68"/>
    <mergeCell ref="S69:S72"/>
    <mergeCell ref="D70:D72"/>
    <mergeCell ref="G70:R72"/>
    <mergeCell ref="B47:S47"/>
    <mergeCell ref="D48:D55"/>
    <mergeCell ref="G48:R55"/>
    <mergeCell ref="B56:R56"/>
    <mergeCell ref="D57:D62"/>
    <mergeCell ref="G57:R62"/>
    <mergeCell ref="S57:S62"/>
    <mergeCell ref="D35:D36"/>
    <mergeCell ref="G35:R38"/>
    <mergeCell ref="B39:S39"/>
    <mergeCell ref="D41:D46"/>
    <mergeCell ref="G41:R46"/>
    <mergeCell ref="S41:S46"/>
    <mergeCell ref="A27:S27"/>
    <mergeCell ref="B28:R28"/>
    <mergeCell ref="D29:D32"/>
    <mergeCell ref="G29:R32"/>
    <mergeCell ref="B33:R33"/>
    <mergeCell ref="B34:F34"/>
    <mergeCell ref="B20:F20"/>
    <mergeCell ref="G20:R24"/>
    <mergeCell ref="S20:S23"/>
    <mergeCell ref="D21:D24"/>
    <mergeCell ref="B25:R25"/>
    <mergeCell ref="G26:R26"/>
    <mergeCell ref="A8:R8"/>
    <mergeCell ref="B10:R10"/>
    <mergeCell ref="B11:F11"/>
    <mergeCell ref="G11:R19"/>
    <mergeCell ref="S11:S19"/>
    <mergeCell ref="D12:D19"/>
    <mergeCell ref="A1:S1"/>
    <mergeCell ref="A2:S2"/>
    <mergeCell ref="B3:S3"/>
    <mergeCell ref="R4:S4"/>
    <mergeCell ref="A5:A6"/>
    <mergeCell ref="B5:B6"/>
    <mergeCell ref="C5:C6"/>
    <mergeCell ref="D5:D6"/>
    <mergeCell ref="E5:R5"/>
    <mergeCell ref="S5:S6"/>
  </mergeCells>
  <printOptions horizontalCentered="1"/>
  <pageMargins left="0.7" right="0.7" top="0.75" bottom="0.75" header="0.3" footer="0.3"/>
  <pageSetup paperSize="9" scale="50" orientation="landscape" r:id="rId1"/>
  <headerFooter>
    <oddFooter>Page &amp;P&amp;RGia VLXD thang 8 nam 2023 phu luc 2</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6"/>
  <sheetViews>
    <sheetView view="pageBreakPreview" topLeftCell="A105" zoomScale="115" zoomScaleNormal="100" zoomScaleSheetLayoutView="115" workbookViewId="0">
      <selection activeCell="B124" sqref="B124:R124"/>
    </sheetView>
  </sheetViews>
  <sheetFormatPr defaultColWidth="9.140625" defaultRowHeight="17.25"/>
  <cols>
    <col min="1" max="1" width="8" style="114" customWidth="1"/>
    <col min="2" max="2" width="38.28515625" style="115" customWidth="1"/>
    <col min="3" max="3" width="12.85546875" style="114" customWidth="1"/>
    <col min="4" max="4" width="16.5703125" style="114" customWidth="1"/>
    <col min="5" max="5" width="16" style="114" customWidth="1"/>
    <col min="6" max="6" width="10.42578125" style="114" customWidth="1"/>
    <col min="7" max="7" width="15" style="114" customWidth="1"/>
    <col min="8" max="18" width="11.140625" style="114" customWidth="1"/>
    <col min="19" max="19" width="17" style="114" customWidth="1"/>
    <col min="20" max="20" width="12.85546875" style="114" bestFit="1" customWidth="1"/>
    <col min="21"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1706</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408"/>
      <c r="B3" s="2231" t="s">
        <v>1714</v>
      </c>
      <c r="C3" s="2231"/>
      <c r="D3" s="2231"/>
      <c r="E3" s="2231"/>
      <c r="F3" s="2231"/>
      <c r="G3" s="2231"/>
      <c r="H3" s="2231"/>
      <c r="I3" s="2231"/>
      <c r="J3" s="2231"/>
      <c r="K3" s="2231"/>
      <c r="L3" s="2231"/>
      <c r="M3" s="2231"/>
      <c r="N3" s="2231"/>
      <c r="O3" s="2231"/>
      <c r="P3" s="2231"/>
      <c r="Q3" s="2231"/>
      <c r="R3" s="2231"/>
      <c r="S3" s="2231"/>
    </row>
    <row r="4" spans="1:19" ht="20.100000000000001" customHeight="1">
      <c r="A4" s="1408"/>
      <c r="B4" s="118"/>
      <c r="C4" s="1335"/>
      <c r="D4" s="1405"/>
      <c r="E4" s="1405"/>
      <c r="F4" s="1405"/>
      <c r="G4" s="1405"/>
      <c r="H4" s="1405"/>
      <c r="I4" s="1405"/>
      <c r="J4" s="1405"/>
      <c r="K4" s="1405"/>
      <c r="L4" s="1405"/>
      <c r="M4" s="1405"/>
      <c r="N4" s="1405"/>
      <c r="O4" s="1405"/>
      <c r="P4" s="1405"/>
      <c r="Q4" s="1405"/>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411" t="s">
        <v>1158</v>
      </c>
      <c r="F6" s="1411" t="s">
        <v>1159</v>
      </c>
      <c r="G6" s="1411" t="s">
        <v>1160</v>
      </c>
      <c r="H6" s="121" t="s">
        <v>1161</v>
      </c>
      <c r="I6" s="1411" t="s">
        <v>1162</v>
      </c>
      <c r="J6" s="141" t="s">
        <v>1163</v>
      </c>
      <c r="K6" s="1411" t="s">
        <v>1164</v>
      </c>
      <c r="L6" s="141" t="s">
        <v>1165</v>
      </c>
      <c r="M6" s="141" t="s">
        <v>1166</v>
      </c>
      <c r="N6" s="141" t="s">
        <v>1167</v>
      </c>
      <c r="O6" s="141" t="s">
        <v>1168</v>
      </c>
      <c r="P6" s="141" t="s">
        <v>1169</v>
      </c>
      <c r="Q6" s="141" t="s">
        <v>1170</v>
      </c>
      <c r="R6" s="121" t="s">
        <v>1171</v>
      </c>
      <c r="S6" s="2241"/>
    </row>
    <row r="7" spans="1:19" s="112" customFormat="1">
      <c r="A7" s="1406"/>
      <c r="B7" s="1404" t="s">
        <v>1336</v>
      </c>
      <c r="C7" s="138" t="s">
        <v>1337</v>
      </c>
      <c r="D7" s="1406" t="s">
        <v>1338</v>
      </c>
      <c r="E7" s="1406" t="s">
        <v>1339</v>
      </c>
      <c r="F7" s="1406" t="s">
        <v>1340</v>
      </c>
      <c r="G7" s="1406">
        <v>1</v>
      </c>
      <c r="H7" s="1406">
        <v>2</v>
      </c>
      <c r="I7" s="1406">
        <v>3</v>
      </c>
      <c r="J7" s="1406">
        <v>4</v>
      </c>
      <c r="K7" s="1406">
        <v>5</v>
      </c>
      <c r="L7" s="1406">
        <v>6</v>
      </c>
      <c r="M7" s="1406">
        <v>7</v>
      </c>
      <c r="N7" s="1406">
        <v>8</v>
      </c>
      <c r="O7" s="1406">
        <v>9</v>
      </c>
      <c r="P7" s="1406">
        <v>10</v>
      </c>
      <c r="Q7" s="1406">
        <v>11</v>
      </c>
      <c r="R7" s="1406">
        <v>12</v>
      </c>
      <c r="S7" s="1406"/>
    </row>
    <row r="8" spans="1:19" ht="30" customHeight="1">
      <c r="A8" s="1892" t="s">
        <v>1172</v>
      </c>
      <c r="B8" s="1892"/>
      <c r="C8" s="1892"/>
      <c r="D8" s="1892"/>
      <c r="E8" s="1892"/>
      <c r="F8" s="1892"/>
      <c r="G8" s="1892"/>
      <c r="H8" s="1892"/>
      <c r="I8" s="1892"/>
      <c r="J8" s="1892"/>
      <c r="K8" s="1892"/>
      <c r="L8" s="1892"/>
      <c r="M8" s="1892"/>
      <c r="N8" s="1892"/>
      <c r="O8" s="1892"/>
      <c r="P8" s="1892"/>
      <c r="Q8" s="1892"/>
      <c r="R8" s="1892"/>
      <c r="S8" s="1413"/>
    </row>
    <row r="9" spans="1:19" ht="30" customHeight="1">
      <c r="A9" s="123"/>
      <c r="B9" s="1404" t="s">
        <v>1173</v>
      </c>
      <c r="C9" s="1336"/>
      <c r="D9" s="124"/>
      <c r="E9" s="124"/>
      <c r="F9" s="124"/>
      <c r="G9" s="124"/>
      <c r="H9" s="124"/>
      <c r="I9" s="124"/>
      <c r="J9" s="124"/>
      <c r="K9" s="124"/>
      <c r="L9" s="124"/>
      <c r="M9" s="124"/>
      <c r="N9" s="124"/>
      <c r="O9" s="124"/>
      <c r="P9" s="124"/>
      <c r="Q9" s="124"/>
      <c r="R9" s="124"/>
      <c r="S9" s="1413"/>
    </row>
    <row r="10" spans="1:19" ht="50.1" customHeight="1">
      <c r="A10" s="1406">
        <v>1</v>
      </c>
      <c r="B10" s="1892" t="s">
        <v>1688</v>
      </c>
      <c r="C10" s="2331"/>
      <c r="D10" s="2331"/>
      <c r="E10" s="2331"/>
      <c r="F10" s="2331"/>
      <c r="G10" s="2331"/>
      <c r="H10" s="2331"/>
      <c r="I10" s="2331"/>
      <c r="J10" s="2331"/>
      <c r="K10" s="2331"/>
      <c r="L10" s="2331"/>
      <c r="M10" s="2331"/>
      <c r="N10" s="2331"/>
      <c r="O10" s="2331"/>
      <c r="P10" s="2331"/>
      <c r="Q10" s="2331"/>
      <c r="R10" s="2331"/>
      <c r="S10" s="142"/>
    </row>
    <row r="11" spans="1:19" ht="30" customHeight="1">
      <c r="A11" s="1406"/>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406"/>
      <c r="B12" s="1412" t="s">
        <v>1395</v>
      </c>
      <c r="C12" s="1409" t="s">
        <v>152</v>
      </c>
      <c r="D12" s="2257" t="s">
        <v>1178</v>
      </c>
      <c r="E12" s="128">
        <f>2625/1.1</f>
        <v>2386.363636363636</v>
      </c>
      <c r="F12" s="1404"/>
      <c r="G12" s="2332"/>
      <c r="H12" s="2332"/>
      <c r="I12" s="2332"/>
      <c r="J12" s="2332"/>
      <c r="K12" s="2332"/>
      <c r="L12" s="2332"/>
      <c r="M12" s="2332"/>
      <c r="N12" s="2332"/>
      <c r="O12" s="2332"/>
      <c r="P12" s="2332"/>
      <c r="Q12" s="2332"/>
      <c r="R12" s="2332"/>
      <c r="S12" s="2257"/>
    </row>
    <row r="13" spans="1:19" ht="30" customHeight="1">
      <c r="A13" s="1406"/>
      <c r="B13" s="1412" t="s">
        <v>1396</v>
      </c>
      <c r="C13" s="1409" t="s">
        <v>152</v>
      </c>
      <c r="D13" s="2257"/>
      <c r="E13" s="128">
        <f>3775/1.1</f>
        <v>3431.8181818181815</v>
      </c>
      <c r="F13" s="1404"/>
      <c r="G13" s="2332"/>
      <c r="H13" s="2332"/>
      <c r="I13" s="2332"/>
      <c r="J13" s="2332"/>
      <c r="K13" s="2332"/>
      <c r="L13" s="2332"/>
      <c r="M13" s="2332"/>
      <c r="N13" s="2332"/>
      <c r="O13" s="2332"/>
      <c r="P13" s="2332"/>
      <c r="Q13" s="2332"/>
      <c r="R13" s="2332"/>
      <c r="S13" s="2257"/>
    </row>
    <row r="14" spans="1:19" ht="38.25" customHeight="1">
      <c r="A14" s="1409"/>
      <c r="B14" s="1412" t="s">
        <v>1397</v>
      </c>
      <c r="C14" s="1409"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409"/>
      <c r="B15" s="1412" t="s">
        <v>1398</v>
      </c>
      <c r="C15" s="1409" t="s">
        <v>152</v>
      </c>
      <c r="D15" s="2257"/>
      <c r="E15" s="130">
        <f>1530/1.1</f>
        <v>1390.9090909090908</v>
      </c>
      <c r="F15" s="129"/>
      <c r="G15" s="2332"/>
      <c r="H15" s="2332"/>
      <c r="I15" s="2332"/>
      <c r="J15" s="2332"/>
      <c r="K15" s="2332"/>
      <c r="L15" s="2332"/>
      <c r="M15" s="2332"/>
      <c r="N15" s="2332"/>
      <c r="O15" s="2332"/>
      <c r="P15" s="2332"/>
      <c r="Q15" s="2332"/>
      <c r="R15" s="2332"/>
      <c r="S15" s="2257"/>
    </row>
    <row r="16" spans="1:19" ht="30" customHeight="1">
      <c r="A16" s="1409"/>
      <c r="B16" s="1412" t="s">
        <v>1399</v>
      </c>
      <c r="C16" s="1409"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409"/>
      <c r="B17" s="1412" t="s">
        <v>1400</v>
      </c>
      <c r="C17" s="1409"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409"/>
      <c r="B18" s="1412" t="s">
        <v>1401</v>
      </c>
      <c r="C18" s="1409"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409"/>
      <c r="B19" s="1412" t="s">
        <v>1402</v>
      </c>
      <c r="C19" s="1409" t="s">
        <v>152</v>
      </c>
      <c r="D19" s="2257"/>
      <c r="E19" s="130">
        <f>1018/1.1</f>
        <v>925.45454545454538</v>
      </c>
      <c r="F19" s="129"/>
      <c r="G19" s="2332"/>
      <c r="H19" s="2332"/>
      <c r="I19" s="2332"/>
      <c r="J19" s="2332"/>
      <c r="K19" s="2332"/>
      <c r="L19" s="2332"/>
      <c r="M19" s="2332"/>
      <c r="N19" s="2332"/>
      <c r="O19" s="2332"/>
      <c r="P19" s="2332"/>
      <c r="Q19" s="2332"/>
      <c r="R19" s="2332"/>
      <c r="S19" s="2257"/>
    </row>
    <row r="20" spans="1:19" ht="29.25" customHeight="1">
      <c r="A20" s="1409"/>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409"/>
      <c r="B21" s="1412" t="s">
        <v>1344</v>
      </c>
      <c r="C21" s="1409"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409"/>
      <c r="B22" s="1412" t="s">
        <v>1345</v>
      </c>
      <c r="C22" s="1409" t="s">
        <v>152</v>
      </c>
      <c r="D22" s="2257"/>
      <c r="E22" s="128">
        <f>1550/1.1</f>
        <v>1409.090909090909</v>
      </c>
      <c r="F22" s="129"/>
      <c r="G22" s="2332"/>
      <c r="H22" s="2332"/>
      <c r="I22" s="2332"/>
      <c r="J22" s="2332"/>
      <c r="K22" s="2332"/>
      <c r="L22" s="2332"/>
      <c r="M22" s="2332"/>
      <c r="N22" s="2332"/>
      <c r="O22" s="2332"/>
      <c r="P22" s="2332"/>
      <c r="Q22" s="2332"/>
      <c r="R22" s="2332"/>
      <c r="S22" s="2257"/>
    </row>
    <row r="23" spans="1:19" ht="33.75" customHeight="1">
      <c r="A23" s="1409"/>
      <c r="B23" s="1412" t="s">
        <v>1346</v>
      </c>
      <c r="C23" s="1409" t="s">
        <v>152</v>
      </c>
      <c r="D23" s="2257"/>
      <c r="E23" s="128"/>
      <c r="F23" s="129"/>
      <c r="G23" s="2332"/>
      <c r="H23" s="2332"/>
      <c r="I23" s="2332"/>
      <c r="J23" s="2332"/>
      <c r="K23" s="2332"/>
      <c r="L23" s="2332"/>
      <c r="M23" s="2332"/>
      <c r="N23" s="2332"/>
      <c r="O23" s="2332"/>
      <c r="P23" s="2332"/>
      <c r="Q23" s="2332"/>
      <c r="R23" s="2332"/>
      <c r="S23" s="2257"/>
    </row>
    <row r="24" spans="1:19" ht="33.75" customHeight="1">
      <c r="A24" s="1409"/>
      <c r="B24" s="1412" t="s">
        <v>1347</v>
      </c>
      <c r="C24" s="1409" t="s">
        <v>152</v>
      </c>
      <c r="D24" s="2257"/>
      <c r="E24" s="128">
        <f>1110/1.1</f>
        <v>1009.090909090909</v>
      </c>
      <c r="F24" s="129"/>
      <c r="G24" s="2332"/>
      <c r="H24" s="2332"/>
      <c r="I24" s="2332"/>
      <c r="J24" s="2332"/>
      <c r="K24" s="2332"/>
      <c r="L24" s="2332"/>
      <c r="M24" s="2332"/>
      <c r="N24" s="2332"/>
      <c r="O24" s="2332"/>
      <c r="P24" s="2332"/>
      <c r="Q24" s="2332"/>
      <c r="R24" s="2332"/>
      <c r="S24" s="1407"/>
    </row>
    <row r="25" spans="1:19" ht="50.1" hidden="1" customHeight="1">
      <c r="A25" s="1406">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hidden="1" customHeight="1">
      <c r="A26" s="1409"/>
      <c r="B26" s="1412" t="s">
        <v>1544</v>
      </c>
      <c r="C26" s="1409" t="s">
        <v>152</v>
      </c>
      <c r="D26" s="1407" t="s">
        <v>1178</v>
      </c>
      <c r="E26" s="128">
        <v>1040</v>
      </c>
      <c r="F26" s="129"/>
      <c r="G26" s="2341" t="s">
        <v>1545</v>
      </c>
      <c r="H26" s="2342"/>
      <c r="I26" s="2342"/>
      <c r="J26" s="2342"/>
      <c r="K26" s="2342"/>
      <c r="L26" s="2342"/>
      <c r="M26" s="2342"/>
      <c r="N26" s="2342"/>
      <c r="O26" s="2342"/>
      <c r="P26" s="2342"/>
      <c r="Q26" s="2342"/>
      <c r="R26" s="2343"/>
      <c r="S26" s="1407"/>
    </row>
    <row r="27" spans="1:19" ht="50.1" customHeight="1">
      <c r="A27" s="1419">
        <v>2</v>
      </c>
      <c r="B27" s="1892" t="s">
        <v>1708</v>
      </c>
      <c r="C27" s="2331"/>
      <c r="D27" s="2331"/>
      <c r="E27" s="2331"/>
      <c r="F27" s="2331"/>
      <c r="G27" s="2331"/>
      <c r="H27" s="2331"/>
      <c r="I27" s="2331"/>
      <c r="J27" s="2331"/>
      <c r="K27" s="2331"/>
      <c r="L27" s="2331"/>
      <c r="M27" s="2331"/>
      <c r="N27" s="2331"/>
      <c r="O27" s="2331"/>
      <c r="P27" s="2331"/>
      <c r="Q27" s="2331"/>
      <c r="R27" s="2331"/>
      <c r="S27" s="142"/>
    </row>
    <row r="28" spans="1:19" ht="33.75" customHeight="1">
      <c r="A28" s="1418"/>
      <c r="B28" s="1420" t="s">
        <v>1709</v>
      </c>
      <c r="C28" s="1418" t="s">
        <v>152</v>
      </c>
      <c r="D28" s="2242" t="s">
        <v>1178</v>
      </c>
      <c r="E28" s="128">
        <v>670</v>
      </c>
      <c r="F28" s="129"/>
      <c r="G28" s="2245" t="s">
        <v>1712</v>
      </c>
      <c r="H28" s="2246"/>
      <c r="I28" s="2246"/>
      <c r="J28" s="2246"/>
      <c r="K28" s="2246"/>
      <c r="L28" s="2246"/>
      <c r="M28" s="2246"/>
      <c r="N28" s="2246"/>
      <c r="O28" s="2246"/>
      <c r="P28" s="2246"/>
      <c r="Q28" s="2246"/>
      <c r="R28" s="2352"/>
      <c r="S28" s="1417"/>
    </row>
    <row r="29" spans="1:19" ht="33.75" customHeight="1">
      <c r="A29" s="1418"/>
      <c r="B29" s="1420" t="s">
        <v>1710</v>
      </c>
      <c r="C29" s="1418" t="s">
        <v>152</v>
      </c>
      <c r="D29" s="2243"/>
      <c r="E29" s="128">
        <v>670</v>
      </c>
      <c r="F29" s="129"/>
      <c r="G29" s="2247"/>
      <c r="H29" s="2248"/>
      <c r="I29" s="2248"/>
      <c r="J29" s="2248"/>
      <c r="K29" s="2248"/>
      <c r="L29" s="2248"/>
      <c r="M29" s="2248"/>
      <c r="N29" s="2248"/>
      <c r="O29" s="2248"/>
      <c r="P29" s="2248"/>
      <c r="Q29" s="2248"/>
      <c r="R29" s="2353"/>
      <c r="S29" s="1417"/>
    </row>
    <row r="30" spans="1:19" ht="33.75" customHeight="1">
      <c r="A30" s="1418"/>
      <c r="B30" s="1420" t="s">
        <v>1711</v>
      </c>
      <c r="C30" s="1418" t="s">
        <v>152</v>
      </c>
      <c r="D30" s="2244"/>
      <c r="E30" s="128">
        <v>860</v>
      </c>
      <c r="F30" s="129"/>
      <c r="G30" s="2249"/>
      <c r="H30" s="2250"/>
      <c r="I30" s="2250"/>
      <c r="J30" s="2250"/>
      <c r="K30" s="2250"/>
      <c r="L30" s="2250"/>
      <c r="M30" s="2250"/>
      <c r="N30" s="2250"/>
      <c r="O30" s="2250"/>
      <c r="P30" s="2250"/>
      <c r="Q30" s="2250"/>
      <c r="R30" s="2354"/>
      <c r="S30" s="1417"/>
    </row>
    <row r="31" spans="1:19" ht="30" customHeight="1">
      <c r="A31" s="1892" t="s">
        <v>1182</v>
      </c>
      <c r="B31" s="2333"/>
      <c r="C31" s="2333"/>
      <c r="D31" s="2333"/>
      <c r="E31" s="2333"/>
      <c r="F31" s="2333"/>
      <c r="G31" s="2333"/>
      <c r="H31" s="2333"/>
      <c r="I31" s="2333"/>
      <c r="J31" s="2333"/>
      <c r="K31" s="2333"/>
      <c r="L31" s="2333"/>
      <c r="M31" s="2333"/>
      <c r="N31" s="2333"/>
      <c r="O31" s="2333"/>
      <c r="P31" s="2333"/>
      <c r="Q31" s="2333"/>
      <c r="R31" s="2333"/>
      <c r="S31" s="2333"/>
    </row>
    <row r="32" spans="1:19" ht="50.1" hidden="1" customHeight="1">
      <c r="A32" s="1406">
        <v>1</v>
      </c>
      <c r="B32" s="1892" t="s">
        <v>1692</v>
      </c>
      <c r="C32" s="2331"/>
      <c r="D32" s="2331"/>
      <c r="E32" s="2331"/>
      <c r="F32" s="2331"/>
      <c r="G32" s="2331"/>
      <c r="H32" s="2331"/>
      <c r="I32" s="2331"/>
      <c r="J32" s="2331"/>
      <c r="K32" s="2331"/>
      <c r="L32" s="2331"/>
      <c r="M32" s="2331"/>
      <c r="N32" s="2331"/>
      <c r="O32" s="2331"/>
      <c r="P32" s="2331"/>
      <c r="Q32" s="2331"/>
      <c r="R32" s="2331"/>
      <c r="S32" s="1413"/>
    </row>
    <row r="33" spans="1:19" ht="54" hidden="1" customHeight="1">
      <c r="A33" s="132"/>
      <c r="B33" s="1415" t="s">
        <v>624</v>
      </c>
      <c r="C33" s="1409" t="s">
        <v>1650</v>
      </c>
      <c r="D33" s="2257"/>
      <c r="E33" s="134">
        <f>380000/1.1</f>
        <v>345454.54545454541</v>
      </c>
      <c r="F33" s="134"/>
      <c r="G33" s="2344" t="s">
        <v>1404</v>
      </c>
      <c r="H33" s="2345"/>
      <c r="I33" s="2345"/>
      <c r="J33" s="2345"/>
      <c r="K33" s="2345"/>
      <c r="L33" s="2345"/>
      <c r="M33" s="2345"/>
      <c r="N33" s="2345"/>
      <c r="O33" s="2345"/>
      <c r="P33" s="2345"/>
      <c r="Q33" s="2345"/>
      <c r="R33" s="2346"/>
      <c r="S33" s="1414"/>
    </row>
    <row r="34" spans="1:19" ht="55.5" hidden="1" customHeight="1">
      <c r="A34" s="132"/>
      <c r="B34" s="1415" t="s">
        <v>1189</v>
      </c>
      <c r="C34" s="1409" t="s">
        <v>1650</v>
      </c>
      <c r="D34" s="2257"/>
      <c r="E34" s="134">
        <f>264000/1.1</f>
        <v>239999.99999999997</v>
      </c>
      <c r="F34" s="134"/>
      <c r="G34" s="2273"/>
      <c r="H34" s="2274"/>
      <c r="I34" s="2274"/>
      <c r="J34" s="2274"/>
      <c r="K34" s="2274"/>
      <c r="L34" s="2274"/>
      <c r="M34" s="2274"/>
      <c r="N34" s="2274"/>
      <c r="O34" s="2274"/>
      <c r="P34" s="2274"/>
      <c r="Q34" s="2274"/>
      <c r="R34" s="2275"/>
      <c r="S34" s="1414"/>
    </row>
    <row r="35" spans="1:19" ht="51.75" hidden="1" customHeight="1">
      <c r="A35" s="132"/>
      <c r="B35" s="1415" t="s">
        <v>1407</v>
      </c>
      <c r="C35" s="1409" t="s">
        <v>1650</v>
      </c>
      <c r="D35" s="2257"/>
      <c r="E35" s="134">
        <f>250000/1.1</f>
        <v>227272.72727272726</v>
      </c>
      <c r="F35" s="134"/>
      <c r="G35" s="2273"/>
      <c r="H35" s="2274"/>
      <c r="I35" s="2274"/>
      <c r="J35" s="2274"/>
      <c r="K35" s="2274"/>
      <c r="L35" s="2274"/>
      <c r="M35" s="2274"/>
      <c r="N35" s="2274"/>
      <c r="O35" s="2274"/>
      <c r="P35" s="2274"/>
      <c r="Q35" s="2274"/>
      <c r="R35" s="2275"/>
      <c r="S35" s="1414"/>
    </row>
    <row r="36" spans="1:19" ht="57.75" hidden="1" customHeight="1">
      <c r="A36" s="132"/>
      <c r="B36" s="1415" t="s">
        <v>588</v>
      </c>
      <c r="C36" s="1409" t="s">
        <v>1650</v>
      </c>
      <c r="D36" s="2257"/>
      <c r="E36" s="134">
        <f>250000/1.1</f>
        <v>227272.72727272726</v>
      </c>
      <c r="F36" s="134"/>
      <c r="G36" s="2276"/>
      <c r="H36" s="2277"/>
      <c r="I36" s="2277"/>
      <c r="J36" s="2277"/>
      <c r="K36" s="2277"/>
      <c r="L36" s="2277"/>
      <c r="M36" s="2277"/>
      <c r="N36" s="2277"/>
      <c r="O36" s="2277"/>
      <c r="P36" s="2277"/>
      <c r="Q36" s="2277"/>
      <c r="R36" s="2278"/>
      <c r="S36" s="1414"/>
    </row>
    <row r="37" spans="1:19" ht="50.1" hidden="1" customHeight="1">
      <c r="A37" s="1406">
        <v>2</v>
      </c>
      <c r="B37" s="1892" t="s">
        <v>1546</v>
      </c>
      <c r="C37" s="2331"/>
      <c r="D37" s="2331"/>
      <c r="E37" s="2331"/>
      <c r="F37" s="2331"/>
      <c r="G37" s="2331"/>
      <c r="H37" s="2331"/>
      <c r="I37" s="2331"/>
      <c r="J37" s="2331"/>
      <c r="K37" s="2331"/>
      <c r="L37" s="2331"/>
      <c r="M37" s="2331"/>
      <c r="N37" s="2331"/>
      <c r="O37" s="2331"/>
      <c r="P37" s="2331"/>
      <c r="Q37" s="2331"/>
      <c r="R37" s="2331"/>
      <c r="S37" s="1413"/>
    </row>
    <row r="38" spans="1:19" ht="30" hidden="1" customHeight="1">
      <c r="A38" s="1406"/>
      <c r="B38" s="1892" t="s">
        <v>1547</v>
      </c>
      <c r="C38" s="1892"/>
      <c r="D38" s="1892"/>
      <c r="E38" s="1892"/>
      <c r="F38" s="1892"/>
      <c r="G38" s="1414"/>
      <c r="H38" s="1414"/>
      <c r="I38" s="1414"/>
      <c r="J38" s="1414"/>
      <c r="K38" s="1414"/>
      <c r="L38" s="1414"/>
      <c r="M38" s="1414"/>
      <c r="N38" s="1414"/>
      <c r="O38" s="1414"/>
      <c r="P38" s="1414"/>
      <c r="Q38" s="1414"/>
      <c r="R38" s="1414"/>
      <c r="S38" s="143"/>
    </row>
    <row r="39" spans="1:19" ht="66.75" hidden="1" customHeight="1">
      <c r="A39" s="1407"/>
      <c r="B39" s="1412" t="s">
        <v>1548</v>
      </c>
      <c r="C39" s="1409" t="s">
        <v>1650</v>
      </c>
      <c r="D39" s="2242" t="s">
        <v>1549</v>
      </c>
      <c r="E39" s="134">
        <v>240000</v>
      </c>
      <c r="F39" s="1412"/>
      <c r="G39" s="2344" t="s">
        <v>1550</v>
      </c>
      <c r="H39" s="2345"/>
      <c r="I39" s="2345"/>
      <c r="J39" s="2345"/>
      <c r="K39" s="2345"/>
      <c r="L39" s="2345"/>
      <c r="M39" s="2345"/>
      <c r="N39" s="2345"/>
      <c r="O39" s="2345"/>
      <c r="P39" s="2345"/>
      <c r="Q39" s="2345"/>
      <c r="R39" s="2346"/>
      <c r="S39" s="143"/>
    </row>
    <row r="40" spans="1:19" ht="66.75" hidden="1" customHeight="1">
      <c r="A40" s="1407"/>
      <c r="B40" s="1412" t="s">
        <v>1551</v>
      </c>
      <c r="C40" s="1409" t="s">
        <v>1650</v>
      </c>
      <c r="D40" s="2244"/>
      <c r="E40" s="134">
        <v>200000</v>
      </c>
      <c r="F40" s="1412"/>
      <c r="G40" s="2273"/>
      <c r="H40" s="2274"/>
      <c r="I40" s="2274"/>
      <c r="J40" s="2274"/>
      <c r="K40" s="2274"/>
      <c r="L40" s="2274"/>
      <c r="M40" s="2274"/>
      <c r="N40" s="2274"/>
      <c r="O40" s="2274"/>
      <c r="P40" s="2274"/>
      <c r="Q40" s="2274"/>
      <c r="R40" s="2275"/>
      <c r="S40" s="143"/>
    </row>
    <row r="41" spans="1:19" ht="47.25" hidden="1" customHeight="1">
      <c r="A41" s="1407"/>
      <c r="B41" s="1412" t="s">
        <v>1552</v>
      </c>
      <c r="C41" s="1409" t="s">
        <v>1650</v>
      </c>
      <c r="D41" s="1412" t="s">
        <v>1553</v>
      </c>
      <c r="E41" s="134">
        <v>160000</v>
      </c>
      <c r="F41" s="1412"/>
      <c r="G41" s="2273"/>
      <c r="H41" s="2274"/>
      <c r="I41" s="2274"/>
      <c r="J41" s="2274"/>
      <c r="K41" s="2274"/>
      <c r="L41" s="2274"/>
      <c r="M41" s="2274"/>
      <c r="N41" s="2274"/>
      <c r="O41" s="2274"/>
      <c r="P41" s="2274"/>
      <c r="Q41" s="2274"/>
      <c r="R41" s="2275"/>
      <c r="S41" s="143"/>
    </row>
    <row r="42" spans="1:19" ht="47.25" hidden="1" customHeight="1">
      <c r="A42" s="132"/>
      <c r="B42" s="1415" t="s">
        <v>1407</v>
      </c>
      <c r="C42" s="1409" t="s">
        <v>1650</v>
      </c>
      <c r="D42" s="1407" t="s">
        <v>1554</v>
      </c>
      <c r="E42" s="134">
        <v>185000</v>
      </c>
      <c r="F42" s="134"/>
      <c r="G42" s="2276"/>
      <c r="H42" s="2277"/>
      <c r="I42" s="2277"/>
      <c r="J42" s="2277"/>
      <c r="K42" s="2277"/>
      <c r="L42" s="2277"/>
      <c r="M42" s="2277"/>
      <c r="N42" s="2277"/>
      <c r="O42" s="2277"/>
      <c r="P42" s="2277"/>
      <c r="Q42" s="2277"/>
      <c r="R42" s="2278"/>
      <c r="S42" s="143"/>
    </row>
    <row r="43" spans="1:19" ht="50.1" customHeight="1">
      <c r="A43" s="138">
        <v>1</v>
      </c>
      <c r="B43" s="1892" t="s">
        <v>1532</v>
      </c>
      <c r="C43" s="1892"/>
      <c r="D43" s="1892"/>
      <c r="E43" s="1892"/>
      <c r="F43" s="1892"/>
      <c r="G43" s="1892"/>
      <c r="H43" s="1892"/>
      <c r="I43" s="1892"/>
      <c r="J43" s="1892"/>
      <c r="K43" s="1892"/>
      <c r="L43" s="1892"/>
      <c r="M43" s="1892"/>
      <c r="N43" s="1892"/>
      <c r="O43" s="1892"/>
      <c r="P43" s="1892"/>
      <c r="Q43" s="1892"/>
      <c r="R43" s="1892"/>
      <c r="S43" s="1892"/>
    </row>
    <row r="44" spans="1:19" ht="24.95" customHeight="1">
      <c r="A44" s="1409"/>
      <c r="B44" s="139" t="s">
        <v>1200</v>
      </c>
      <c r="C44" s="1409"/>
      <c r="D44" s="1409"/>
      <c r="E44" s="134"/>
      <c r="F44" s="134"/>
      <c r="G44" s="1412"/>
      <c r="H44" s="1412"/>
      <c r="I44" s="1412"/>
      <c r="J44" s="1412"/>
      <c r="K44" s="1412"/>
      <c r="L44" s="1412"/>
      <c r="M44" s="1412"/>
      <c r="N44" s="1412"/>
      <c r="O44" s="1412"/>
      <c r="P44" s="1412"/>
      <c r="Q44" s="1412"/>
      <c r="R44" s="1412"/>
      <c r="S44" s="1412"/>
    </row>
    <row r="45" spans="1:19" ht="24.95" customHeight="1">
      <c r="A45" s="1409"/>
      <c r="B45" s="1415" t="s">
        <v>603</v>
      </c>
      <c r="C45" s="1409" t="s">
        <v>1650</v>
      </c>
      <c r="D45" s="2257" t="s">
        <v>1178</v>
      </c>
      <c r="E45" s="134">
        <v>300000</v>
      </c>
      <c r="F45" s="134"/>
      <c r="G45" s="2257" t="s">
        <v>1201</v>
      </c>
      <c r="H45" s="2257"/>
      <c r="I45" s="2257"/>
      <c r="J45" s="2257"/>
      <c r="K45" s="2257"/>
      <c r="L45" s="2257"/>
      <c r="M45" s="2257"/>
      <c r="N45" s="2257"/>
      <c r="O45" s="2257"/>
      <c r="P45" s="2257"/>
      <c r="Q45" s="2257"/>
      <c r="R45" s="2257"/>
      <c r="S45" s="2257"/>
    </row>
    <row r="46" spans="1:19" ht="24.95" customHeight="1">
      <c r="A46" s="1409"/>
      <c r="B46" s="1415" t="s">
        <v>624</v>
      </c>
      <c r="C46" s="1409" t="s">
        <v>1650</v>
      </c>
      <c r="D46" s="2257"/>
      <c r="E46" s="134">
        <v>390000</v>
      </c>
      <c r="F46" s="134"/>
      <c r="G46" s="2257"/>
      <c r="H46" s="2257"/>
      <c r="I46" s="2257"/>
      <c r="J46" s="2257"/>
      <c r="K46" s="2257"/>
      <c r="L46" s="2257"/>
      <c r="M46" s="2257"/>
      <c r="N46" s="2257"/>
      <c r="O46" s="2257"/>
      <c r="P46" s="2257"/>
      <c r="Q46" s="2257"/>
      <c r="R46" s="2257"/>
      <c r="S46" s="2257"/>
    </row>
    <row r="47" spans="1:19" ht="24.95" customHeight="1">
      <c r="A47" s="1409"/>
      <c r="B47" s="1415" t="s">
        <v>626</v>
      </c>
      <c r="C47" s="1409" t="s">
        <v>1650</v>
      </c>
      <c r="D47" s="2257"/>
      <c r="E47" s="134">
        <v>370000</v>
      </c>
      <c r="F47" s="134"/>
      <c r="G47" s="2257"/>
      <c r="H47" s="2257"/>
      <c r="I47" s="2257"/>
      <c r="J47" s="2257"/>
      <c r="K47" s="2257"/>
      <c r="L47" s="2257"/>
      <c r="M47" s="2257"/>
      <c r="N47" s="2257"/>
      <c r="O47" s="2257"/>
      <c r="P47" s="2257"/>
      <c r="Q47" s="2257"/>
      <c r="R47" s="2257"/>
      <c r="S47" s="2257"/>
    </row>
    <row r="48" spans="1:19" ht="24.95" customHeight="1">
      <c r="A48" s="1409"/>
      <c r="B48" s="1415" t="s">
        <v>1198</v>
      </c>
      <c r="C48" s="1409" t="s">
        <v>1650</v>
      </c>
      <c r="D48" s="2257"/>
      <c r="E48" s="134">
        <v>360000</v>
      </c>
      <c r="F48" s="134"/>
      <c r="G48" s="2257"/>
      <c r="H48" s="2257"/>
      <c r="I48" s="2257"/>
      <c r="J48" s="2257"/>
      <c r="K48" s="2257"/>
      <c r="L48" s="2257"/>
      <c r="M48" s="2257"/>
      <c r="N48" s="2257"/>
      <c r="O48" s="2257"/>
      <c r="P48" s="2257"/>
      <c r="Q48" s="2257"/>
      <c r="R48" s="2257"/>
      <c r="S48" s="2257"/>
    </row>
    <row r="49" spans="1:19" ht="24.95" customHeight="1">
      <c r="A49" s="1409"/>
      <c r="B49" s="1415" t="s">
        <v>627</v>
      </c>
      <c r="C49" s="1409" t="s">
        <v>1650</v>
      </c>
      <c r="D49" s="2257"/>
      <c r="E49" s="134">
        <v>330000</v>
      </c>
      <c r="F49" s="134"/>
      <c r="G49" s="2257"/>
      <c r="H49" s="2257"/>
      <c r="I49" s="2257"/>
      <c r="J49" s="2257"/>
      <c r="K49" s="2257"/>
      <c r="L49" s="2257"/>
      <c r="M49" s="2257"/>
      <c r="N49" s="2257"/>
      <c r="O49" s="2257"/>
      <c r="P49" s="2257"/>
      <c r="Q49" s="2257"/>
      <c r="R49" s="2257"/>
      <c r="S49" s="2257"/>
    </row>
    <row r="50" spans="1:19" ht="24.95" customHeight="1">
      <c r="A50" s="1409"/>
      <c r="B50" s="1415" t="s">
        <v>1199</v>
      </c>
      <c r="C50" s="1409" t="s">
        <v>1650</v>
      </c>
      <c r="D50" s="2257"/>
      <c r="E50" s="134">
        <f>E49</f>
        <v>330000</v>
      </c>
      <c r="F50" s="134"/>
      <c r="G50" s="2257"/>
      <c r="H50" s="2257"/>
      <c r="I50" s="2257"/>
      <c r="J50" s="2257"/>
      <c r="K50" s="2257"/>
      <c r="L50" s="2257"/>
      <c r="M50" s="2257"/>
      <c r="N50" s="2257"/>
      <c r="O50" s="2257"/>
      <c r="P50" s="2257"/>
      <c r="Q50" s="2257"/>
      <c r="R50" s="2257"/>
      <c r="S50" s="2257"/>
    </row>
    <row r="51" spans="1:19" ht="50.1" hidden="1" customHeight="1">
      <c r="A51" s="138">
        <v>4</v>
      </c>
      <c r="B51" s="1892" t="s">
        <v>1673</v>
      </c>
      <c r="C51" s="1892"/>
      <c r="D51" s="1892"/>
      <c r="E51" s="1892"/>
      <c r="F51" s="1892"/>
      <c r="G51" s="1892"/>
      <c r="H51" s="1892"/>
      <c r="I51" s="1892"/>
      <c r="J51" s="1892"/>
      <c r="K51" s="1892"/>
      <c r="L51" s="1892"/>
      <c r="M51" s="1892"/>
      <c r="N51" s="1892"/>
      <c r="O51" s="1892"/>
      <c r="P51" s="1892"/>
      <c r="Q51" s="1892"/>
      <c r="R51" s="1892"/>
      <c r="S51" s="1892"/>
    </row>
    <row r="52" spans="1:19" ht="24.95" hidden="1" customHeight="1">
      <c r="A52" s="1409"/>
      <c r="B52" s="1415" t="s">
        <v>575</v>
      </c>
      <c r="C52" s="1409" t="s">
        <v>1650</v>
      </c>
      <c r="D52" s="2257" t="s">
        <v>1178</v>
      </c>
      <c r="E52" s="140">
        <v>254545.45</v>
      </c>
      <c r="F52" s="134"/>
      <c r="G52" s="2257" t="s">
        <v>1384</v>
      </c>
      <c r="H52" s="2257"/>
      <c r="I52" s="2257"/>
      <c r="J52" s="2257"/>
      <c r="K52" s="2257"/>
      <c r="L52" s="2257"/>
      <c r="M52" s="2257"/>
      <c r="N52" s="2257"/>
      <c r="O52" s="2257"/>
      <c r="P52" s="2257"/>
      <c r="Q52" s="2257"/>
      <c r="R52" s="2257"/>
      <c r="S52" s="1407"/>
    </row>
    <row r="53" spans="1:19" ht="24.95" hidden="1" customHeight="1">
      <c r="A53" s="1409"/>
      <c r="B53" s="1415" t="s">
        <v>621</v>
      </c>
      <c r="C53" s="1409" t="s">
        <v>1650</v>
      </c>
      <c r="D53" s="2257"/>
      <c r="E53" s="140">
        <v>363636.36</v>
      </c>
      <c r="F53" s="134"/>
      <c r="G53" s="2257"/>
      <c r="H53" s="2257"/>
      <c r="I53" s="2257"/>
      <c r="J53" s="2257"/>
      <c r="K53" s="2257"/>
      <c r="L53" s="2257"/>
      <c r="M53" s="2257"/>
      <c r="N53" s="2257"/>
      <c r="O53" s="2257"/>
      <c r="P53" s="2257"/>
      <c r="Q53" s="2257"/>
      <c r="R53" s="2257"/>
      <c r="S53" s="1407"/>
    </row>
    <row r="54" spans="1:19" ht="24.95" hidden="1" customHeight="1">
      <c r="A54" s="1409"/>
      <c r="B54" s="1415" t="s">
        <v>1385</v>
      </c>
      <c r="C54" s="1409" t="s">
        <v>1650</v>
      </c>
      <c r="D54" s="2257"/>
      <c r="E54" s="140">
        <v>309090.90999999997</v>
      </c>
      <c r="F54" s="134"/>
      <c r="G54" s="2257"/>
      <c r="H54" s="2257"/>
      <c r="I54" s="2257"/>
      <c r="J54" s="2257"/>
      <c r="K54" s="2257"/>
      <c r="L54" s="2257"/>
      <c r="M54" s="2257"/>
      <c r="N54" s="2257"/>
      <c r="O54" s="2257"/>
      <c r="P54" s="2257"/>
      <c r="Q54" s="2257"/>
      <c r="R54" s="2257"/>
      <c r="S54" s="1407"/>
    </row>
    <row r="55" spans="1:19" ht="24.95" hidden="1" customHeight="1">
      <c r="A55" s="1409"/>
      <c r="B55" s="1415" t="s">
        <v>1386</v>
      </c>
      <c r="C55" s="1409" t="s">
        <v>1650</v>
      </c>
      <c r="D55" s="2257"/>
      <c r="E55" s="140">
        <v>281818.18</v>
      </c>
      <c r="F55" s="134"/>
      <c r="G55" s="2257"/>
      <c r="H55" s="2257"/>
      <c r="I55" s="2257"/>
      <c r="J55" s="2257"/>
      <c r="K55" s="2257"/>
      <c r="L55" s="2257"/>
      <c r="M55" s="2257"/>
      <c r="N55" s="2257"/>
      <c r="O55" s="2257"/>
      <c r="P55" s="2257"/>
      <c r="Q55" s="2257"/>
      <c r="R55" s="2257"/>
      <c r="S55" s="1407"/>
    </row>
    <row r="56" spans="1:19" ht="24.95" hidden="1" customHeight="1">
      <c r="A56" s="1409"/>
      <c r="B56" s="1415" t="s">
        <v>626</v>
      </c>
      <c r="C56" s="1409" t="s">
        <v>1650</v>
      </c>
      <c r="D56" s="2257"/>
      <c r="E56" s="140">
        <v>309090.90999999997</v>
      </c>
      <c r="F56" s="134"/>
      <c r="G56" s="2257"/>
      <c r="H56" s="2257"/>
      <c r="I56" s="2257"/>
      <c r="J56" s="2257"/>
      <c r="K56" s="2257"/>
      <c r="L56" s="2257"/>
      <c r="M56" s="2257"/>
      <c r="N56" s="2257"/>
      <c r="O56" s="2257"/>
      <c r="P56" s="2257"/>
      <c r="Q56" s="2257"/>
      <c r="R56" s="2257"/>
      <c r="S56" s="1407"/>
    </row>
    <row r="57" spans="1:19" ht="24.95" hidden="1" customHeight="1">
      <c r="A57" s="1409"/>
      <c r="B57" s="1415" t="s">
        <v>624</v>
      </c>
      <c r="C57" s="1409" t="s">
        <v>1650</v>
      </c>
      <c r="D57" s="2257"/>
      <c r="E57" s="140">
        <v>336363.64</v>
      </c>
      <c r="F57" s="134"/>
      <c r="G57" s="2257"/>
      <c r="H57" s="2257"/>
      <c r="I57" s="2257"/>
      <c r="J57" s="2257"/>
      <c r="K57" s="2257"/>
      <c r="L57" s="2257"/>
      <c r="M57" s="2257"/>
      <c r="N57" s="2257"/>
      <c r="O57" s="2257"/>
      <c r="P57" s="2257"/>
      <c r="Q57" s="2257"/>
      <c r="R57" s="2257"/>
      <c r="S57" s="1407"/>
    </row>
    <row r="58" spans="1:19" ht="24.95" hidden="1" customHeight="1">
      <c r="A58" s="1409"/>
      <c r="B58" s="1415" t="s">
        <v>627</v>
      </c>
      <c r="C58" s="1409" t="s">
        <v>1650</v>
      </c>
      <c r="D58" s="2257"/>
      <c r="E58" s="140">
        <v>290909.09000000003</v>
      </c>
      <c r="F58" s="134"/>
      <c r="G58" s="2257"/>
      <c r="H58" s="2257"/>
      <c r="I58" s="2257"/>
      <c r="J58" s="2257"/>
      <c r="K58" s="2257"/>
      <c r="L58" s="2257"/>
      <c r="M58" s="2257"/>
      <c r="N58" s="2257"/>
      <c r="O58" s="2257"/>
      <c r="P58" s="2257"/>
      <c r="Q58" s="2257"/>
      <c r="R58" s="2257"/>
      <c r="S58" s="1407"/>
    </row>
    <row r="59" spans="1:19" ht="24.95" hidden="1" customHeight="1">
      <c r="A59" s="1409"/>
      <c r="B59" s="1415" t="s">
        <v>1199</v>
      </c>
      <c r="C59" s="1409" t="s">
        <v>1650</v>
      </c>
      <c r="D59" s="2257"/>
      <c r="E59" s="140">
        <f>E58</f>
        <v>290909.09000000003</v>
      </c>
      <c r="F59" s="134"/>
      <c r="G59" s="2257"/>
      <c r="H59" s="2257"/>
      <c r="I59" s="2257"/>
      <c r="J59" s="2257"/>
      <c r="K59" s="2257"/>
      <c r="L59" s="2257"/>
      <c r="M59" s="2257"/>
      <c r="N59" s="2257"/>
      <c r="O59" s="2257"/>
      <c r="P59" s="2257"/>
      <c r="Q59" s="2257"/>
      <c r="R59" s="2257"/>
      <c r="S59" s="1407"/>
    </row>
    <row r="60" spans="1:19" ht="50.1" customHeight="1">
      <c r="A60" s="138">
        <v>2</v>
      </c>
      <c r="B60" s="1892" t="s">
        <v>1537</v>
      </c>
      <c r="C60" s="1892"/>
      <c r="D60" s="1892"/>
      <c r="E60" s="1892"/>
      <c r="F60" s="1892"/>
      <c r="G60" s="1892"/>
      <c r="H60" s="1892"/>
      <c r="I60" s="1892"/>
      <c r="J60" s="1892"/>
      <c r="K60" s="1892"/>
      <c r="L60" s="1892"/>
      <c r="M60" s="1892"/>
      <c r="N60" s="1892"/>
      <c r="O60" s="1892"/>
      <c r="P60" s="1892"/>
      <c r="Q60" s="1892"/>
      <c r="R60" s="1892"/>
      <c r="S60" s="1412"/>
    </row>
    <row r="61" spans="1:19" ht="30" customHeight="1">
      <c r="A61" s="1409"/>
      <c r="B61" s="1415" t="s">
        <v>1355</v>
      </c>
      <c r="C61" s="1409" t="s">
        <v>1650</v>
      </c>
      <c r="D61" s="2257" t="s">
        <v>1178</v>
      </c>
      <c r="E61" s="134">
        <v>234000</v>
      </c>
      <c r="F61" s="134"/>
      <c r="G61" s="2257" t="s">
        <v>1356</v>
      </c>
      <c r="H61" s="2257"/>
      <c r="I61" s="2257"/>
      <c r="J61" s="2257"/>
      <c r="K61" s="2257"/>
      <c r="L61" s="2257"/>
      <c r="M61" s="2257"/>
      <c r="N61" s="2257"/>
      <c r="O61" s="2257"/>
      <c r="P61" s="2257"/>
      <c r="Q61" s="2257"/>
      <c r="R61" s="2257"/>
      <c r="S61" s="2257"/>
    </row>
    <row r="62" spans="1:19" ht="24.95" customHeight="1">
      <c r="A62" s="1409"/>
      <c r="B62" s="1415" t="s">
        <v>1411</v>
      </c>
      <c r="C62" s="1409" t="s">
        <v>1650</v>
      </c>
      <c r="D62" s="2257"/>
      <c r="E62" s="134">
        <v>315000</v>
      </c>
      <c r="F62" s="134"/>
      <c r="G62" s="2257"/>
      <c r="H62" s="2257"/>
      <c r="I62" s="2257"/>
      <c r="J62" s="2257"/>
      <c r="K62" s="2257"/>
      <c r="L62" s="2257"/>
      <c r="M62" s="2257"/>
      <c r="N62" s="2257"/>
      <c r="O62" s="2257"/>
      <c r="P62" s="2257"/>
      <c r="Q62" s="2257"/>
      <c r="R62" s="2257"/>
      <c r="S62" s="2257"/>
    </row>
    <row r="63" spans="1:19" ht="24.95" customHeight="1">
      <c r="A63" s="1409"/>
      <c r="B63" s="1415" t="s">
        <v>1358</v>
      </c>
      <c r="C63" s="1409" t="s">
        <v>1650</v>
      </c>
      <c r="D63" s="2257"/>
      <c r="E63" s="134">
        <v>234000</v>
      </c>
      <c r="F63" s="134"/>
      <c r="G63" s="2257"/>
      <c r="H63" s="2257"/>
      <c r="I63" s="2257"/>
      <c r="J63" s="2257"/>
      <c r="K63" s="2257"/>
      <c r="L63" s="2257"/>
      <c r="M63" s="2257"/>
      <c r="N63" s="2257"/>
      <c r="O63" s="2257"/>
      <c r="P63" s="2257"/>
      <c r="Q63" s="2257"/>
      <c r="R63" s="2257"/>
      <c r="S63" s="2257"/>
    </row>
    <row r="64" spans="1:19" ht="24.95" customHeight="1">
      <c r="A64" s="1409"/>
      <c r="B64" s="1415" t="s">
        <v>1359</v>
      </c>
      <c r="C64" s="1409" t="s">
        <v>1650</v>
      </c>
      <c r="D64" s="2257"/>
      <c r="E64" s="134">
        <v>234000</v>
      </c>
      <c r="F64" s="134"/>
      <c r="G64" s="2257"/>
      <c r="H64" s="2257"/>
      <c r="I64" s="2257"/>
      <c r="J64" s="2257"/>
      <c r="K64" s="2257"/>
      <c r="L64" s="2257"/>
      <c r="M64" s="2257"/>
      <c r="N64" s="2257"/>
      <c r="O64" s="2257"/>
      <c r="P64" s="2257"/>
      <c r="Q64" s="2257"/>
      <c r="R64" s="2257"/>
      <c r="S64" s="2257"/>
    </row>
    <row r="65" spans="1:19" ht="24.95" customHeight="1">
      <c r="A65" s="1409"/>
      <c r="B65" s="1415" t="s">
        <v>1360</v>
      </c>
      <c r="C65" s="1409" t="s">
        <v>1650</v>
      </c>
      <c r="D65" s="2257"/>
      <c r="E65" s="134">
        <v>315000</v>
      </c>
      <c r="F65" s="134"/>
      <c r="G65" s="2257"/>
      <c r="H65" s="2257"/>
      <c r="I65" s="2257"/>
      <c r="J65" s="2257"/>
      <c r="K65" s="2257"/>
      <c r="L65" s="2257"/>
      <c r="M65" s="2257"/>
      <c r="N65" s="2257"/>
      <c r="O65" s="2257"/>
      <c r="P65" s="2257"/>
      <c r="Q65" s="2257"/>
      <c r="R65" s="2257"/>
      <c r="S65" s="2257"/>
    </row>
    <row r="66" spans="1:19" ht="24.95" customHeight="1">
      <c r="A66" s="1409"/>
      <c r="B66" s="1415" t="s">
        <v>1207</v>
      </c>
      <c r="C66" s="1409" t="s">
        <v>1650</v>
      </c>
      <c r="D66" s="2257"/>
      <c r="E66" s="134">
        <v>315000</v>
      </c>
      <c r="F66" s="134"/>
      <c r="G66" s="2257"/>
      <c r="H66" s="2257"/>
      <c r="I66" s="2257"/>
      <c r="J66" s="2257"/>
      <c r="K66" s="2257"/>
      <c r="L66" s="2257"/>
      <c r="M66" s="2257"/>
      <c r="N66" s="2257"/>
      <c r="O66" s="2257"/>
      <c r="P66" s="2257"/>
      <c r="Q66" s="2257"/>
      <c r="R66" s="2257"/>
      <c r="S66" s="2257"/>
    </row>
    <row r="67" spans="1:19" ht="50.1" customHeight="1">
      <c r="A67" s="1406">
        <v>3</v>
      </c>
      <c r="B67" s="1892" t="s">
        <v>1520</v>
      </c>
      <c r="C67" s="1892"/>
      <c r="D67" s="1892"/>
      <c r="E67" s="1892"/>
      <c r="F67" s="1892"/>
      <c r="G67" s="1892"/>
      <c r="H67" s="1892"/>
      <c r="I67" s="1892"/>
      <c r="J67" s="1892"/>
      <c r="K67" s="1892"/>
      <c r="L67" s="1892"/>
      <c r="M67" s="1892"/>
      <c r="N67" s="1892"/>
      <c r="O67" s="1892"/>
      <c r="P67" s="1892"/>
      <c r="Q67" s="1892"/>
      <c r="R67" s="1892"/>
      <c r="S67" s="1407"/>
    </row>
    <row r="68" spans="1:19" ht="20.100000000000001" customHeight="1">
      <c r="A68" s="1409"/>
      <c r="B68" s="1415" t="s">
        <v>1209</v>
      </c>
      <c r="C68" s="1409"/>
      <c r="D68" s="1409"/>
      <c r="E68" s="134"/>
      <c r="F68" s="134"/>
      <c r="G68" s="1407"/>
      <c r="H68" s="1407"/>
      <c r="I68" s="1407"/>
      <c r="J68" s="1407"/>
      <c r="K68" s="1407"/>
      <c r="L68" s="1407"/>
      <c r="M68" s="1407"/>
      <c r="N68" s="1407"/>
      <c r="O68" s="1407"/>
      <c r="P68" s="1407"/>
      <c r="Q68" s="1407"/>
      <c r="R68" s="1407"/>
      <c r="S68" s="2257"/>
    </row>
    <row r="69" spans="1:19" ht="30" customHeight="1">
      <c r="A69" s="1409"/>
      <c r="B69" s="1415" t="s">
        <v>1210</v>
      </c>
      <c r="C69" s="1409" t="s">
        <v>1650</v>
      </c>
      <c r="D69" s="2257" t="s">
        <v>1178</v>
      </c>
      <c r="E69" s="134">
        <v>350000</v>
      </c>
      <c r="F69" s="134"/>
      <c r="G69" s="2257" t="s">
        <v>1211</v>
      </c>
      <c r="H69" s="2257"/>
      <c r="I69" s="2257"/>
      <c r="J69" s="2257"/>
      <c r="K69" s="2257"/>
      <c r="L69" s="2257"/>
      <c r="M69" s="2257"/>
      <c r="N69" s="2257"/>
      <c r="O69" s="2257"/>
      <c r="P69" s="2257"/>
      <c r="Q69" s="2257"/>
      <c r="R69" s="2257"/>
      <c r="S69" s="2257"/>
    </row>
    <row r="70" spans="1:19" ht="24.95" customHeight="1">
      <c r="A70" s="1409"/>
      <c r="B70" s="1415" t="s">
        <v>1212</v>
      </c>
      <c r="C70" s="1409" t="s">
        <v>1650</v>
      </c>
      <c r="D70" s="2257"/>
      <c r="E70" s="134">
        <v>350000</v>
      </c>
      <c r="F70" s="134"/>
      <c r="G70" s="2257"/>
      <c r="H70" s="2257"/>
      <c r="I70" s="2257"/>
      <c r="J70" s="2257"/>
      <c r="K70" s="2257"/>
      <c r="L70" s="2257"/>
      <c r="M70" s="2257"/>
      <c r="N70" s="2257"/>
      <c r="O70" s="2257"/>
      <c r="P70" s="2257"/>
      <c r="Q70" s="2257"/>
      <c r="R70" s="2257"/>
      <c r="S70" s="2257"/>
    </row>
    <row r="71" spans="1:19" ht="24.95" customHeight="1">
      <c r="A71" s="1409"/>
      <c r="B71" s="1415" t="s">
        <v>1213</v>
      </c>
      <c r="C71" s="1409" t="s">
        <v>1650</v>
      </c>
      <c r="D71" s="2257"/>
      <c r="E71" s="134">
        <v>350000</v>
      </c>
      <c r="F71" s="134"/>
      <c r="G71" s="2257"/>
      <c r="H71" s="2257"/>
      <c r="I71" s="2257"/>
      <c r="J71" s="2257"/>
      <c r="K71" s="2257"/>
      <c r="L71" s="2257"/>
      <c r="M71" s="2257"/>
      <c r="N71" s="2257"/>
      <c r="O71" s="2257"/>
      <c r="P71" s="2257"/>
      <c r="Q71" s="2257"/>
      <c r="R71" s="2257"/>
      <c r="S71" s="2257"/>
    </row>
    <row r="72" spans="1:19" ht="50.1" customHeight="1">
      <c r="A72" s="1406">
        <v>4</v>
      </c>
      <c r="B72" s="1892" t="s">
        <v>1521</v>
      </c>
      <c r="C72" s="1892"/>
      <c r="D72" s="1892"/>
      <c r="E72" s="1892"/>
      <c r="F72" s="1892"/>
      <c r="G72" s="1892"/>
      <c r="H72" s="1892"/>
      <c r="I72" s="1892"/>
      <c r="J72" s="1892"/>
      <c r="K72" s="1892"/>
      <c r="L72" s="1892"/>
      <c r="M72" s="1892"/>
      <c r="N72" s="1892"/>
      <c r="O72" s="1892"/>
      <c r="P72" s="1892"/>
      <c r="Q72" s="1892"/>
      <c r="R72" s="1892"/>
      <c r="S72" s="1407"/>
    </row>
    <row r="73" spans="1:19" ht="24.95" customHeight="1">
      <c r="A73" s="1409"/>
      <c r="B73" s="1415" t="s">
        <v>1209</v>
      </c>
      <c r="C73" s="1409"/>
      <c r="D73" s="1409"/>
      <c r="E73" s="134"/>
      <c r="F73" s="134"/>
      <c r="G73" s="1407"/>
      <c r="H73" s="1407"/>
      <c r="I73" s="1407"/>
      <c r="J73" s="1407"/>
      <c r="K73" s="1407"/>
      <c r="L73" s="1407"/>
      <c r="M73" s="1407"/>
      <c r="N73" s="1407"/>
      <c r="O73" s="1407"/>
      <c r="P73" s="1407"/>
      <c r="Q73" s="1407"/>
      <c r="R73" s="1407"/>
      <c r="S73" s="2257"/>
    </row>
    <row r="74" spans="1:19" ht="45" customHeight="1">
      <c r="A74" s="1409"/>
      <c r="B74" s="1415" t="s">
        <v>1210</v>
      </c>
      <c r="C74" s="1409" t="s">
        <v>1650</v>
      </c>
      <c r="D74" s="2257" t="s">
        <v>1178</v>
      </c>
      <c r="E74" s="134">
        <v>350000</v>
      </c>
      <c r="F74" s="134"/>
      <c r="G74" s="2257" t="s">
        <v>1215</v>
      </c>
      <c r="H74" s="2257"/>
      <c r="I74" s="2257"/>
      <c r="J74" s="2257"/>
      <c r="K74" s="2257"/>
      <c r="L74" s="2257"/>
      <c r="M74" s="2257"/>
      <c r="N74" s="2257"/>
      <c r="O74" s="2257"/>
      <c r="P74" s="2257"/>
      <c r="Q74" s="2257"/>
      <c r="R74" s="2257"/>
      <c r="S74" s="2257"/>
    </row>
    <row r="75" spans="1:19" ht="24.95" customHeight="1">
      <c r="A75" s="1409"/>
      <c r="B75" s="1415" t="s">
        <v>1212</v>
      </c>
      <c r="C75" s="1409" t="s">
        <v>1650</v>
      </c>
      <c r="D75" s="2257"/>
      <c r="E75" s="134">
        <v>350000</v>
      </c>
      <c r="F75" s="134"/>
      <c r="G75" s="2257"/>
      <c r="H75" s="2257"/>
      <c r="I75" s="2257"/>
      <c r="J75" s="2257"/>
      <c r="K75" s="2257"/>
      <c r="L75" s="2257"/>
      <c r="M75" s="2257"/>
      <c r="N75" s="2257"/>
      <c r="O75" s="2257"/>
      <c r="P75" s="2257"/>
      <c r="Q75" s="2257"/>
      <c r="R75" s="2257"/>
      <c r="S75" s="2257"/>
    </row>
    <row r="76" spans="1:19" ht="24.95" customHeight="1">
      <c r="A76" s="1409"/>
      <c r="B76" s="1415" t="s">
        <v>1213</v>
      </c>
      <c r="C76" s="1409" t="s">
        <v>1650</v>
      </c>
      <c r="D76" s="2257"/>
      <c r="E76" s="134">
        <v>350000</v>
      </c>
      <c r="F76" s="134"/>
      <c r="G76" s="2257"/>
      <c r="H76" s="2257"/>
      <c r="I76" s="2257"/>
      <c r="J76" s="2257"/>
      <c r="K76" s="2257"/>
      <c r="L76" s="2257"/>
      <c r="M76" s="2257"/>
      <c r="N76" s="2257"/>
      <c r="O76" s="2257"/>
      <c r="P76" s="2257"/>
      <c r="Q76" s="2257"/>
      <c r="R76" s="2257"/>
      <c r="S76" s="2257"/>
    </row>
    <row r="77" spans="1:19" ht="71.25" customHeight="1">
      <c r="A77" s="1406">
        <v>5</v>
      </c>
      <c r="B77" s="1892" t="s">
        <v>1700</v>
      </c>
      <c r="C77" s="1892"/>
      <c r="D77" s="1892"/>
      <c r="E77" s="1892"/>
      <c r="F77" s="1892"/>
      <c r="G77" s="1892"/>
      <c r="H77" s="1892"/>
      <c r="I77" s="1892"/>
      <c r="J77" s="1892"/>
      <c r="K77" s="1892"/>
      <c r="L77" s="1892"/>
      <c r="M77" s="1892"/>
      <c r="N77" s="1892"/>
      <c r="O77" s="1892"/>
      <c r="P77" s="1892"/>
      <c r="Q77" s="1892"/>
      <c r="R77" s="1892"/>
      <c r="S77" s="1407"/>
    </row>
    <row r="78" spans="1:19" ht="24.95" customHeight="1">
      <c r="A78" s="1409"/>
      <c r="B78" s="1415" t="s">
        <v>1492</v>
      </c>
      <c r="C78" s="1409" t="s">
        <v>1650</v>
      </c>
      <c r="D78" s="2257" t="s">
        <v>1178</v>
      </c>
      <c r="E78" s="134">
        <v>318182</v>
      </c>
      <c r="F78" s="134"/>
      <c r="G78" s="2257" t="s">
        <v>1494</v>
      </c>
      <c r="H78" s="2257"/>
      <c r="I78" s="2257"/>
      <c r="J78" s="2257"/>
      <c r="K78" s="2257"/>
      <c r="L78" s="2257"/>
      <c r="M78" s="2257"/>
      <c r="N78" s="2257"/>
      <c r="O78" s="2257"/>
      <c r="P78" s="2257"/>
      <c r="Q78" s="2257"/>
      <c r="R78" s="2257"/>
      <c r="S78" s="1407"/>
    </row>
    <row r="79" spans="1:19" ht="24.95" customHeight="1">
      <c r="A79" s="1409"/>
      <c r="B79" s="1415" t="s">
        <v>1495</v>
      </c>
      <c r="C79" s="1409" t="s">
        <v>1650</v>
      </c>
      <c r="D79" s="2257"/>
      <c r="E79" s="134">
        <v>227273</v>
      </c>
      <c r="F79" s="134"/>
      <c r="G79" s="2257"/>
      <c r="H79" s="2257"/>
      <c r="I79" s="2257"/>
      <c r="J79" s="2257"/>
      <c r="K79" s="2257"/>
      <c r="L79" s="2257"/>
      <c r="M79" s="2257"/>
      <c r="N79" s="2257"/>
      <c r="O79" s="2257"/>
      <c r="P79" s="2257"/>
      <c r="Q79" s="2257"/>
      <c r="R79" s="2257"/>
      <c r="S79" s="1407"/>
    </row>
    <row r="80" spans="1:19" ht="24.95" customHeight="1">
      <c r="A80" s="1409"/>
      <c r="B80" s="1415" t="s">
        <v>1496</v>
      </c>
      <c r="C80" s="1409" t="s">
        <v>1650</v>
      </c>
      <c r="D80" s="2257"/>
      <c r="E80" s="134">
        <v>227273</v>
      </c>
      <c r="F80" s="134"/>
      <c r="G80" s="2257"/>
      <c r="H80" s="2257"/>
      <c r="I80" s="2257"/>
      <c r="J80" s="2257"/>
      <c r="K80" s="2257"/>
      <c r="L80" s="2257"/>
      <c r="M80" s="2257"/>
      <c r="N80" s="2257"/>
      <c r="O80" s="2257"/>
      <c r="P80" s="2257"/>
      <c r="Q80" s="2257"/>
      <c r="R80" s="2257"/>
      <c r="S80" s="1407"/>
    </row>
    <row r="81" spans="1:19" ht="24.95" customHeight="1">
      <c r="A81" s="1409"/>
      <c r="B81" s="1415" t="s">
        <v>1497</v>
      </c>
      <c r="C81" s="1409" t="s">
        <v>1650</v>
      </c>
      <c r="D81" s="2257"/>
      <c r="E81" s="134">
        <v>190909</v>
      </c>
      <c r="F81" s="134"/>
      <c r="G81" s="2257"/>
      <c r="H81" s="2257"/>
      <c r="I81" s="2257"/>
      <c r="J81" s="2257"/>
      <c r="K81" s="2257"/>
      <c r="L81" s="2257"/>
      <c r="M81" s="2257"/>
      <c r="N81" s="2257"/>
      <c r="O81" s="2257"/>
      <c r="P81" s="2257"/>
      <c r="Q81" s="2257"/>
      <c r="R81" s="2257"/>
      <c r="S81" s="1407"/>
    </row>
    <row r="82" spans="1:19" ht="57.75" customHeight="1">
      <c r="A82" s="1406">
        <v>6</v>
      </c>
      <c r="B82" s="1892" t="s">
        <v>1694</v>
      </c>
      <c r="C82" s="1892"/>
      <c r="D82" s="1892"/>
      <c r="E82" s="1892"/>
      <c r="F82" s="1892"/>
      <c r="G82" s="1892"/>
      <c r="H82" s="1892"/>
      <c r="I82" s="1892"/>
      <c r="J82" s="1892"/>
      <c r="K82" s="1892"/>
      <c r="L82" s="1892"/>
      <c r="M82" s="1892"/>
      <c r="N82" s="1892"/>
      <c r="O82" s="1892"/>
      <c r="P82" s="1892"/>
      <c r="Q82" s="1892"/>
      <c r="R82" s="1892"/>
      <c r="S82" s="1407"/>
    </row>
    <row r="83" spans="1:19" ht="24.95" customHeight="1">
      <c r="A83" s="1409"/>
      <c r="B83" s="1415" t="s">
        <v>624</v>
      </c>
      <c r="C83" s="1409" t="s">
        <v>1650</v>
      </c>
      <c r="D83" s="2257" t="s">
        <v>1178</v>
      </c>
      <c r="E83" s="134">
        <v>336363.63</v>
      </c>
      <c r="F83" s="134"/>
      <c r="G83" s="2257" t="s">
        <v>1556</v>
      </c>
      <c r="H83" s="2257"/>
      <c r="I83" s="2257"/>
      <c r="J83" s="2257"/>
      <c r="K83" s="2257"/>
      <c r="L83" s="2257"/>
      <c r="M83" s="2257"/>
      <c r="N83" s="2257"/>
      <c r="O83" s="2257"/>
      <c r="P83" s="2257"/>
      <c r="Q83" s="2257"/>
      <c r="R83" s="2257"/>
      <c r="S83" s="1407"/>
    </row>
    <row r="84" spans="1:19" ht="24.95" customHeight="1">
      <c r="A84" s="1409"/>
      <c r="B84" s="1415" t="s">
        <v>625</v>
      </c>
      <c r="C84" s="1409" t="s">
        <v>1650</v>
      </c>
      <c r="D84" s="2257"/>
      <c r="E84" s="134">
        <v>281818.18</v>
      </c>
      <c r="F84" s="134"/>
      <c r="G84" s="2257"/>
      <c r="H84" s="2257"/>
      <c r="I84" s="2257"/>
      <c r="J84" s="2257"/>
      <c r="K84" s="2257"/>
      <c r="L84" s="2257"/>
      <c r="M84" s="2257"/>
      <c r="N84" s="2257"/>
      <c r="O84" s="2257"/>
      <c r="P84" s="2257"/>
      <c r="Q84" s="2257"/>
      <c r="R84" s="2257"/>
      <c r="S84" s="1407"/>
    </row>
    <row r="85" spans="1:19" ht="24.95" customHeight="1">
      <c r="A85" s="1409"/>
      <c r="B85" s="1415" t="s">
        <v>626</v>
      </c>
      <c r="C85" s="1409" t="s">
        <v>1650</v>
      </c>
      <c r="D85" s="2257"/>
      <c r="E85" s="134">
        <v>318181.81</v>
      </c>
      <c r="F85" s="134"/>
      <c r="G85" s="2257"/>
      <c r="H85" s="2257"/>
      <c r="I85" s="2257"/>
      <c r="J85" s="2257"/>
      <c r="K85" s="2257"/>
      <c r="L85" s="2257"/>
      <c r="M85" s="2257"/>
      <c r="N85" s="2257"/>
      <c r="O85" s="2257"/>
      <c r="P85" s="2257"/>
      <c r="Q85" s="2257"/>
      <c r="R85" s="2257"/>
      <c r="S85" s="1407"/>
    </row>
    <row r="86" spans="1:19" ht="24.95" customHeight="1">
      <c r="A86" s="1409"/>
      <c r="B86" s="1415" t="s">
        <v>1557</v>
      </c>
      <c r="C86" s="1409" t="s">
        <v>1650</v>
      </c>
      <c r="D86" s="2257"/>
      <c r="E86" s="134">
        <v>281818.18</v>
      </c>
      <c r="F86" s="134"/>
      <c r="G86" s="2257"/>
      <c r="H86" s="2257"/>
      <c r="I86" s="2257"/>
      <c r="J86" s="2257"/>
      <c r="K86" s="2257"/>
      <c r="L86" s="2257"/>
      <c r="M86" s="2257"/>
      <c r="N86" s="2257"/>
      <c r="O86" s="2257"/>
      <c r="P86" s="2257"/>
      <c r="Q86" s="2257"/>
      <c r="R86" s="2257"/>
      <c r="S86" s="1407"/>
    </row>
    <row r="87" spans="1:19" ht="24.95" customHeight="1">
      <c r="A87" s="1409"/>
      <c r="B87" s="1415" t="s">
        <v>1558</v>
      </c>
      <c r="C87" s="1409" t="s">
        <v>1650</v>
      </c>
      <c r="D87" s="2257"/>
      <c r="E87" s="134">
        <v>309090.90000000002</v>
      </c>
      <c r="F87" s="134"/>
      <c r="G87" s="2257"/>
      <c r="H87" s="2257"/>
      <c r="I87" s="2257"/>
      <c r="J87" s="2257"/>
      <c r="K87" s="2257"/>
      <c r="L87" s="2257"/>
      <c r="M87" s="2257"/>
      <c r="N87" s="2257"/>
      <c r="O87" s="2257"/>
      <c r="P87" s="2257"/>
      <c r="Q87" s="2257"/>
      <c r="R87" s="2257"/>
      <c r="S87" s="1407"/>
    </row>
    <row r="88" spans="1:19" ht="24.95" customHeight="1">
      <c r="A88" s="1409"/>
      <c r="B88" s="1415" t="s">
        <v>627</v>
      </c>
      <c r="C88" s="1409" t="s">
        <v>1650</v>
      </c>
      <c r="D88" s="2257"/>
      <c r="E88" s="134">
        <v>281818.18</v>
      </c>
      <c r="F88" s="134"/>
      <c r="G88" s="2257"/>
      <c r="H88" s="2257"/>
      <c r="I88" s="2257"/>
      <c r="J88" s="2257"/>
      <c r="K88" s="2257"/>
      <c r="L88" s="2257"/>
      <c r="M88" s="2257"/>
      <c r="N88" s="2257"/>
      <c r="O88" s="2257"/>
      <c r="P88" s="2257"/>
      <c r="Q88" s="2257"/>
      <c r="R88" s="2257"/>
      <c r="S88" s="1407"/>
    </row>
    <row r="89" spans="1:19" ht="24.95" customHeight="1">
      <c r="A89" s="1409"/>
      <c r="B89" s="1415" t="s">
        <v>1199</v>
      </c>
      <c r="C89" s="1409" t="s">
        <v>1650</v>
      </c>
      <c r="D89" s="2257"/>
      <c r="E89" s="134">
        <v>281818.18</v>
      </c>
      <c r="F89" s="134"/>
      <c r="G89" s="2257"/>
      <c r="H89" s="2257"/>
      <c r="I89" s="2257"/>
      <c r="J89" s="2257"/>
      <c r="K89" s="2257"/>
      <c r="L89" s="2257"/>
      <c r="M89" s="2257"/>
      <c r="N89" s="2257"/>
      <c r="O89" s="2257"/>
      <c r="P89" s="2257"/>
      <c r="Q89" s="2257"/>
      <c r="R89" s="2257"/>
      <c r="S89" s="1407"/>
    </row>
    <row r="90" spans="1:19" ht="24.95" customHeight="1">
      <c r="A90" s="1409"/>
      <c r="B90" s="1415" t="s">
        <v>616</v>
      </c>
      <c r="C90" s="1409" t="s">
        <v>1650</v>
      </c>
      <c r="D90" s="2257"/>
      <c r="E90" s="134">
        <v>254545.45</v>
      </c>
      <c r="F90" s="134"/>
      <c r="G90" s="2257"/>
      <c r="H90" s="2257"/>
      <c r="I90" s="2257"/>
      <c r="J90" s="2257"/>
      <c r="K90" s="2257"/>
      <c r="L90" s="2257"/>
      <c r="M90" s="2257"/>
      <c r="N90" s="2257"/>
      <c r="O90" s="2257"/>
      <c r="P90" s="2257"/>
      <c r="Q90" s="2257"/>
      <c r="R90" s="2257"/>
      <c r="S90" s="1407"/>
    </row>
    <row r="91" spans="1:19" ht="43.5" customHeight="1">
      <c r="A91" s="1406">
        <v>7</v>
      </c>
      <c r="B91" s="1892" t="s">
        <v>1566</v>
      </c>
      <c r="C91" s="1892"/>
      <c r="D91" s="1892"/>
      <c r="E91" s="1892"/>
      <c r="F91" s="1892"/>
      <c r="G91" s="1892"/>
      <c r="H91" s="1892"/>
      <c r="I91" s="1892"/>
      <c r="J91" s="1892"/>
      <c r="K91" s="1892"/>
      <c r="L91" s="1892"/>
      <c r="M91" s="1892"/>
      <c r="N91" s="1892"/>
      <c r="O91" s="1892"/>
      <c r="P91" s="1892"/>
      <c r="Q91" s="1892"/>
      <c r="R91" s="1892"/>
      <c r="S91" s="1407"/>
    </row>
    <row r="92" spans="1:19" ht="24.95" customHeight="1">
      <c r="A92" s="1409"/>
      <c r="B92" s="1415" t="s">
        <v>624</v>
      </c>
      <c r="C92" s="1409" t="s">
        <v>1650</v>
      </c>
      <c r="D92" s="1407"/>
      <c r="E92" s="134">
        <v>327273</v>
      </c>
      <c r="F92" s="134"/>
      <c r="G92" s="2258" t="s">
        <v>1567</v>
      </c>
      <c r="H92" s="2259"/>
      <c r="I92" s="2259"/>
      <c r="J92" s="2259"/>
      <c r="K92" s="2259"/>
      <c r="L92" s="2259"/>
      <c r="M92" s="2259"/>
      <c r="N92" s="2259"/>
      <c r="O92" s="2259"/>
      <c r="P92" s="2259"/>
      <c r="Q92" s="2259"/>
      <c r="R92" s="2260"/>
      <c r="S92" s="1407"/>
    </row>
    <row r="93" spans="1:19" ht="24.95" customHeight="1">
      <c r="A93" s="1409"/>
      <c r="B93" s="1415" t="s">
        <v>626</v>
      </c>
      <c r="C93" s="1409" t="s">
        <v>1650</v>
      </c>
      <c r="D93" s="1407"/>
      <c r="E93" s="134">
        <v>272727</v>
      </c>
      <c r="F93" s="134"/>
      <c r="G93" s="2261"/>
      <c r="H93" s="2262"/>
      <c r="I93" s="2262"/>
      <c r="J93" s="2262"/>
      <c r="K93" s="2262"/>
      <c r="L93" s="2262"/>
      <c r="M93" s="2262"/>
      <c r="N93" s="2262"/>
      <c r="O93" s="2262"/>
      <c r="P93" s="2262"/>
      <c r="Q93" s="2262"/>
      <c r="R93" s="2263"/>
      <c r="S93" s="1407"/>
    </row>
    <row r="94" spans="1:19" ht="24.95" customHeight="1">
      <c r="A94" s="1409"/>
      <c r="B94" s="1415" t="s">
        <v>625</v>
      </c>
      <c r="C94" s="1409" t="s">
        <v>1650</v>
      </c>
      <c r="D94" s="1407"/>
      <c r="E94" s="134">
        <v>236363</v>
      </c>
      <c r="F94" s="134"/>
      <c r="G94" s="2261"/>
      <c r="H94" s="2262"/>
      <c r="I94" s="2262"/>
      <c r="J94" s="2262"/>
      <c r="K94" s="2262"/>
      <c r="L94" s="2262"/>
      <c r="M94" s="2262"/>
      <c r="N94" s="2262"/>
      <c r="O94" s="2262"/>
      <c r="P94" s="2262"/>
      <c r="Q94" s="2262"/>
      <c r="R94" s="2263"/>
      <c r="S94" s="1407"/>
    </row>
    <row r="95" spans="1:19" ht="24.95" customHeight="1">
      <c r="A95" s="1409"/>
      <c r="B95" s="1415" t="s">
        <v>1496</v>
      </c>
      <c r="C95" s="1409" t="s">
        <v>1650</v>
      </c>
      <c r="D95" s="1407"/>
      <c r="E95" s="134">
        <v>236363</v>
      </c>
      <c r="F95" s="134"/>
      <c r="G95" s="2261"/>
      <c r="H95" s="2262"/>
      <c r="I95" s="2262"/>
      <c r="J95" s="2262"/>
      <c r="K95" s="2262"/>
      <c r="L95" s="2262"/>
      <c r="M95" s="2262"/>
      <c r="N95" s="2262"/>
      <c r="O95" s="2262"/>
      <c r="P95" s="2262"/>
      <c r="Q95" s="2262"/>
      <c r="R95" s="2263"/>
      <c r="S95" s="1407"/>
    </row>
    <row r="96" spans="1:19" ht="24.95" customHeight="1">
      <c r="A96" s="1409"/>
      <c r="B96" s="1415" t="s">
        <v>627</v>
      </c>
      <c r="C96" s="1409" t="s">
        <v>1650</v>
      </c>
      <c r="D96" s="1407"/>
      <c r="E96" s="134">
        <v>272727</v>
      </c>
      <c r="F96" s="134"/>
      <c r="G96" s="2264"/>
      <c r="H96" s="2265"/>
      <c r="I96" s="2265"/>
      <c r="J96" s="2265"/>
      <c r="K96" s="2265"/>
      <c r="L96" s="2265"/>
      <c r="M96" s="2265"/>
      <c r="N96" s="2265"/>
      <c r="O96" s="2265"/>
      <c r="P96" s="2265"/>
      <c r="Q96" s="2265"/>
      <c r="R96" s="2266"/>
      <c r="S96" s="1407"/>
    </row>
    <row r="97" spans="1:19" ht="43.5" customHeight="1">
      <c r="A97" s="1406">
        <v>8</v>
      </c>
      <c r="B97" s="1892" t="s">
        <v>1665</v>
      </c>
      <c r="C97" s="1892"/>
      <c r="D97" s="1892"/>
      <c r="E97" s="1892"/>
      <c r="F97" s="1892"/>
      <c r="G97" s="1892"/>
      <c r="H97" s="1892"/>
      <c r="I97" s="1892"/>
      <c r="J97" s="1892"/>
      <c r="K97" s="1892"/>
      <c r="L97" s="1892"/>
      <c r="M97" s="1892"/>
      <c r="N97" s="1892"/>
      <c r="O97" s="1892"/>
      <c r="P97" s="1892"/>
      <c r="Q97" s="1892"/>
      <c r="R97" s="1892"/>
      <c r="S97" s="1407"/>
    </row>
    <row r="98" spans="1:19" ht="24.95" customHeight="1">
      <c r="A98" s="1409"/>
      <c r="B98" s="1415" t="s">
        <v>1666</v>
      </c>
      <c r="C98" s="1409" t="s">
        <v>249</v>
      </c>
      <c r="D98" s="1407"/>
      <c r="E98" s="134">
        <v>363636</v>
      </c>
      <c r="F98" s="134"/>
      <c r="G98" s="2258" t="s">
        <v>1671</v>
      </c>
      <c r="H98" s="2259"/>
      <c r="I98" s="2259"/>
      <c r="J98" s="2259"/>
      <c r="K98" s="2259"/>
      <c r="L98" s="2259"/>
      <c r="M98" s="2259"/>
      <c r="N98" s="2259"/>
      <c r="O98" s="2259"/>
      <c r="P98" s="2259"/>
      <c r="Q98" s="2259"/>
      <c r="R98" s="2260"/>
      <c r="S98" s="1407"/>
    </row>
    <row r="99" spans="1:19" ht="24.95" customHeight="1">
      <c r="A99" s="1409"/>
      <c r="B99" s="1415" t="s">
        <v>1667</v>
      </c>
      <c r="C99" s="1409" t="s">
        <v>249</v>
      </c>
      <c r="D99" s="1407"/>
      <c r="E99" s="134">
        <v>363636</v>
      </c>
      <c r="F99" s="134"/>
      <c r="G99" s="2261"/>
      <c r="H99" s="2262"/>
      <c r="I99" s="2262"/>
      <c r="J99" s="2262"/>
      <c r="K99" s="2262"/>
      <c r="L99" s="2262"/>
      <c r="M99" s="2262"/>
      <c r="N99" s="2262"/>
      <c r="O99" s="2262"/>
      <c r="P99" s="2262"/>
      <c r="Q99" s="2262"/>
      <c r="R99" s="2263"/>
      <c r="S99" s="1407"/>
    </row>
    <row r="100" spans="1:19" ht="24.95" customHeight="1">
      <c r="A100" s="1409"/>
      <c r="B100" s="1415" t="s">
        <v>1668</v>
      </c>
      <c r="C100" s="1409" t="s">
        <v>249</v>
      </c>
      <c r="D100" s="1407"/>
      <c r="E100" s="134">
        <v>363636</v>
      </c>
      <c r="F100" s="134"/>
      <c r="G100" s="2261"/>
      <c r="H100" s="2262"/>
      <c r="I100" s="2262"/>
      <c r="J100" s="2262"/>
      <c r="K100" s="2262"/>
      <c r="L100" s="2262"/>
      <c r="M100" s="2262"/>
      <c r="N100" s="2262"/>
      <c r="O100" s="2262"/>
      <c r="P100" s="2262"/>
      <c r="Q100" s="2262"/>
      <c r="R100" s="2263"/>
      <c r="S100" s="1407"/>
    </row>
    <row r="101" spans="1:19" ht="24.95" customHeight="1">
      <c r="A101" s="1409"/>
      <c r="B101" s="1415" t="s">
        <v>1492</v>
      </c>
      <c r="C101" s="1409" t="s">
        <v>249</v>
      </c>
      <c r="D101" s="1407"/>
      <c r="E101" s="134">
        <v>336364</v>
      </c>
      <c r="F101" s="134"/>
      <c r="G101" s="2261"/>
      <c r="H101" s="2262"/>
      <c r="I101" s="2262"/>
      <c r="J101" s="2262"/>
      <c r="K101" s="2262"/>
      <c r="L101" s="2262"/>
      <c r="M101" s="2262"/>
      <c r="N101" s="2262"/>
      <c r="O101" s="2262"/>
      <c r="P101" s="2262"/>
      <c r="Q101" s="2262"/>
      <c r="R101" s="2263"/>
      <c r="S101" s="1407"/>
    </row>
    <row r="102" spans="1:19" ht="24.95" customHeight="1">
      <c r="A102" s="1409"/>
      <c r="B102" s="1415" t="s">
        <v>1669</v>
      </c>
      <c r="C102" s="1409" t="s">
        <v>249</v>
      </c>
      <c r="D102" s="1407"/>
      <c r="E102" s="134">
        <v>309091</v>
      </c>
      <c r="F102" s="134"/>
      <c r="G102" s="2261"/>
      <c r="H102" s="2262"/>
      <c r="I102" s="2262"/>
      <c r="J102" s="2262"/>
      <c r="K102" s="2262"/>
      <c r="L102" s="2262"/>
      <c r="M102" s="2262"/>
      <c r="N102" s="2262"/>
      <c r="O102" s="2262"/>
      <c r="P102" s="2262"/>
      <c r="Q102" s="2262"/>
      <c r="R102" s="2263"/>
      <c r="S102" s="1407"/>
    </row>
    <row r="103" spans="1:19" ht="24.95" customHeight="1">
      <c r="A103" s="1409"/>
      <c r="B103" s="1415" t="s">
        <v>1495</v>
      </c>
      <c r="C103" s="1409" t="s">
        <v>249</v>
      </c>
      <c r="D103" s="1407"/>
      <c r="E103" s="134">
        <v>281818</v>
      </c>
      <c r="F103" s="134"/>
      <c r="G103" s="2261"/>
      <c r="H103" s="2262"/>
      <c r="I103" s="2262"/>
      <c r="J103" s="2262"/>
      <c r="K103" s="2262"/>
      <c r="L103" s="2262"/>
      <c r="M103" s="2262"/>
      <c r="N103" s="2262"/>
      <c r="O103" s="2262"/>
      <c r="P103" s="2262"/>
      <c r="Q103" s="2262"/>
      <c r="R103" s="2263"/>
      <c r="S103" s="1407"/>
    </row>
    <row r="104" spans="1:19" ht="24.95" customHeight="1">
      <c r="A104" s="1409"/>
      <c r="B104" s="1415" t="s">
        <v>1670</v>
      </c>
      <c r="C104" s="1409" t="s">
        <v>249</v>
      </c>
      <c r="D104" s="1407"/>
      <c r="E104" s="134">
        <v>254545</v>
      </c>
      <c r="F104" s="134"/>
      <c r="G104" s="2264"/>
      <c r="H104" s="2265"/>
      <c r="I104" s="2265"/>
      <c r="J104" s="2265"/>
      <c r="K104" s="2265"/>
      <c r="L104" s="2265"/>
      <c r="M104" s="2265"/>
      <c r="N104" s="2265"/>
      <c r="O104" s="2265"/>
      <c r="P104" s="2265"/>
      <c r="Q104" s="2265"/>
      <c r="R104" s="2266"/>
      <c r="S104" s="1407"/>
    </row>
    <row r="105" spans="1:19" ht="43.5" customHeight="1">
      <c r="A105" s="1406">
        <v>9</v>
      </c>
      <c r="B105" s="1892" t="s">
        <v>1676</v>
      </c>
      <c r="C105" s="1892"/>
      <c r="D105" s="1892"/>
      <c r="E105" s="1892"/>
      <c r="F105" s="1892"/>
      <c r="G105" s="1892"/>
      <c r="H105" s="1892"/>
      <c r="I105" s="1892"/>
      <c r="J105" s="1892"/>
      <c r="K105" s="1892"/>
      <c r="L105" s="1892"/>
      <c r="M105" s="1892"/>
      <c r="N105" s="1892"/>
      <c r="O105" s="1892"/>
      <c r="P105" s="1892"/>
      <c r="Q105" s="1892"/>
      <c r="R105" s="1892"/>
      <c r="S105" s="1407"/>
    </row>
    <row r="106" spans="1:19" ht="24.95" customHeight="1">
      <c r="A106" s="1409"/>
      <c r="B106" s="1415" t="s">
        <v>1677</v>
      </c>
      <c r="C106" s="1409" t="s">
        <v>249</v>
      </c>
      <c r="D106" s="1407"/>
      <c r="E106" s="134">
        <v>150000</v>
      </c>
      <c r="F106" s="134"/>
      <c r="G106" s="2258" t="s">
        <v>1681</v>
      </c>
      <c r="H106" s="2259"/>
      <c r="I106" s="2259"/>
      <c r="J106" s="2259"/>
      <c r="K106" s="2259"/>
      <c r="L106" s="2259"/>
      <c r="M106" s="2259"/>
      <c r="N106" s="2259"/>
      <c r="O106" s="2259"/>
      <c r="P106" s="2259"/>
      <c r="Q106" s="2259"/>
      <c r="R106" s="2260"/>
      <c r="S106" s="1407"/>
    </row>
    <row r="107" spans="1:19" ht="24.95" customHeight="1">
      <c r="A107" s="1409"/>
      <c r="B107" s="1415" t="s">
        <v>1678</v>
      </c>
      <c r="C107" s="1409" t="s">
        <v>249</v>
      </c>
      <c r="D107" s="1407"/>
      <c r="E107" s="134">
        <v>373000</v>
      </c>
      <c r="F107" s="134"/>
      <c r="G107" s="2261"/>
      <c r="H107" s="2262"/>
      <c r="I107" s="2262"/>
      <c r="J107" s="2262"/>
      <c r="K107" s="2262"/>
      <c r="L107" s="2262"/>
      <c r="M107" s="2262"/>
      <c r="N107" s="2262"/>
      <c r="O107" s="2262"/>
      <c r="P107" s="2262"/>
      <c r="Q107" s="2262"/>
      <c r="R107" s="2263"/>
      <c r="S107" s="1407"/>
    </row>
    <row r="108" spans="1:19" ht="24.95" customHeight="1">
      <c r="A108" s="1409"/>
      <c r="B108" s="1415" t="s">
        <v>1679</v>
      </c>
      <c r="C108" s="1409" t="s">
        <v>249</v>
      </c>
      <c r="D108" s="1407"/>
      <c r="E108" s="134">
        <v>209000</v>
      </c>
      <c r="F108" s="134"/>
      <c r="G108" s="2261"/>
      <c r="H108" s="2262"/>
      <c r="I108" s="2262"/>
      <c r="J108" s="2262"/>
      <c r="K108" s="2262"/>
      <c r="L108" s="2262"/>
      <c r="M108" s="2262"/>
      <c r="N108" s="2262"/>
      <c r="O108" s="2262"/>
      <c r="P108" s="2262"/>
      <c r="Q108" s="2262"/>
      <c r="R108" s="2263"/>
      <c r="S108" s="1407"/>
    </row>
    <row r="109" spans="1:19" ht="24.95" customHeight="1">
      <c r="A109" s="1409"/>
      <c r="B109" s="1415" t="s">
        <v>1680</v>
      </c>
      <c r="C109" s="1409" t="s">
        <v>249</v>
      </c>
      <c r="D109" s="1407"/>
      <c r="E109" s="134">
        <v>309000</v>
      </c>
      <c r="F109" s="134"/>
      <c r="G109" s="2264"/>
      <c r="H109" s="2265"/>
      <c r="I109" s="2265"/>
      <c r="J109" s="2265"/>
      <c r="K109" s="2265"/>
      <c r="L109" s="2265"/>
      <c r="M109" s="2265"/>
      <c r="N109" s="2265"/>
      <c r="O109" s="2265"/>
      <c r="P109" s="2265"/>
      <c r="Q109" s="2265"/>
      <c r="R109" s="2266"/>
      <c r="S109" s="1407"/>
    </row>
    <row r="110" spans="1:19" s="113" customFormat="1" ht="43.5" customHeight="1">
      <c r="A110" s="1416">
        <v>10</v>
      </c>
      <c r="B110" s="2319" t="s">
        <v>1705</v>
      </c>
      <c r="C110" s="2319"/>
      <c r="D110" s="2319"/>
      <c r="E110" s="2319"/>
      <c r="F110" s="2319"/>
      <c r="G110" s="2319"/>
      <c r="H110" s="2319"/>
      <c r="I110" s="2319"/>
      <c r="J110" s="2319"/>
      <c r="K110" s="2319"/>
      <c r="L110" s="2319"/>
      <c r="M110" s="2319"/>
      <c r="N110" s="2319"/>
      <c r="O110" s="2319"/>
      <c r="P110" s="2319"/>
      <c r="Q110" s="2319"/>
      <c r="R110" s="2319"/>
      <c r="S110" s="1353"/>
    </row>
    <row r="111" spans="1:19" ht="24.95" customHeight="1">
      <c r="A111" s="1409"/>
      <c r="B111" s="1415" t="s">
        <v>624</v>
      </c>
      <c r="C111" s="1409" t="s">
        <v>249</v>
      </c>
      <c r="D111" s="1407"/>
      <c r="E111" s="134">
        <v>381818</v>
      </c>
      <c r="F111" s="134"/>
      <c r="G111" s="2258" t="s">
        <v>1701</v>
      </c>
      <c r="H111" s="2259"/>
      <c r="I111" s="2259"/>
      <c r="J111" s="2259"/>
      <c r="K111" s="2259"/>
      <c r="L111" s="2259"/>
      <c r="M111" s="2259"/>
      <c r="N111" s="2259"/>
      <c r="O111" s="2259"/>
      <c r="P111" s="2259"/>
      <c r="Q111" s="2259"/>
      <c r="R111" s="2260"/>
      <c r="S111" s="1407"/>
    </row>
    <row r="112" spans="1:19" ht="24.95" customHeight="1">
      <c r="A112" s="1409"/>
      <c r="B112" s="1415" t="s">
        <v>625</v>
      </c>
      <c r="C112" s="1409" t="s">
        <v>249</v>
      </c>
      <c r="D112" s="1407"/>
      <c r="E112" s="134">
        <v>327273</v>
      </c>
      <c r="F112" s="134"/>
      <c r="G112" s="2261"/>
      <c r="H112" s="2262"/>
      <c r="I112" s="2262"/>
      <c r="J112" s="2262"/>
      <c r="K112" s="2262"/>
      <c r="L112" s="2262"/>
      <c r="M112" s="2262"/>
      <c r="N112" s="2262"/>
      <c r="O112" s="2262"/>
      <c r="P112" s="2262"/>
      <c r="Q112" s="2262"/>
      <c r="R112" s="2263"/>
      <c r="S112" s="1407"/>
    </row>
    <row r="113" spans="1:19" ht="24.95" customHeight="1">
      <c r="A113" s="1409"/>
      <c r="B113" s="1415" t="s">
        <v>1702</v>
      </c>
      <c r="C113" s="1409" t="s">
        <v>249</v>
      </c>
      <c r="D113" s="1407"/>
      <c r="E113" s="134">
        <v>345455</v>
      </c>
      <c r="F113" s="134"/>
      <c r="G113" s="2261"/>
      <c r="H113" s="2262"/>
      <c r="I113" s="2262"/>
      <c r="J113" s="2262"/>
      <c r="K113" s="2262"/>
      <c r="L113" s="2262"/>
      <c r="M113" s="2262"/>
      <c r="N113" s="2262"/>
      <c r="O113" s="2262"/>
      <c r="P113" s="2262"/>
      <c r="Q113" s="2262"/>
      <c r="R113" s="2263"/>
      <c r="S113" s="1407"/>
    </row>
    <row r="114" spans="1:19" ht="24.95" customHeight="1">
      <c r="A114" s="1409"/>
      <c r="B114" s="1415" t="s">
        <v>627</v>
      </c>
      <c r="C114" s="1409" t="s">
        <v>249</v>
      </c>
      <c r="D114" s="1407"/>
      <c r="E114" s="134">
        <v>290909</v>
      </c>
      <c r="F114" s="134"/>
      <c r="G114" s="2264"/>
      <c r="H114" s="2265"/>
      <c r="I114" s="2265"/>
      <c r="J114" s="2265"/>
      <c r="K114" s="2265"/>
      <c r="L114" s="2265"/>
      <c r="M114" s="2265"/>
      <c r="N114" s="2265"/>
      <c r="O114" s="2265"/>
      <c r="P114" s="2265"/>
      <c r="Q114" s="2265"/>
      <c r="R114" s="2266"/>
      <c r="S114" s="1407"/>
    </row>
    <row r="115" spans="1:19" s="113" customFormat="1" ht="52.5" customHeight="1">
      <c r="A115" s="1416">
        <v>11</v>
      </c>
      <c r="B115" s="2319" t="s">
        <v>1703</v>
      </c>
      <c r="C115" s="2319"/>
      <c r="D115" s="2319"/>
      <c r="E115" s="2319"/>
      <c r="F115" s="2319"/>
      <c r="G115" s="2319"/>
      <c r="H115" s="2319"/>
      <c r="I115" s="2319"/>
      <c r="J115" s="2319"/>
      <c r="K115" s="2319"/>
      <c r="L115" s="2319"/>
      <c r="M115" s="2319"/>
      <c r="N115" s="2319"/>
      <c r="O115" s="2319"/>
      <c r="P115" s="2319"/>
      <c r="Q115" s="2319"/>
      <c r="R115" s="2319"/>
      <c r="S115" s="1353"/>
    </row>
    <row r="116" spans="1:19" ht="24.95" customHeight="1">
      <c r="A116" s="1409"/>
      <c r="B116" s="1415" t="s">
        <v>624</v>
      </c>
      <c r="C116" s="1409" t="s">
        <v>249</v>
      </c>
      <c r="D116" s="1407"/>
      <c r="E116" s="134">
        <v>336363.36</v>
      </c>
      <c r="F116" s="134"/>
      <c r="G116" s="2258" t="s">
        <v>1704</v>
      </c>
      <c r="H116" s="2259"/>
      <c r="I116" s="2259"/>
      <c r="J116" s="2259"/>
      <c r="K116" s="2259"/>
      <c r="L116" s="2259"/>
      <c r="M116" s="2259"/>
      <c r="N116" s="2259"/>
      <c r="O116" s="2259"/>
      <c r="P116" s="2259"/>
      <c r="Q116" s="2259"/>
      <c r="R116" s="2260"/>
      <c r="S116" s="1407"/>
    </row>
    <row r="117" spans="1:19" ht="24.95" customHeight="1">
      <c r="A117" s="1409"/>
      <c r="B117" s="1415" t="s">
        <v>575</v>
      </c>
      <c r="C117" s="1409" t="s">
        <v>249</v>
      </c>
      <c r="D117" s="1407"/>
      <c r="E117" s="134">
        <v>254545.46</v>
      </c>
      <c r="F117" s="134"/>
      <c r="G117" s="2261"/>
      <c r="H117" s="2262"/>
      <c r="I117" s="2262"/>
      <c r="J117" s="2262"/>
      <c r="K117" s="2262"/>
      <c r="L117" s="2262"/>
      <c r="M117" s="2262"/>
      <c r="N117" s="2262"/>
      <c r="O117" s="2262"/>
      <c r="P117" s="2262"/>
      <c r="Q117" s="2262"/>
      <c r="R117" s="2263"/>
      <c r="S117" s="1407"/>
    </row>
    <row r="118" spans="1:19" ht="30" customHeight="1">
      <c r="A118" s="124" t="s">
        <v>1216</v>
      </c>
      <c r="B118" s="1404" t="s">
        <v>1217</v>
      </c>
      <c r="C118" s="155"/>
      <c r="D118" s="1413"/>
      <c r="E118" s="1413"/>
      <c r="F118" s="1413"/>
      <c r="G118" s="1413"/>
      <c r="H118" s="1413"/>
      <c r="I118" s="1413"/>
      <c r="J118" s="1413"/>
      <c r="K118" s="1413"/>
      <c r="L118" s="1413"/>
      <c r="M118" s="1413"/>
      <c r="N118" s="1413"/>
      <c r="O118" s="1413"/>
      <c r="P118" s="1413"/>
      <c r="Q118" s="1413"/>
      <c r="R118" s="1413"/>
      <c r="S118" s="1413"/>
    </row>
    <row r="119" spans="1:19" ht="39.950000000000003" customHeight="1">
      <c r="A119" s="1406">
        <v>1</v>
      </c>
      <c r="B119" s="1892" t="s">
        <v>1517</v>
      </c>
      <c r="C119" s="1892"/>
      <c r="D119" s="1892"/>
      <c r="E119" s="1892"/>
      <c r="F119" s="1892"/>
      <c r="G119" s="1892"/>
      <c r="H119" s="1892"/>
      <c r="I119" s="1892"/>
      <c r="J119" s="1892"/>
      <c r="K119" s="1892"/>
      <c r="L119" s="1892"/>
      <c r="M119" s="1892"/>
      <c r="N119" s="1892"/>
      <c r="O119" s="1892"/>
      <c r="P119" s="1892"/>
      <c r="Q119" s="1892"/>
      <c r="R119" s="1892"/>
      <c r="S119" s="124"/>
    </row>
    <row r="120" spans="1:19" ht="30" customHeight="1">
      <c r="A120" s="1404"/>
      <c r="B120" s="1412" t="s">
        <v>1219</v>
      </c>
      <c r="C120" s="1409" t="s">
        <v>1650</v>
      </c>
      <c r="D120" s="1407" t="s">
        <v>1178</v>
      </c>
      <c r="E120" s="134">
        <v>530000</v>
      </c>
      <c r="F120" s="123"/>
      <c r="G120" s="2257" t="s">
        <v>1201</v>
      </c>
      <c r="H120" s="2257"/>
      <c r="I120" s="2257"/>
      <c r="J120" s="2257"/>
      <c r="K120" s="2257"/>
      <c r="L120" s="2257"/>
      <c r="M120" s="2257"/>
      <c r="N120" s="2257"/>
      <c r="O120" s="2257"/>
      <c r="P120" s="2257"/>
      <c r="Q120" s="2257"/>
      <c r="R120" s="2257"/>
      <c r="S120" s="123"/>
    </row>
    <row r="121" spans="1:19" ht="50.1" customHeight="1">
      <c r="A121" s="1406">
        <v>2</v>
      </c>
      <c r="B121" s="1892" t="s">
        <v>1523</v>
      </c>
      <c r="C121" s="1892"/>
      <c r="D121" s="1892"/>
      <c r="E121" s="1892"/>
      <c r="F121" s="1892"/>
      <c r="G121" s="1892"/>
      <c r="H121" s="1892"/>
      <c r="I121" s="1892"/>
      <c r="J121" s="1892"/>
      <c r="K121" s="1892"/>
      <c r="L121" s="1892"/>
      <c r="M121" s="1892"/>
      <c r="N121" s="1892"/>
      <c r="O121" s="1892"/>
      <c r="P121" s="1892"/>
      <c r="Q121" s="1892"/>
      <c r="R121" s="1892"/>
      <c r="S121" s="2257"/>
    </row>
    <row r="122" spans="1:19" ht="30" customHeight="1">
      <c r="A122" s="1404"/>
      <c r="B122" s="1412" t="s">
        <v>211</v>
      </c>
      <c r="C122" s="1409" t="s">
        <v>1650</v>
      </c>
      <c r="D122" s="142" t="s">
        <v>1178</v>
      </c>
      <c r="E122" s="134">
        <v>300000</v>
      </c>
      <c r="F122" s="123"/>
      <c r="G122" s="2257" t="s">
        <v>1222</v>
      </c>
      <c r="H122" s="2257"/>
      <c r="I122" s="2257"/>
      <c r="J122" s="2257"/>
      <c r="K122" s="2257"/>
      <c r="L122" s="2257"/>
      <c r="M122" s="2257"/>
      <c r="N122" s="2257"/>
      <c r="O122" s="2257"/>
      <c r="P122" s="2257"/>
      <c r="Q122" s="2257"/>
      <c r="R122" s="2257"/>
      <c r="S122" s="2257"/>
    </row>
    <row r="123" spans="1:19" ht="34.5" customHeight="1">
      <c r="A123" s="1404"/>
      <c r="B123" s="1412" t="s">
        <v>213</v>
      </c>
      <c r="C123" s="1409" t="s">
        <v>1650</v>
      </c>
      <c r="D123" s="142"/>
      <c r="E123" s="134">
        <v>300000</v>
      </c>
      <c r="F123" s="123"/>
      <c r="G123" s="2257"/>
      <c r="H123" s="2257"/>
      <c r="I123" s="2257"/>
      <c r="J123" s="2257"/>
      <c r="K123" s="2257"/>
      <c r="L123" s="2257"/>
      <c r="M123" s="2257"/>
      <c r="N123" s="2257"/>
      <c r="O123" s="2257"/>
      <c r="P123" s="2257"/>
      <c r="Q123" s="2257"/>
      <c r="R123" s="2257"/>
      <c r="S123" s="2257"/>
    </row>
    <row r="124" spans="1:19" ht="50.1" customHeight="1">
      <c r="A124" s="1406">
        <v>3</v>
      </c>
      <c r="B124" s="1892" t="s">
        <v>1520</v>
      </c>
      <c r="C124" s="1892"/>
      <c r="D124" s="1892"/>
      <c r="E124" s="1892"/>
      <c r="F124" s="1892"/>
      <c r="G124" s="1892"/>
      <c r="H124" s="1892"/>
      <c r="I124" s="1892"/>
      <c r="J124" s="1892"/>
      <c r="K124" s="1892"/>
      <c r="L124" s="1892"/>
      <c r="M124" s="1892"/>
      <c r="N124" s="1892"/>
      <c r="O124" s="1892"/>
      <c r="P124" s="1892"/>
      <c r="Q124" s="1892"/>
      <c r="R124" s="1892"/>
      <c r="S124" s="2257"/>
    </row>
    <row r="125" spans="1:19" ht="30" customHeight="1">
      <c r="A125" s="1404"/>
      <c r="B125" s="1412" t="s">
        <v>211</v>
      </c>
      <c r="C125" s="1409" t="s">
        <v>1650</v>
      </c>
      <c r="D125" s="2257" t="s">
        <v>1178</v>
      </c>
      <c r="E125" s="134">
        <v>300000</v>
      </c>
      <c r="F125" s="123"/>
      <c r="G125" s="2257" t="s">
        <v>1211</v>
      </c>
      <c r="H125" s="2257"/>
      <c r="I125" s="2257"/>
      <c r="J125" s="2257"/>
      <c r="K125" s="2257"/>
      <c r="L125" s="2257"/>
      <c r="M125" s="2257"/>
      <c r="N125" s="2257"/>
      <c r="O125" s="2257"/>
      <c r="P125" s="2257"/>
      <c r="Q125" s="2257"/>
      <c r="R125" s="2257"/>
      <c r="S125" s="2257"/>
    </row>
    <row r="126" spans="1:19" ht="35.25" customHeight="1">
      <c r="A126" s="1404"/>
      <c r="B126" s="1412" t="s">
        <v>213</v>
      </c>
      <c r="C126" s="1409" t="s">
        <v>1650</v>
      </c>
      <c r="D126" s="2257"/>
      <c r="E126" s="134">
        <v>300000</v>
      </c>
      <c r="F126" s="123"/>
      <c r="G126" s="2257"/>
      <c r="H126" s="2257"/>
      <c r="I126" s="2257"/>
      <c r="J126" s="2257"/>
      <c r="K126" s="2257"/>
      <c r="L126" s="2257"/>
      <c r="M126" s="2257"/>
      <c r="N126" s="2257"/>
      <c r="O126" s="2257"/>
      <c r="P126" s="2257"/>
      <c r="Q126" s="2257"/>
      <c r="R126" s="2257"/>
      <c r="S126" s="2257"/>
    </row>
    <row r="127" spans="1:19" ht="50.1" customHeight="1">
      <c r="A127" s="1406">
        <v>4</v>
      </c>
      <c r="B127" s="1892" t="s">
        <v>1521</v>
      </c>
      <c r="C127" s="1892"/>
      <c r="D127" s="1892"/>
      <c r="E127" s="1892"/>
      <c r="F127" s="1892"/>
      <c r="G127" s="1892"/>
      <c r="H127" s="1892"/>
      <c r="I127" s="1892"/>
      <c r="J127" s="1892"/>
      <c r="K127" s="1892"/>
      <c r="L127" s="1892"/>
      <c r="M127" s="1892"/>
      <c r="N127" s="1892"/>
      <c r="O127" s="1892"/>
      <c r="P127" s="1892"/>
      <c r="Q127" s="1892"/>
      <c r="R127" s="1892"/>
      <c r="S127" s="2257"/>
    </row>
    <row r="128" spans="1:19" ht="30" customHeight="1">
      <c r="A128" s="1404"/>
      <c r="B128" s="1412" t="s">
        <v>211</v>
      </c>
      <c r="C128" s="1409" t="s">
        <v>1650</v>
      </c>
      <c r="D128" s="2257" t="s">
        <v>1178</v>
      </c>
      <c r="E128" s="134">
        <v>300000</v>
      </c>
      <c r="F128" s="123"/>
      <c r="G128" s="2257" t="s">
        <v>1224</v>
      </c>
      <c r="H128" s="2257"/>
      <c r="I128" s="2257"/>
      <c r="J128" s="2257"/>
      <c r="K128" s="2257"/>
      <c r="L128" s="2257"/>
      <c r="M128" s="2257"/>
      <c r="N128" s="2257"/>
      <c r="O128" s="2257"/>
      <c r="P128" s="2257"/>
      <c r="Q128" s="2257"/>
      <c r="R128" s="2257"/>
      <c r="S128" s="2257"/>
    </row>
    <row r="129" spans="1:19" ht="40.5" customHeight="1">
      <c r="A129" s="1404"/>
      <c r="B129" s="1412" t="s">
        <v>213</v>
      </c>
      <c r="C129" s="1409" t="s">
        <v>1650</v>
      </c>
      <c r="D129" s="2257"/>
      <c r="E129" s="134">
        <v>300000</v>
      </c>
      <c r="F129" s="123"/>
      <c r="G129" s="2257"/>
      <c r="H129" s="2257"/>
      <c r="I129" s="2257"/>
      <c r="J129" s="2257"/>
      <c r="K129" s="2257"/>
      <c r="L129" s="2257"/>
      <c r="M129" s="2257"/>
      <c r="N129" s="2257"/>
      <c r="O129" s="2257"/>
      <c r="P129" s="2257"/>
      <c r="Q129" s="2257"/>
      <c r="R129" s="2257"/>
      <c r="S129" s="2257"/>
    </row>
    <row r="130" spans="1:19" ht="50.1" customHeight="1">
      <c r="A130" s="1406">
        <v>5</v>
      </c>
      <c r="B130" s="1892" t="s">
        <v>1713</v>
      </c>
      <c r="C130" s="1892"/>
      <c r="D130" s="1892"/>
      <c r="E130" s="1892"/>
      <c r="F130" s="1892"/>
      <c r="G130" s="1892"/>
      <c r="H130" s="1892"/>
      <c r="I130" s="1892"/>
      <c r="J130" s="1892"/>
      <c r="K130" s="1892"/>
      <c r="L130" s="1892"/>
      <c r="M130" s="1892"/>
      <c r="N130" s="1892"/>
      <c r="O130" s="1892"/>
      <c r="P130" s="1892"/>
      <c r="Q130" s="1892"/>
      <c r="R130" s="1892"/>
      <c r="S130" s="1407"/>
    </row>
    <row r="131" spans="1:19" ht="40.5" customHeight="1">
      <c r="A131" s="1404"/>
      <c r="B131" s="1412" t="s">
        <v>213</v>
      </c>
      <c r="C131" s="1409" t="s">
        <v>249</v>
      </c>
      <c r="D131" s="1407"/>
      <c r="E131" s="134">
        <v>245000</v>
      </c>
      <c r="F131" s="123"/>
      <c r="G131" s="2258" t="s">
        <v>1561</v>
      </c>
      <c r="H131" s="2259"/>
      <c r="I131" s="2259"/>
      <c r="J131" s="2259"/>
      <c r="K131" s="2259"/>
      <c r="L131" s="2259"/>
      <c r="M131" s="2259"/>
      <c r="N131" s="2259"/>
      <c r="O131" s="2259"/>
      <c r="P131" s="2259"/>
      <c r="Q131" s="2259"/>
      <c r="R131" s="2260"/>
      <c r="S131" s="1407"/>
    </row>
    <row r="132" spans="1:19" ht="40.5" customHeight="1">
      <c r="A132" s="1404"/>
      <c r="B132" s="1412" t="s">
        <v>1526</v>
      </c>
      <c r="C132" s="1409" t="s">
        <v>249</v>
      </c>
      <c r="D132" s="1407"/>
      <c r="E132" s="134">
        <v>280000</v>
      </c>
      <c r="F132" s="123"/>
      <c r="G132" s="2261"/>
      <c r="H132" s="2350"/>
      <c r="I132" s="2350"/>
      <c r="J132" s="2350"/>
      <c r="K132" s="2350"/>
      <c r="L132" s="2350"/>
      <c r="M132" s="2350"/>
      <c r="N132" s="2350"/>
      <c r="O132" s="2350"/>
      <c r="P132" s="2350"/>
      <c r="Q132" s="2350"/>
      <c r="R132" s="2263"/>
      <c r="S132" s="1407"/>
    </row>
    <row r="133" spans="1:19" ht="40.5" customHeight="1">
      <c r="A133" s="1404"/>
      <c r="B133" s="1412" t="s">
        <v>1562</v>
      </c>
      <c r="C133" s="1409" t="s">
        <v>249</v>
      </c>
      <c r="D133" s="1407"/>
      <c r="E133" s="134">
        <v>170000</v>
      </c>
      <c r="F133" s="123"/>
      <c r="G133" s="2264"/>
      <c r="H133" s="2265"/>
      <c r="I133" s="2265"/>
      <c r="J133" s="2265"/>
      <c r="K133" s="2265"/>
      <c r="L133" s="2265"/>
      <c r="M133" s="2265"/>
      <c r="N133" s="2265"/>
      <c r="O133" s="2265"/>
      <c r="P133" s="2265"/>
      <c r="Q133" s="2265"/>
      <c r="R133" s="2266"/>
      <c r="S133" s="1407"/>
    </row>
    <row r="134" spans="1:19" ht="30" customHeight="1">
      <c r="A134" s="1404" t="s">
        <v>1225</v>
      </c>
      <c r="B134" s="1404" t="s">
        <v>1364</v>
      </c>
      <c r="C134" s="1409"/>
      <c r="D134" s="1407"/>
      <c r="E134" s="134"/>
      <c r="F134" s="123"/>
      <c r="G134" s="1407"/>
      <c r="H134" s="1407"/>
      <c r="I134" s="1407"/>
      <c r="J134" s="1407"/>
      <c r="K134" s="1407"/>
      <c r="L134" s="1407"/>
      <c r="M134" s="1407"/>
      <c r="N134" s="1407"/>
      <c r="O134" s="1407"/>
      <c r="P134" s="1407"/>
      <c r="Q134" s="1410"/>
      <c r="R134" s="153"/>
      <c r="S134" s="153"/>
    </row>
    <row r="135" spans="1:19" ht="50.1" customHeight="1">
      <c r="A135" s="1404"/>
      <c r="B135" s="1892" t="s">
        <v>1663</v>
      </c>
      <c r="C135" s="1892"/>
      <c r="D135" s="1892"/>
      <c r="E135" s="1892"/>
      <c r="F135" s="1892"/>
      <c r="G135" s="1892"/>
      <c r="H135" s="1892"/>
      <c r="I135" s="1892"/>
      <c r="J135" s="1892"/>
      <c r="K135" s="1892"/>
      <c r="L135" s="1892"/>
      <c r="M135" s="1892"/>
      <c r="N135" s="1892"/>
      <c r="O135" s="1892"/>
      <c r="P135" s="1892"/>
      <c r="Q135" s="1892"/>
      <c r="R135" s="1892"/>
      <c r="S135" s="2257"/>
    </row>
    <row r="136" spans="1:19" ht="49.5" customHeight="1">
      <c r="A136" s="1404"/>
      <c r="B136" s="1412" t="s">
        <v>1228</v>
      </c>
      <c r="C136" s="1409" t="s">
        <v>1650</v>
      </c>
      <c r="D136" s="1407"/>
      <c r="E136" s="134">
        <v>35000</v>
      </c>
      <c r="F136" s="123"/>
      <c r="G136" s="2257"/>
      <c r="H136" s="2257"/>
      <c r="I136" s="2257"/>
      <c r="J136" s="2257"/>
      <c r="K136" s="2257"/>
      <c r="L136" s="2257"/>
      <c r="M136" s="2257"/>
      <c r="N136" s="2257"/>
      <c r="O136" s="2257"/>
      <c r="P136" s="2257"/>
      <c r="Q136" s="2257"/>
      <c r="R136" s="2257"/>
      <c r="S136" s="2257"/>
    </row>
    <row r="137" spans="1:19" ht="54.75" customHeight="1">
      <c r="A137" s="1404"/>
      <c r="B137" s="1412" t="s">
        <v>1230</v>
      </c>
      <c r="C137" s="1409" t="s">
        <v>1650</v>
      </c>
      <c r="D137" s="1407"/>
      <c r="E137" s="134">
        <v>49000</v>
      </c>
      <c r="F137" s="123"/>
      <c r="G137" s="2257"/>
      <c r="H137" s="2257"/>
      <c r="I137" s="2257"/>
      <c r="J137" s="2257"/>
      <c r="K137" s="2257"/>
      <c r="L137" s="2257"/>
      <c r="M137" s="2257"/>
      <c r="N137" s="2257"/>
      <c r="O137" s="2257"/>
      <c r="P137" s="2257"/>
      <c r="Q137" s="2257"/>
      <c r="R137" s="2257"/>
      <c r="S137" s="2257"/>
    </row>
    <row r="138" spans="1:19" ht="30.75" customHeight="1">
      <c r="A138" s="1406" t="s">
        <v>1231</v>
      </c>
      <c r="B138" s="1892" t="s">
        <v>1232</v>
      </c>
      <c r="C138" s="1892"/>
      <c r="D138" s="1892"/>
      <c r="E138" s="1892"/>
      <c r="F138" s="1892"/>
      <c r="G138" s="1892"/>
      <c r="H138" s="1892"/>
      <c r="I138" s="1892"/>
      <c r="J138" s="1892"/>
      <c r="K138" s="1892"/>
      <c r="L138" s="1892"/>
      <c r="M138" s="1892"/>
      <c r="N138" s="1892"/>
      <c r="O138" s="1892"/>
      <c r="P138" s="1892"/>
      <c r="Q138" s="1892"/>
      <c r="R138" s="1892"/>
      <c r="S138" s="1413"/>
    </row>
    <row r="139" spans="1:19" ht="50.1" customHeight="1">
      <c r="A139" s="1406">
        <v>1</v>
      </c>
      <c r="B139" s="1892" t="s">
        <v>1528</v>
      </c>
      <c r="C139" s="1892"/>
      <c r="D139" s="1892"/>
      <c r="E139" s="1892"/>
      <c r="F139" s="1892"/>
      <c r="G139" s="1892"/>
      <c r="H139" s="1892"/>
      <c r="I139" s="1892"/>
      <c r="J139" s="1892"/>
      <c r="K139" s="1892"/>
      <c r="L139" s="1892"/>
      <c r="M139" s="1892"/>
      <c r="N139" s="1892"/>
      <c r="O139" s="1892"/>
      <c r="P139" s="1892"/>
      <c r="Q139" s="1892"/>
      <c r="R139" s="1892"/>
      <c r="S139" s="154"/>
    </row>
    <row r="140" spans="1:19" ht="39" customHeight="1">
      <c r="A140" s="1406"/>
      <c r="B140" s="1404" t="s">
        <v>1238</v>
      </c>
      <c r="C140" s="147"/>
      <c r="D140" s="147"/>
      <c r="E140" s="147"/>
      <c r="F140" s="147"/>
      <c r="G140" s="2317" t="s">
        <v>1367</v>
      </c>
      <c r="H140" s="2317"/>
      <c r="I140" s="2317"/>
      <c r="J140" s="2317"/>
      <c r="K140" s="2317"/>
      <c r="L140" s="2317"/>
      <c r="M140" s="2317"/>
      <c r="N140" s="2317"/>
      <c r="O140" s="2317"/>
      <c r="P140" s="2317"/>
      <c r="Q140" s="2317"/>
      <c r="R140" s="2317"/>
      <c r="S140" s="142"/>
    </row>
    <row r="141" spans="1:19" ht="30" customHeight="1">
      <c r="A141" s="1406"/>
      <c r="B141" s="1412" t="s">
        <v>1240</v>
      </c>
      <c r="C141" s="1409" t="s">
        <v>724</v>
      </c>
      <c r="D141" s="1409"/>
      <c r="E141" s="148">
        <v>1380000</v>
      </c>
      <c r="F141" s="129"/>
      <c r="G141" s="2317"/>
      <c r="H141" s="2317"/>
      <c r="I141" s="2317"/>
      <c r="J141" s="2317"/>
      <c r="K141" s="2317"/>
      <c r="L141" s="2317"/>
      <c r="M141" s="2317"/>
      <c r="N141" s="2317"/>
      <c r="O141" s="2317"/>
      <c r="P141" s="2317"/>
      <c r="Q141" s="2317"/>
      <c r="R141" s="2317"/>
      <c r="S141" s="142"/>
    </row>
    <row r="142" spans="1:19" ht="30" customHeight="1">
      <c r="A142" s="1406"/>
      <c r="B142" s="1412" t="s">
        <v>1241</v>
      </c>
      <c r="C142" s="1409" t="s">
        <v>724</v>
      </c>
      <c r="D142" s="1409"/>
      <c r="E142" s="148">
        <v>1430000</v>
      </c>
      <c r="F142" s="129"/>
      <c r="G142" s="2317"/>
      <c r="H142" s="2317"/>
      <c r="I142" s="2317"/>
      <c r="J142" s="2317"/>
      <c r="K142" s="2317"/>
      <c r="L142" s="2317"/>
      <c r="M142" s="2317"/>
      <c r="N142" s="2317"/>
      <c r="O142" s="2317"/>
      <c r="P142" s="2317"/>
      <c r="Q142" s="2317"/>
      <c r="R142" s="2317"/>
      <c r="S142" s="142"/>
    </row>
    <row r="143" spans="1:19" ht="30" customHeight="1">
      <c r="A143" s="1406"/>
      <c r="B143" s="1404" t="s">
        <v>1242</v>
      </c>
      <c r="C143" s="147"/>
      <c r="D143" s="147"/>
      <c r="E143" s="147"/>
      <c r="F143" s="147"/>
      <c r="G143" s="2317" t="s">
        <v>1367</v>
      </c>
      <c r="H143" s="2317"/>
      <c r="I143" s="2317"/>
      <c r="J143" s="2317"/>
      <c r="K143" s="2317"/>
      <c r="L143" s="2317"/>
      <c r="M143" s="2317"/>
      <c r="N143" s="2317"/>
      <c r="O143" s="2317"/>
      <c r="P143" s="2317"/>
      <c r="Q143" s="2317"/>
      <c r="R143" s="2317"/>
      <c r="S143" s="2257"/>
    </row>
    <row r="144" spans="1:19" ht="30" customHeight="1">
      <c r="A144" s="1406"/>
      <c r="B144" s="1412" t="s">
        <v>1240</v>
      </c>
      <c r="C144" s="1409" t="s">
        <v>724</v>
      </c>
      <c r="D144" s="1409"/>
      <c r="E144" s="129">
        <v>1430000</v>
      </c>
      <c r="F144" s="147"/>
      <c r="G144" s="2317"/>
      <c r="H144" s="2317"/>
      <c r="I144" s="2317"/>
      <c r="J144" s="2317"/>
      <c r="K144" s="2317"/>
      <c r="L144" s="2317"/>
      <c r="M144" s="2317"/>
      <c r="N144" s="2317"/>
      <c r="O144" s="2317"/>
      <c r="P144" s="2317"/>
      <c r="Q144" s="2317"/>
      <c r="R144" s="2317"/>
      <c r="S144" s="2257"/>
    </row>
    <row r="145" spans="1:19" ht="30" customHeight="1">
      <c r="A145" s="1406"/>
      <c r="B145" s="1412" t="s">
        <v>1241</v>
      </c>
      <c r="C145" s="1409" t="s">
        <v>724</v>
      </c>
      <c r="D145" s="1409"/>
      <c r="E145" s="129">
        <v>1480000</v>
      </c>
      <c r="F145" s="147"/>
      <c r="G145" s="2317"/>
      <c r="H145" s="2317"/>
      <c r="I145" s="2317"/>
      <c r="J145" s="2317"/>
      <c r="K145" s="2317"/>
      <c r="L145" s="2317"/>
      <c r="M145" s="2317"/>
      <c r="N145" s="2317"/>
      <c r="O145" s="2317"/>
      <c r="P145" s="2317"/>
      <c r="Q145" s="2317"/>
      <c r="R145" s="2317"/>
      <c r="S145" s="2257"/>
    </row>
    <row r="146" spans="1:19" ht="30" customHeight="1">
      <c r="A146" s="1406"/>
      <c r="B146" s="1404" t="s">
        <v>1243</v>
      </c>
      <c r="C146" s="147"/>
      <c r="D146" s="147"/>
      <c r="E146" s="147"/>
      <c r="F146" s="147"/>
      <c r="G146" s="2317" t="s">
        <v>1367</v>
      </c>
      <c r="H146" s="2317"/>
      <c r="I146" s="2317"/>
      <c r="J146" s="2317"/>
      <c r="K146" s="2317"/>
      <c r="L146" s="2317"/>
      <c r="M146" s="2317"/>
      <c r="N146" s="2317"/>
      <c r="O146" s="2317"/>
      <c r="P146" s="2317"/>
      <c r="Q146" s="2317"/>
      <c r="R146" s="2317"/>
      <c r="S146" s="2257"/>
    </row>
    <row r="147" spans="1:19" ht="30" customHeight="1">
      <c r="A147" s="1407"/>
      <c r="B147" s="1412" t="s">
        <v>1240</v>
      </c>
      <c r="C147" s="1409" t="s">
        <v>724</v>
      </c>
      <c r="D147" s="1409"/>
      <c r="E147" s="129">
        <v>1480000</v>
      </c>
      <c r="F147" s="129"/>
      <c r="G147" s="2317"/>
      <c r="H147" s="2317"/>
      <c r="I147" s="2317"/>
      <c r="J147" s="2317"/>
      <c r="K147" s="2317"/>
      <c r="L147" s="2317"/>
      <c r="M147" s="2317"/>
      <c r="N147" s="2317"/>
      <c r="O147" s="2317"/>
      <c r="P147" s="2317"/>
      <c r="Q147" s="2317"/>
      <c r="R147" s="2317"/>
      <c r="S147" s="2257"/>
    </row>
    <row r="148" spans="1:19" ht="30" customHeight="1">
      <c r="A148" s="1407"/>
      <c r="B148" s="1412" t="s">
        <v>1241</v>
      </c>
      <c r="C148" s="1409" t="s">
        <v>724</v>
      </c>
      <c r="D148" s="1409"/>
      <c r="E148" s="129">
        <v>1530000</v>
      </c>
      <c r="F148" s="129"/>
      <c r="G148" s="2317"/>
      <c r="H148" s="2317"/>
      <c r="I148" s="2317"/>
      <c r="J148" s="2317"/>
      <c r="K148" s="2317"/>
      <c r="L148" s="2317"/>
      <c r="M148" s="2317"/>
      <c r="N148" s="2317"/>
      <c r="O148" s="2317"/>
      <c r="P148" s="2317"/>
      <c r="Q148" s="2317"/>
      <c r="R148" s="2317"/>
      <c r="S148" s="2257"/>
    </row>
    <row r="149" spans="1:19" ht="30" customHeight="1">
      <c r="A149" s="1406" t="s">
        <v>1247</v>
      </c>
      <c r="B149" s="1892" t="s">
        <v>1248</v>
      </c>
      <c r="C149" s="1892"/>
      <c r="D149" s="1892"/>
      <c r="E149" s="1892"/>
      <c r="F149" s="1892"/>
      <c r="G149" s="1892"/>
      <c r="H149" s="1892"/>
      <c r="I149" s="1892"/>
      <c r="J149" s="1892"/>
      <c r="K149" s="1892"/>
      <c r="L149" s="1892"/>
      <c r="M149" s="1892"/>
      <c r="N149" s="1892"/>
      <c r="O149" s="1892"/>
      <c r="P149" s="1892"/>
      <c r="Q149" s="1892"/>
      <c r="R149" s="1892"/>
      <c r="S149" s="162"/>
    </row>
    <row r="150" spans="1:19" ht="50.1" customHeight="1">
      <c r="A150" s="1406">
        <v>1</v>
      </c>
      <c r="B150" s="1892" t="s">
        <v>1688</v>
      </c>
      <c r="C150" s="2331"/>
      <c r="D150" s="2331"/>
      <c r="E150" s="2331"/>
      <c r="F150" s="2331"/>
      <c r="G150" s="2331"/>
      <c r="H150" s="2331"/>
      <c r="I150" s="2331"/>
      <c r="J150" s="2331"/>
      <c r="K150" s="2331"/>
      <c r="L150" s="2331"/>
      <c r="M150" s="2331"/>
      <c r="N150" s="2331"/>
      <c r="O150" s="2331"/>
      <c r="P150" s="2331"/>
      <c r="Q150" s="2331"/>
      <c r="R150" s="2331"/>
      <c r="S150" s="163"/>
    </row>
    <row r="151" spans="1:19" ht="30" customHeight="1">
      <c r="A151" s="1406"/>
      <c r="B151" s="1892" t="s">
        <v>1421</v>
      </c>
      <c r="C151" s="1892"/>
      <c r="D151" s="1892"/>
      <c r="E151" s="1892"/>
      <c r="F151" s="1412"/>
      <c r="G151" s="1412"/>
      <c r="H151" s="1412"/>
      <c r="I151" s="1412"/>
      <c r="J151" s="1412"/>
      <c r="K151" s="1412"/>
      <c r="L151" s="1412"/>
      <c r="M151" s="1412"/>
      <c r="N151" s="1412"/>
      <c r="O151" s="1412"/>
      <c r="P151" s="1412"/>
      <c r="Q151" s="1412"/>
      <c r="R151" s="1412"/>
      <c r="S151" s="163"/>
    </row>
    <row r="152" spans="1:19" ht="33" customHeight="1">
      <c r="A152" s="123"/>
      <c r="B152" s="1892" t="s">
        <v>1453</v>
      </c>
      <c r="C152" s="1892"/>
      <c r="D152" s="1892"/>
      <c r="E152" s="2241"/>
      <c r="F152" s="2241"/>
      <c r="G152" s="2241"/>
      <c r="H152" s="2282"/>
      <c r="I152" s="2283"/>
      <c r="J152" s="2283"/>
      <c r="K152" s="2283"/>
      <c r="L152" s="2283"/>
      <c r="M152" s="2283"/>
      <c r="N152" s="2283"/>
      <c r="O152" s="2283"/>
      <c r="P152" s="2283"/>
      <c r="Q152" s="2283"/>
      <c r="R152" s="2351"/>
      <c r="S152" s="2303"/>
    </row>
    <row r="153" spans="1:19" ht="33.75">
      <c r="A153" s="1407"/>
      <c r="B153" s="1412" t="s">
        <v>1654</v>
      </c>
      <c r="C153" s="1409" t="s">
        <v>1655</v>
      </c>
      <c r="D153" s="2257" t="s">
        <v>1423</v>
      </c>
      <c r="E153" s="155"/>
      <c r="F153" s="155"/>
      <c r="G153" s="156">
        <f>1560000/1.1</f>
        <v>1418181.8181818181</v>
      </c>
      <c r="H153" s="2311" t="s">
        <v>1454</v>
      </c>
      <c r="I153" s="2312"/>
      <c r="J153" s="2312"/>
      <c r="K153" s="2312"/>
      <c r="L153" s="2312"/>
      <c r="M153" s="2312"/>
      <c r="N153" s="2312"/>
      <c r="O153" s="2312"/>
      <c r="P153" s="2312"/>
      <c r="Q153" s="2312"/>
      <c r="R153" s="2313"/>
      <c r="S153" s="2303"/>
    </row>
    <row r="154" spans="1:19" ht="33.75">
      <c r="A154" s="1407"/>
      <c r="B154" s="1412" t="s">
        <v>1656</v>
      </c>
      <c r="C154" s="1409" t="s">
        <v>1655</v>
      </c>
      <c r="D154" s="2257"/>
      <c r="E154" s="155"/>
      <c r="F154" s="155"/>
      <c r="G154" s="156">
        <f>1610000/1.1</f>
        <v>1463636.3636363635</v>
      </c>
      <c r="H154" s="2314"/>
      <c r="I154" s="2315"/>
      <c r="J154" s="2315"/>
      <c r="K154" s="2315"/>
      <c r="L154" s="2315"/>
      <c r="M154" s="2315"/>
      <c r="N154" s="2315"/>
      <c r="O154" s="2315"/>
      <c r="P154" s="2315"/>
      <c r="Q154" s="2315"/>
      <c r="R154" s="2316"/>
      <c r="S154" s="2303"/>
    </row>
    <row r="155" spans="1:19" ht="33.75">
      <c r="A155" s="1407"/>
      <c r="B155" s="1412" t="s">
        <v>1657</v>
      </c>
      <c r="C155" s="1409" t="s">
        <v>1655</v>
      </c>
      <c r="D155" s="2257"/>
      <c r="E155" s="155"/>
      <c r="F155" s="155"/>
      <c r="G155" s="156">
        <f>1660000/1.1</f>
        <v>1509090.9090909089</v>
      </c>
      <c r="H155" s="2314"/>
      <c r="I155" s="2315"/>
      <c r="J155" s="2315"/>
      <c r="K155" s="2315"/>
      <c r="L155" s="2315"/>
      <c r="M155" s="2315"/>
      <c r="N155" s="2315"/>
      <c r="O155" s="2315"/>
      <c r="P155" s="2315"/>
      <c r="Q155" s="2315"/>
      <c r="R155" s="2316"/>
      <c r="S155" s="2303"/>
    </row>
    <row r="156" spans="1:19" ht="33.75">
      <c r="A156" s="1407"/>
      <c r="B156" s="1412" t="s">
        <v>1658</v>
      </c>
      <c r="C156" s="1409" t="s">
        <v>1655</v>
      </c>
      <c r="D156" s="2257"/>
      <c r="E156" s="155"/>
      <c r="F156" s="155"/>
      <c r="G156" s="156">
        <f>1710000/1.1</f>
        <v>1554545.4545454544</v>
      </c>
      <c r="H156" s="2314"/>
      <c r="I156" s="2315"/>
      <c r="J156" s="2315"/>
      <c r="K156" s="2315"/>
      <c r="L156" s="2315"/>
      <c r="M156" s="2315"/>
      <c r="N156" s="2315"/>
      <c r="O156" s="2315"/>
      <c r="P156" s="2315"/>
      <c r="Q156" s="2315"/>
      <c r="R156" s="2316"/>
      <c r="S156" s="2303"/>
    </row>
    <row r="157" spans="1:19" ht="33.75">
      <c r="A157" s="1407"/>
      <c r="B157" s="1412" t="s">
        <v>1659</v>
      </c>
      <c r="C157" s="1409" t="s">
        <v>1655</v>
      </c>
      <c r="D157" s="2257"/>
      <c r="E157" s="155"/>
      <c r="F157" s="155"/>
      <c r="G157" s="156">
        <f>1770000/1.1</f>
        <v>1609090.9090909089</v>
      </c>
      <c r="H157" s="2314"/>
      <c r="I157" s="2315"/>
      <c r="J157" s="2315"/>
      <c r="K157" s="2315"/>
      <c r="L157" s="2315"/>
      <c r="M157" s="2315"/>
      <c r="N157" s="2315"/>
      <c r="O157" s="2315"/>
      <c r="P157" s="2315"/>
      <c r="Q157" s="2315"/>
      <c r="R157" s="2316"/>
      <c r="S157" s="2303"/>
    </row>
    <row r="158" spans="1:19" ht="33.75">
      <c r="A158" s="1407"/>
      <c r="B158" s="1412" t="s">
        <v>1660</v>
      </c>
      <c r="C158" s="1409" t="s">
        <v>1655</v>
      </c>
      <c r="D158" s="2257"/>
      <c r="E158" s="155"/>
      <c r="F158" s="155"/>
      <c r="G158" s="156">
        <f>1845000/1.1</f>
        <v>1677272.7272727271</v>
      </c>
      <c r="H158" s="2314"/>
      <c r="I158" s="2315"/>
      <c r="J158" s="2315"/>
      <c r="K158" s="2315"/>
      <c r="L158" s="2315"/>
      <c r="M158" s="2315"/>
      <c r="N158" s="2315"/>
      <c r="O158" s="2315"/>
      <c r="P158" s="2315"/>
      <c r="Q158" s="2315"/>
      <c r="R158" s="2316"/>
      <c r="S158" s="2303"/>
    </row>
    <row r="159" spans="1:19" ht="33.75">
      <c r="A159" s="1407"/>
      <c r="B159" s="1412" t="s">
        <v>1661</v>
      </c>
      <c r="C159" s="1409" t="s">
        <v>1655</v>
      </c>
      <c r="D159" s="2257"/>
      <c r="E159" s="155"/>
      <c r="F159" s="155"/>
      <c r="G159" s="156">
        <f>1990000/1.1</f>
        <v>1809090.9090909089</v>
      </c>
      <c r="H159" s="2347"/>
      <c r="I159" s="2348"/>
      <c r="J159" s="2348"/>
      <c r="K159" s="2348"/>
      <c r="L159" s="2348"/>
      <c r="M159" s="2348"/>
      <c r="N159" s="2348"/>
      <c r="O159" s="2348"/>
      <c r="P159" s="2348"/>
      <c r="Q159" s="2348"/>
      <c r="R159" s="2349"/>
      <c r="S159" s="2303"/>
    </row>
    <row r="160" spans="1:19" ht="37.5" customHeight="1">
      <c r="A160" s="1407"/>
      <c r="B160" s="1404" t="s">
        <v>1690</v>
      </c>
      <c r="C160" s="1336"/>
      <c r="D160" s="124"/>
      <c r="E160" s="2241"/>
      <c r="F160" s="2241"/>
      <c r="G160" s="2241"/>
      <c r="H160" s="2241"/>
      <c r="I160" s="2241"/>
      <c r="J160" s="2241"/>
      <c r="K160" s="2241"/>
      <c r="L160" s="2241"/>
      <c r="M160" s="2241"/>
      <c r="N160" s="2241"/>
      <c r="O160" s="2241"/>
      <c r="P160" s="2241"/>
      <c r="Q160" s="2241"/>
      <c r="R160" s="2241"/>
      <c r="S160" s="2242" t="s">
        <v>1691</v>
      </c>
    </row>
    <row r="161" spans="1:19" ht="36.75" customHeight="1">
      <c r="A161" s="1407"/>
      <c r="B161" s="1412" t="s">
        <v>1654</v>
      </c>
      <c r="C161" s="1409" t="s">
        <v>1655</v>
      </c>
      <c r="D161" s="2257" t="s">
        <v>1423</v>
      </c>
      <c r="E161" s="157">
        <f>1325000/1.1</f>
        <v>1204545.4545454544</v>
      </c>
      <c r="F161" s="155"/>
      <c r="G161" s="158"/>
      <c r="H161" s="2311" t="s">
        <v>1456</v>
      </c>
      <c r="I161" s="2312"/>
      <c r="J161" s="2312"/>
      <c r="K161" s="2312"/>
      <c r="L161" s="2312"/>
      <c r="M161" s="2312"/>
      <c r="N161" s="2312"/>
      <c r="O161" s="2312"/>
      <c r="P161" s="2312"/>
      <c r="Q161" s="2312"/>
      <c r="R161" s="2313"/>
      <c r="S161" s="2243"/>
    </row>
    <row r="162" spans="1:19" ht="36.75" customHeight="1">
      <c r="A162" s="1407"/>
      <c r="B162" s="1412" t="s">
        <v>1656</v>
      </c>
      <c r="C162" s="1409" t="s">
        <v>1655</v>
      </c>
      <c r="D162" s="2257"/>
      <c r="E162" s="157">
        <f>1375000/1.1</f>
        <v>1250000</v>
      </c>
      <c r="F162" s="155"/>
      <c r="G162" s="148"/>
      <c r="H162" s="2314"/>
      <c r="I162" s="2315"/>
      <c r="J162" s="2315"/>
      <c r="K162" s="2315"/>
      <c r="L162" s="2315"/>
      <c r="M162" s="2315"/>
      <c r="N162" s="2315"/>
      <c r="O162" s="2315"/>
      <c r="P162" s="2315"/>
      <c r="Q162" s="2315"/>
      <c r="R162" s="2316"/>
      <c r="S162" s="2243"/>
    </row>
    <row r="163" spans="1:19" ht="36.75" customHeight="1">
      <c r="A163" s="1407"/>
      <c r="B163" s="1412" t="s">
        <v>1657</v>
      </c>
      <c r="C163" s="1409" t="s">
        <v>1655</v>
      </c>
      <c r="D163" s="2257"/>
      <c r="E163" s="157">
        <f>1425000/1.1</f>
        <v>1295454.5454545454</v>
      </c>
      <c r="F163" s="155"/>
      <c r="G163" s="148"/>
      <c r="H163" s="2314"/>
      <c r="I163" s="2315"/>
      <c r="J163" s="2315"/>
      <c r="K163" s="2315"/>
      <c r="L163" s="2315"/>
      <c r="M163" s="2315"/>
      <c r="N163" s="2315"/>
      <c r="O163" s="2315"/>
      <c r="P163" s="2315"/>
      <c r="Q163" s="2315"/>
      <c r="R163" s="2316"/>
      <c r="S163" s="2243"/>
    </row>
    <row r="164" spans="1:19" ht="36.75" customHeight="1">
      <c r="A164" s="1407"/>
      <c r="B164" s="1412" t="s">
        <v>1658</v>
      </c>
      <c r="C164" s="1409" t="s">
        <v>1655</v>
      </c>
      <c r="D164" s="2257"/>
      <c r="E164" s="157">
        <f>1475000/1.1</f>
        <v>1340909.0909090908</v>
      </c>
      <c r="F164" s="155"/>
      <c r="G164" s="148"/>
      <c r="H164" s="2314"/>
      <c r="I164" s="2315"/>
      <c r="J164" s="2315"/>
      <c r="K164" s="2315"/>
      <c r="L164" s="2315"/>
      <c r="M164" s="2315"/>
      <c r="N164" s="2315"/>
      <c r="O164" s="2315"/>
      <c r="P164" s="2315"/>
      <c r="Q164" s="2315"/>
      <c r="R164" s="2316"/>
      <c r="S164" s="2243"/>
    </row>
    <row r="165" spans="1:19" ht="36.75" customHeight="1">
      <c r="A165" s="1407"/>
      <c r="B165" s="1412" t="s">
        <v>1659</v>
      </c>
      <c r="C165" s="1409" t="s">
        <v>1655</v>
      </c>
      <c r="D165" s="2257"/>
      <c r="E165" s="157">
        <f>1550000/1.1</f>
        <v>1409090.9090909089</v>
      </c>
      <c r="F165" s="155"/>
      <c r="G165" s="148"/>
      <c r="H165" s="2314"/>
      <c r="I165" s="2315"/>
      <c r="J165" s="2315"/>
      <c r="K165" s="2315"/>
      <c r="L165" s="2315"/>
      <c r="M165" s="2315"/>
      <c r="N165" s="2315"/>
      <c r="O165" s="2315"/>
      <c r="P165" s="2315"/>
      <c r="Q165" s="2315"/>
      <c r="R165" s="2316"/>
      <c r="S165" s="2243"/>
    </row>
    <row r="166" spans="1:19" ht="36.75" customHeight="1">
      <c r="A166" s="1407"/>
      <c r="B166" s="1412" t="s">
        <v>1530</v>
      </c>
      <c r="C166" s="1409" t="s">
        <v>548</v>
      </c>
      <c r="D166" s="2257"/>
      <c r="E166" s="157">
        <f>1675000/1.1</f>
        <v>1522727.2727272727</v>
      </c>
      <c r="F166" s="155"/>
      <c r="G166" s="148"/>
      <c r="H166" s="2347"/>
      <c r="I166" s="2348"/>
      <c r="J166" s="2348"/>
      <c r="K166" s="2348"/>
      <c r="L166" s="2348"/>
      <c r="M166" s="2348"/>
      <c r="N166" s="2348"/>
      <c r="O166" s="2348"/>
      <c r="P166" s="2348"/>
      <c r="Q166" s="2348"/>
      <c r="R166" s="2349"/>
      <c r="S166" s="2244"/>
    </row>
    <row r="167" spans="1:19" ht="39.950000000000003" customHeight="1">
      <c r="A167" s="1407"/>
      <c r="B167" s="1404" t="s">
        <v>1689</v>
      </c>
      <c r="C167" s="1336"/>
      <c r="D167" s="124"/>
      <c r="E167" s="2241"/>
      <c r="F167" s="2241"/>
      <c r="G167" s="2241"/>
      <c r="H167" s="2241"/>
      <c r="I167" s="2241"/>
      <c r="J167" s="2241"/>
      <c r="K167" s="2241"/>
      <c r="L167" s="2241"/>
      <c r="M167" s="2241"/>
      <c r="N167" s="2241"/>
      <c r="O167" s="2241"/>
      <c r="P167" s="2241"/>
      <c r="Q167" s="2241"/>
      <c r="R167" s="2241"/>
      <c r="S167" s="1406"/>
    </row>
    <row r="168" spans="1:19" ht="38.25" customHeight="1">
      <c r="A168" s="1407"/>
      <c r="B168" s="1412" t="s">
        <v>1654</v>
      </c>
      <c r="C168" s="1409" t="s">
        <v>1655</v>
      </c>
      <c r="D168" s="2257" t="s">
        <v>1423</v>
      </c>
      <c r="E168" s="157">
        <f>1375000/1.1</f>
        <v>1250000</v>
      </c>
      <c r="F168" s="155"/>
      <c r="G168" s="148"/>
      <c r="H168" s="2311" t="s">
        <v>1459</v>
      </c>
      <c r="I168" s="2312"/>
      <c r="J168" s="2312"/>
      <c r="K168" s="2312"/>
      <c r="L168" s="2312"/>
      <c r="M168" s="2312"/>
      <c r="N168" s="2312"/>
      <c r="O168" s="2312"/>
      <c r="P168" s="2312"/>
      <c r="Q168" s="2312"/>
      <c r="R168" s="2313"/>
      <c r="S168" s="2335" t="s">
        <v>1460</v>
      </c>
    </row>
    <row r="169" spans="1:19" ht="38.25" customHeight="1">
      <c r="A169" s="1407"/>
      <c r="B169" s="1412" t="s">
        <v>1656</v>
      </c>
      <c r="C169" s="1409" t="s">
        <v>1655</v>
      </c>
      <c r="D169" s="2257"/>
      <c r="E169" s="157">
        <f>1425000/1.1</f>
        <v>1295454.5454545454</v>
      </c>
      <c r="F169" s="155"/>
      <c r="G169" s="148"/>
      <c r="H169" s="2314"/>
      <c r="I169" s="2315"/>
      <c r="J169" s="2315"/>
      <c r="K169" s="2315"/>
      <c r="L169" s="2315"/>
      <c r="M169" s="2315"/>
      <c r="N169" s="2315"/>
      <c r="O169" s="2315"/>
      <c r="P169" s="2315"/>
      <c r="Q169" s="2315"/>
      <c r="R169" s="2316"/>
      <c r="S169" s="2257"/>
    </row>
    <row r="170" spans="1:19" ht="38.25" customHeight="1">
      <c r="A170" s="1407"/>
      <c r="B170" s="1412" t="s">
        <v>1657</v>
      </c>
      <c r="C170" s="1409" t="s">
        <v>1655</v>
      </c>
      <c r="D170" s="2257"/>
      <c r="E170" s="157">
        <f>1475000/1.1</f>
        <v>1340909.0909090908</v>
      </c>
      <c r="F170" s="155"/>
      <c r="G170" s="148"/>
      <c r="H170" s="2314"/>
      <c r="I170" s="2315"/>
      <c r="J170" s="2315"/>
      <c r="K170" s="2315"/>
      <c r="L170" s="2315"/>
      <c r="M170" s="2315"/>
      <c r="N170" s="2315"/>
      <c r="O170" s="2315"/>
      <c r="P170" s="2315"/>
      <c r="Q170" s="2315"/>
      <c r="R170" s="2316"/>
      <c r="S170" s="2257"/>
    </row>
    <row r="171" spans="1:19" ht="38.25" customHeight="1">
      <c r="A171" s="1407"/>
      <c r="B171" s="1412" t="s">
        <v>1658</v>
      </c>
      <c r="C171" s="1409" t="s">
        <v>1655</v>
      </c>
      <c r="D171" s="2257"/>
      <c r="E171" s="157">
        <f>1530000/1.1</f>
        <v>1390909.0909090908</v>
      </c>
      <c r="F171" s="155"/>
      <c r="G171" s="148"/>
      <c r="H171" s="2314"/>
      <c r="I171" s="2315"/>
      <c r="J171" s="2315"/>
      <c r="K171" s="2315"/>
      <c r="L171" s="2315"/>
      <c r="M171" s="2315"/>
      <c r="N171" s="2315"/>
      <c r="O171" s="2315"/>
      <c r="P171" s="2315"/>
      <c r="Q171" s="2315"/>
      <c r="R171" s="2316"/>
      <c r="S171" s="2257"/>
    </row>
    <row r="172" spans="1:19" ht="38.25" customHeight="1">
      <c r="A172" s="1407"/>
      <c r="B172" s="1412" t="s">
        <v>1659</v>
      </c>
      <c r="C172" s="1409" t="s">
        <v>1655</v>
      </c>
      <c r="D172" s="2257"/>
      <c r="E172" s="157">
        <f>1600000/1.1</f>
        <v>1454545.4545454544</v>
      </c>
      <c r="F172" s="155"/>
      <c r="G172" s="148"/>
      <c r="H172" s="2314"/>
      <c r="I172" s="2315"/>
      <c r="J172" s="2315"/>
      <c r="K172" s="2315"/>
      <c r="L172" s="2315"/>
      <c r="M172" s="2315"/>
      <c r="N172" s="2315"/>
      <c r="O172" s="2315"/>
      <c r="P172" s="2315"/>
      <c r="Q172" s="2315"/>
      <c r="R172" s="2316"/>
      <c r="S172" s="2257"/>
    </row>
    <row r="173" spans="1:19" ht="38.25" customHeight="1">
      <c r="A173" s="1407"/>
      <c r="B173" s="1412" t="s">
        <v>1530</v>
      </c>
      <c r="C173" s="1409" t="s">
        <v>548</v>
      </c>
      <c r="D173" s="2257"/>
      <c r="E173" s="157">
        <f>1700000/1.1</f>
        <v>1545454.5454545454</v>
      </c>
      <c r="F173" s="155"/>
      <c r="G173" s="148"/>
      <c r="H173" s="2314"/>
      <c r="I173" s="2315"/>
      <c r="J173" s="2315"/>
      <c r="K173" s="2315"/>
      <c r="L173" s="2315"/>
      <c r="M173" s="2315"/>
      <c r="N173" s="2315"/>
      <c r="O173" s="2315"/>
      <c r="P173" s="2315"/>
      <c r="Q173" s="2315"/>
      <c r="R173" s="2316"/>
      <c r="S173" s="2257"/>
    </row>
    <row r="174" spans="1:19" ht="30" customHeight="1">
      <c r="A174" s="1406" t="s">
        <v>1266</v>
      </c>
      <c r="B174" s="2337" t="s">
        <v>1267</v>
      </c>
      <c r="C174" s="2337"/>
      <c r="D174" s="2337"/>
      <c r="E174" s="2337"/>
      <c r="F174" s="2337"/>
      <c r="G174" s="2337"/>
      <c r="H174" s="2337"/>
      <c r="I174" s="2337"/>
      <c r="J174" s="2337"/>
      <c r="K174" s="2337"/>
      <c r="L174" s="2337"/>
      <c r="M174" s="2337"/>
      <c r="N174" s="2337"/>
      <c r="O174" s="2337"/>
      <c r="P174" s="2337"/>
      <c r="Q174" s="2337"/>
      <c r="R174" s="2337"/>
      <c r="S174" s="154"/>
    </row>
    <row r="175" spans="1:19" ht="45" customHeight="1">
      <c r="A175" s="2241">
        <v>1</v>
      </c>
      <c r="B175" s="1892" t="s">
        <v>1563</v>
      </c>
      <c r="C175" s="1892"/>
      <c r="D175" s="1892"/>
      <c r="E175" s="1892"/>
      <c r="F175" s="1892"/>
      <c r="G175" s="1892"/>
      <c r="H175" s="1892"/>
      <c r="I175" s="1892"/>
      <c r="J175" s="1892"/>
      <c r="K175" s="1892"/>
      <c r="L175" s="1892"/>
      <c r="M175" s="1892"/>
      <c r="N175" s="1892"/>
      <c r="O175" s="1892"/>
      <c r="P175" s="1892"/>
      <c r="Q175" s="1892"/>
      <c r="R175" s="1892"/>
      <c r="S175" s="2257"/>
    </row>
    <row r="176" spans="1:19" ht="30" customHeight="1">
      <c r="A176" s="2241"/>
      <c r="B176" s="2338" t="s">
        <v>1427</v>
      </c>
      <c r="C176" s="2331"/>
      <c r="D176" s="2331"/>
      <c r="E176" s="2331"/>
      <c r="F176" s="2331"/>
      <c r="G176" s="2331"/>
      <c r="H176" s="2331"/>
      <c r="I176" s="2331"/>
      <c r="J176" s="2331"/>
      <c r="K176" s="2331"/>
      <c r="L176" s="2331"/>
      <c r="M176" s="2331"/>
      <c r="N176" s="2331"/>
      <c r="O176" s="2331"/>
      <c r="P176" s="2331"/>
      <c r="Q176" s="2331"/>
      <c r="R176" s="2331"/>
      <c r="S176" s="2257"/>
    </row>
    <row r="177" spans="1:19" ht="22.5" customHeight="1">
      <c r="A177" s="2241"/>
      <c r="B177" s="2339" t="s">
        <v>1374</v>
      </c>
      <c r="C177" s="2331"/>
      <c r="D177" s="2331"/>
      <c r="E177" s="2331"/>
      <c r="F177" s="2331"/>
      <c r="G177" s="2331"/>
      <c r="H177" s="2331"/>
      <c r="I177" s="2331"/>
      <c r="J177" s="2331"/>
      <c r="K177" s="2331"/>
      <c r="L177" s="2331"/>
      <c r="M177" s="2331"/>
      <c r="N177" s="2331"/>
      <c r="O177" s="2331"/>
      <c r="P177" s="1412"/>
      <c r="Q177" s="1412"/>
      <c r="R177" s="1412"/>
      <c r="S177" s="2257"/>
    </row>
    <row r="178" spans="1:19" ht="18" customHeight="1">
      <c r="A178" s="2241"/>
      <c r="B178" s="2339" t="s">
        <v>1428</v>
      </c>
      <c r="C178" s="2331"/>
      <c r="D178" s="2331"/>
      <c r="E178" s="2331"/>
      <c r="F178" s="2331"/>
      <c r="G178" s="2331"/>
      <c r="H178" s="2331"/>
      <c r="I178" s="2331"/>
      <c r="J178" s="2331"/>
      <c r="K178" s="2331"/>
      <c r="L178" s="2331"/>
      <c r="M178" s="2331"/>
      <c r="N178" s="2331"/>
      <c r="O178" s="2331"/>
      <c r="P178" s="2331"/>
      <c r="Q178" s="2331"/>
      <c r="R178" s="2331"/>
      <c r="S178" s="2257"/>
    </row>
    <row r="179" spans="1:19" ht="18" customHeight="1">
      <c r="A179" s="2241"/>
      <c r="B179" s="2339" t="s">
        <v>1429</v>
      </c>
      <c r="C179" s="2331"/>
      <c r="D179" s="2331"/>
      <c r="E179" s="2331"/>
      <c r="F179" s="2331"/>
      <c r="G179" s="2331"/>
      <c r="H179" s="2331"/>
      <c r="I179" s="2331"/>
      <c r="J179" s="2331"/>
      <c r="K179" s="2331"/>
      <c r="L179" s="2331"/>
      <c r="M179" s="2331"/>
      <c r="N179" s="2331"/>
      <c r="O179" s="2331"/>
      <c r="P179" s="2331"/>
      <c r="Q179" s="2331"/>
      <c r="R179" s="2331"/>
      <c r="S179" s="2257"/>
    </row>
    <row r="180" spans="1:19" ht="30" customHeight="1">
      <c r="A180" s="1406"/>
      <c r="B180" s="2340" t="s">
        <v>1430</v>
      </c>
      <c r="C180" s="1892"/>
      <c r="D180" s="1892"/>
      <c r="E180" s="1892"/>
      <c r="F180" s="1892"/>
      <c r="G180" s="2327"/>
      <c r="H180" s="2327"/>
      <c r="I180" s="2327"/>
      <c r="J180" s="2327"/>
      <c r="K180" s="2327"/>
      <c r="L180" s="2327"/>
      <c r="M180" s="2327"/>
      <c r="N180" s="2327"/>
      <c r="O180" s="2327"/>
      <c r="P180" s="2327"/>
      <c r="Q180" s="2327"/>
      <c r="R180" s="2327"/>
      <c r="S180" s="157"/>
    </row>
    <row r="181" spans="1:19" ht="30" customHeight="1">
      <c r="A181" s="1407"/>
      <c r="B181" s="1412" t="s">
        <v>1272</v>
      </c>
      <c r="C181" s="1409" t="s">
        <v>1273</v>
      </c>
      <c r="D181" s="1409"/>
      <c r="E181" s="1410">
        <v>440000</v>
      </c>
      <c r="F181" s="2258" t="s">
        <v>1431</v>
      </c>
      <c r="G181" s="2259"/>
      <c r="H181" s="2259"/>
      <c r="I181" s="2259"/>
      <c r="J181" s="2259"/>
      <c r="K181" s="2259"/>
      <c r="L181" s="2259"/>
      <c r="M181" s="2259"/>
      <c r="N181" s="2259"/>
      <c r="O181" s="2259"/>
      <c r="P181" s="2259"/>
      <c r="Q181" s="2259"/>
      <c r="R181" s="2260"/>
      <c r="S181" s="2257"/>
    </row>
    <row r="182" spans="1:19" ht="30" customHeight="1">
      <c r="A182" s="1407"/>
      <c r="B182" s="1412" t="s">
        <v>1274</v>
      </c>
      <c r="C182" s="1409" t="s">
        <v>1273</v>
      </c>
      <c r="D182" s="1409"/>
      <c r="E182" s="1410">
        <v>495000</v>
      </c>
      <c r="F182" s="2261"/>
      <c r="G182" s="2262"/>
      <c r="H182" s="2262"/>
      <c r="I182" s="2262"/>
      <c r="J182" s="2262"/>
      <c r="K182" s="2262"/>
      <c r="L182" s="2262"/>
      <c r="M182" s="2262"/>
      <c r="N182" s="2262"/>
      <c r="O182" s="2262"/>
      <c r="P182" s="2262"/>
      <c r="Q182" s="2262"/>
      <c r="R182" s="2263"/>
      <c r="S182" s="2257"/>
    </row>
    <row r="183" spans="1:19" ht="30" customHeight="1">
      <c r="A183" s="1407"/>
      <c r="B183" s="1412" t="s">
        <v>1375</v>
      </c>
      <c r="C183" s="1409" t="s">
        <v>1273</v>
      </c>
      <c r="D183" s="1409"/>
      <c r="E183" s="1410">
        <v>555000</v>
      </c>
      <c r="F183" s="2261"/>
      <c r="G183" s="2262"/>
      <c r="H183" s="2262"/>
      <c r="I183" s="2262"/>
      <c r="J183" s="2262"/>
      <c r="K183" s="2262"/>
      <c r="L183" s="2262"/>
      <c r="M183" s="2262"/>
      <c r="N183" s="2262"/>
      <c r="O183" s="2262"/>
      <c r="P183" s="2262"/>
      <c r="Q183" s="2262"/>
      <c r="R183" s="2263"/>
      <c r="S183" s="2257"/>
    </row>
    <row r="184" spans="1:19" ht="30" customHeight="1">
      <c r="A184" s="1407"/>
      <c r="B184" s="1412" t="s">
        <v>1276</v>
      </c>
      <c r="C184" s="1409" t="s">
        <v>1273</v>
      </c>
      <c r="D184" s="1409"/>
      <c r="E184" s="1410">
        <v>680000</v>
      </c>
      <c r="F184" s="2261"/>
      <c r="G184" s="2262"/>
      <c r="H184" s="2262"/>
      <c r="I184" s="2262"/>
      <c r="J184" s="2262"/>
      <c r="K184" s="2262"/>
      <c r="L184" s="2262"/>
      <c r="M184" s="2262"/>
      <c r="N184" s="2262"/>
      <c r="O184" s="2262"/>
      <c r="P184" s="2262"/>
      <c r="Q184" s="2262"/>
      <c r="R184" s="2263"/>
      <c r="S184" s="2257"/>
    </row>
    <row r="185" spans="1:19" ht="30" customHeight="1">
      <c r="A185" s="1407"/>
      <c r="B185" s="1412" t="s">
        <v>1277</v>
      </c>
      <c r="C185" s="1409" t="s">
        <v>1273</v>
      </c>
      <c r="D185" s="1409"/>
      <c r="E185" s="1410">
        <v>720000</v>
      </c>
      <c r="F185" s="2261"/>
      <c r="G185" s="2262"/>
      <c r="H185" s="2262"/>
      <c r="I185" s="2262"/>
      <c r="J185" s="2262"/>
      <c r="K185" s="2262"/>
      <c r="L185" s="2262"/>
      <c r="M185" s="2262"/>
      <c r="N185" s="2262"/>
      <c r="O185" s="2262"/>
      <c r="P185" s="2262"/>
      <c r="Q185" s="2262"/>
      <c r="R185" s="2263"/>
      <c r="S185" s="2257"/>
    </row>
    <row r="186" spans="1:19" ht="30" customHeight="1">
      <c r="A186" s="1407"/>
      <c r="B186" s="1412" t="s">
        <v>1278</v>
      </c>
      <c r="C186" s="1409" t="s">
        <v>1273</v>
      </c>
      <c r="D186" s="1409"/>
      <c r="E186" s="1410">
        <v>790000</v>
      </c>
      <c r="F186" s="2261"/>
      <c r="G186" s="2262"/>
      <c r="H186" s="2262"/>
      <c r="I186" s="2262"/>
      <c r="J186" s="2262"/>
      <c r="K186" s="2262"/>
      <c r="L186" s="2262"/>
      <c r="M186" s="2262"/>
      <c r="N186" s="2262"/>
      <c r="O186" s="2262"/>
      <c r="P186" s="2262"/>
      <c r="Q186" s="2262"/>
      <c r="R186" s="2263"/>
      <c r="S186" s="2257"/>
    </row>
    <row r="187" spans="1:19" ht="30" customHeight="1">
      <c r="A187" s="1407"/>
      <c r="B187" s="1412" t="s">
        <v>1279</v>
      </c>
      <c r="C187" s="1409" t="s">
        <v>1273</v>
      </c>
      <c r="D187" s="1409"/>
      <c r="E187" s="1410">
        <v>985000</v>
      </c>
      <c r="F187" s="2261"/>
      <c r="G187" s="2262"/>
      <c r="H187" s="2262"/>
      <c r="I187" s="2262"/>
      <c r="J187" s="2262"/>
      <c r="K187" s="2262"/>
      <c r="L187" s="2262"/>
      <c r="M187" s="2262"/>
      <c r="N187" s="2262"/>
      <c r="O187" s="2262"/>
      <c r="P187" s="2262"/>
      <c r="Q187" s="2262"/>
      <c r="R187" s="2263"/>
      <c r="S187" s="2257"/>
    </row>
    <row r="188" spans="1:19" ht="30" customHeight="1">
      <c r="A188" s="1407"/>
      <c r="B188" s="1412" t="s">
        <v>1280</v>
      </c>
      <c r="C188" s="1409" t="s">
        <v>1273</v>
      </c>
      <c r="D188" s="1409"/>
      <c r="E188" s="1410">
        <v>1090000</v>
      </c>
      <c r="F188" s="2261"/>
      <c r="G188" s="2262"/>
      <c r="H188" s="2262"/>
      <c r="I188" s="2262"/>
      <c r="J188" s="2262"/>
      <c r="K188" s="2262"/>
      <c r="L188" s="2262"/>
      <c r="M188" s="2262"/>
      <c r="N188" s="2262"/>
      <c r="O188" s="2262"/>
      <c r="P188" s="2262"/>
      <c r="Q188" s="2262"/>
      <c r="R188" s="2263"/>
      <c r="S188" s="2257"/>
    </row>
    <row r="189" spans="1:19" ht="30" customHeight="1">
      <c r="A189" s="1407"/>
      <c r="B189" s="1412" t="s">
        <v>1281</v>
      </c>
      <c r="C189" s="1409" t="s">
        <v>1273</v>
      </c>
      <c r="D189" s="1409"/>
      <c r="E189" s="1410">
        <v>1190000</v>
      </c>
      <c r="F189" s="2261"/>
      <c r="G189" s="2262"/>
      <c r="H189" s="2262"/>
      <c r="I189" s="2262"/>
      <c r="J189" s="2262"/>
      <c r="K189" s="2262"/>
      <c r="L189" s="2262"/>
      <c r="M189" s="2262"/>
      <c r="N189" s="2262"/>
      <c r="O189" s="2262"/>
      <c r="P189" s="2262"/>
      <c r="Q189" s="2262"/>
      <c r="R189" s="2263"/>
      <c r="S189" s="2257"/>
    </row>
    <row r="190" spans="1:19" ht="30" customHeight="1">
      <c r="A190" s="1407"/>
      <c r="B190" s="1412" t="s">
        <v>1282</v>
      </c>
      <c r="C190" s="1409" t="s">
        <v>1273</v>
      </c>
      <c r="D190" s="1409"/>
      <c r="E190" s="1410">
        <v>1485000</v>
      </c>
      <c r="F190" s="2261"/>
      <c r="G190" s="2262"/>
      <c r="H190" s="2262"/>
      <c r="I190" s="2262"/>
      <c r="J190" s="2262"/>
      <c r="K190" s="2262"/>
      <c r="L190" s="2262"/>
      <c r="M190" s="2262"/>
      <c r="N190" s="2262"/>
      <c r="O190" s="2262"/>
      <c r="P190" s="2262"/>
      <c r="Q190" s="2262"/>
      <c r="R190" s="2263"/>
      <c r="S190" s="2257"/>
    </row>
    <row r="191" spans="1:19" ht="30" customHeight="1">
      <c r="A191" s="1407"/>
      <c r="B191" s="1412" t="s">
        <v>1283</v>
      </c>
      <c r="C191" s="1409" t="s">
        <v>1273</v>
      </c>
      <c r="D191" s="1409"/>
      <c r="E191" s="1410">
        <v>1610000</v>
      </c>
      <c r="F191" s="2261"/>
      <c r="G191" s="2262"/>
      <c r="H191" s="2262"/>
      <c r="I191" s="2262"/>
      <c r="J191" s="2262"/>
      <c r="K191" s="2262"/>
      <c r="L191" s="2262"/>
      <c r="M191" s="2262"/>
      <c r="N191" s="2262"/>
      <c r="O191" s="2262"/>
      <c r="P191" s="2262"/>
      <c r="Q191" s="2262"/>
      <c r="R191" s="2263"/>
      <c r="S191" s="2257"/>
    </row>
    <row r="192" spans="1:19" ht="30" customHeight="1">
      <c r="A192" s="1407"/>
      <c r="B192" s="1412" t="s">
        <v>1284</v>
      </c>
      <c r="C192" s="1409" t="s">
        <v>1273</v>
      </c>
      <c r="D192" s="1409"/>
      <c r="E192" s="1410">
        <v>1740000</v>
      </c>
      <c r="F192" s="2261"/>
      <c r="G192" s="2262"/>
      <c r="H192" s="2262"/>
      <c r="I192" s="2262"/>
      <c r="J192" s="2262"/>
      <c r="K192" s="2262"/>
      <c r="L192" s="2262"/>
      <c r="M192" s="2262"/>
      <c r="N192" s="2262"/>
      <c r="O192" s="2262"/>
      <c r="P192" s="2262"/>
      <c r="Q192" s="2262"/>
      <c r="R192" s="2263"/>
      <c r="S192" s="2257"/>
    </row>
    <row r="193" spans="1:19" ht="30" customHeight="1">
      <c r="A193" s="1407"/>
      <c r="B193" s="1412" t="s">
        <v>1285</v>
      </c>
      <c r="C193" s="1409" t="s">
        <v>1273</v>
      </c>
      <c r="D193" s="1409"/>
      <c r="E193" s="1410">
        <v>2475000</v>
      </c>
      <c r="F193" s="2261"/>
      <c r="G193" s="2262"/>
      <c r="H193" s="2262"/>
      <c r="I193" s="2262"/>
      <c r="J193" s="2262"/>
      <c r="K193" s="2262"/>
      <c r="L193" s="2262"/>
      <c r="M193" s="2262"/>
      <c r="N193" s="2262"/>
      <c r="O193" s="2262"/>
      <c r="P193" s="2262"/>
      <c r="Q193" s="2262"/>
      <c r="R193" s="2263"/>
      <c r="S193" s="2257"/>
    </row>
    <row r="194" spans="1:19" ht="30" customHeight="1">
      <c r="A194" s="1407"/>
      <c r="B194" s="1412" t="s">
        <v>1286</v>
      </c>
      <c r="C194" s="1409" t="s">
        <v>1273</v>
      </c>
      <c r="D194" s="1409"/>
      <c r="E194" s="1410">
        <v>2745000</v>
      </c>
      <c r="F194" s="2261"/>
      <c r="G194" s="2262"/>
      <c r="H194" s="2262"/>
      <c r="I194" s="2262"/>
      <c r="J194" s="2262"/>
      <c r="K194" s="2262"/>
      <c r="L194" s="2262"/>
      <c r="M194" s="2262"/>
      <c r="N194" s="2262"/>
      <c r="O194" s="2262"/>
      <c r="P194" s="2262"/>
      <c r="Q194" s="2262"/>
      <c r="R194" s="2263"/>
      <c r="S194" s="2257"/>
    </row>
    <row r="195" spans="1:19" ht="30" customHeight="1">
      <c r="A195" s="1407"/>
      <c r="B195" s="1412" t="s">
        <v>1287</v>
      </c>
      <c r="C195" s="1409" t="s">
        <v>1273</v>
      </c>
      <c r="D195" s="1409"/>
      <c r="E195" s="1410">
        <v>2970000</v>
      </c>
      <c r="F195" s="2261"/>
      <c r="G195" s="2262"/>
      <c r="H195" s="2262"/>
      <c r="I195" s="2262"/>
      <c r="J195" s="2262"/>
      <c r="K195" s="2262"/>
      <c r="L195" s="2262"/>
      <c r="M195" s="2262"/>
      <c r="N195" s="2262"/>
      <c r="O195" s="2262"/>
      <c r="P195" s="2262"/>
      <c r="Q195" s="2262"/>
      <c r="R195" s="2263"/>
      <c r="S195" s="2257"/>
    </row>
    <row r="196" spans="1:19" ht="30" customHeight="1">
      <c r="A196" s="1407"/>
      <c r="B196" s="1412" t="s">
        <v>1288</v>
      </c>
      <c r="C196" s="1409" t="s">
        <v>1273</v>
      </c>
      <c r="D196" s="1409"/>
      <c r="E196" s="1410">
        <v>3555000</v>
      </c>
      <c r="F196" s="2261"/>
      <c r="G196" s="2262"/>
      <c r="H196" s="2262"/>
      <c r="I196" s="2262"/>
      <c r="J196" s="2262"/>
      <c r="K196" s="2262"/>
      <c r="L196" s="2262"/>
      <c r="M196" s="2262"/>
      <c r="N196" s="2262"/>
      <c r="O196" s="2262"/>
      <c r="P196" s="2262"/>
      <c r="Q196" s="2262"/>
      <c r="R196" s="2263"/>
      <c r="S196" s="2257"/>
    </row>
    <row r="197" spans="1:19" ht="30" customHeight="1">
      <c r="A197" s="1407"/>
      <c r="B197" s="1412" t="s">
        <v>1289</v>
      </c>
      <c r="C197" s="1409" t="s">
        <v>1273</v>
      </c>
      <c r="D197" s="1409"/>
      <c r="E197" s="1410">
        <v>3915000</v>
      </c>
      <c r="F197" s="2261"/>
      <c r="G197" s="2262"/>
      <c r="H197" s="2262"/>
      <c r="I197" s="2262"/>
      <c r="J197" s="2262"/>
      <c r="K197" s="2262"/>
      <c r="L197" s="2262"/>
      <c r="M197" s="2262"/>
      <c r="N197" s="2262"/>
      <c r="O197" s="2262"/>
      <c r="P197" s="2262"/>
      <c r="Q197" s="2262"/>
      <c r="R197" s="2263"/>
      <c r="S197" s="2257"/>
    </row>
    <row r="198" spans="1:19" ht="30" customHeight="1">
      <c r="A198" s="1407"/>
      <c r="B198" s="1412" t="s">
        <v>1290</v>
      </c>
      <c r="C198" s="1409" t="s">
        <v>1273</v>
      </c>
      <c r="D198" s="1409"/>
      <c r="E198" s="1410">
        <v>4275000</v>
      </c>
      <c r="F198" s="2264"/>
      <c r="G198" s="2265"/>
      <c r="H198" s="2265"/>
      <c r="I198" s="2265"/>
      <c r="J198" s="2265"/>
      <c r="K198" s="2265"/>
      <c r="L198" s="2265"/>
      <c r="M198" s="2265"/>
      <c r="N198" s="2265"/>
      <c r="O198" s="2265"/>
      <c r="P198" s="2265"/>
      <c r="Q198" s="2265"/>
      <c r="R198" s="2266"/>
      <c r="S198" s="2257"/>
    </row>
    <row r="199" spans="1:19" ht="30" customHeight="1">
      <c r="A199" s="1407"/>
      <c r="B199" s="1892" t="s">
        <v>1432</v>
      </c>
      <c r="C199" s="1892"/>
      <c r="D199" s="1892"/>
      <c r="E199" s="1892"/>
      <c r="F199" s="1892"/>
      <c r="G199" s="2327"/>
      <c r="H199" s="2327"/>
      <c r="I199" s="2327"/>
      <c r="J199" s="2327"/>
      <c r="K199" s="2327"/>
      <c r="L199" s="2327"/>
      <c r="M199" s="2327"/>
      <c r="N199" s="2327"/>
      <c r="O199" s="2327"/>
      <c r="P199" s="2327"/>
      <c r="Q199" s="2327"/>
      <c r="R199" s="2327"/>
      <c r="S199" s="2257"/>
    </row>
    <row r="200" spans="1:19" ht="30" customHeight="1">
      <c r="A200" s="1407"/>
      <c r="B200" s="1412" t="s">
        <v>1433</v>
      </c>
      <c r="C200" s="1409" t="s">
        <v>1273</v>
      </c>
      <c r="D200" s="1409"/>
      <c r="E200" s="1410">
        <v>775000</v>
      </c>
      <c r="F200" s="2311" t="s">
        <v>1436</v>
      </c>
      <c r="G200" s="2312"/>
      <c r="H200" s="2312"/>
      <c r="I200" s="2312"/>
      <c r="J200" s="2312"/>
      <c r="K200" s="2312"/>
      <c r="L200" s="2312"/>
      <c r="M200" s="2312"/>
      <c r="N200" s="2312"/>
      <c r="O200" s="2312"/>
      <c r="P200" s="2312"/>
      <c r="Q200" s="2312"/>
      <c r="R200" s="2313"/>
      <c r="S200" s="2257"/>
    </row>
    <row r="201" spans="1:19" ht="30" customHeight="1">
      <c r="A201" s="1373"/>
      <c r="B201" s="1374" t="s">
        <v>1434</v>
      </c>
      <c r="C201" s="1375" t="s">
        <v>1273</v>
      </c>
      <c r="D201" s="1375"/>
      <c r="E201" s="1376">
        <v>865000</v>
      </c>
      <c r="F201" s="2314"/>
      <c r="G201" s="2315"/>
      <c r="H201" s="2315"/>
      <c r="I201" s="2315"/>
      <c r="J201" s="2315"/>
      <c r="K201" s="2315"/>
      <c r="L201" s="2315"/>
      <c r="M201" s="2315"/>
      <c r="N201" s="2315"/>
      <c r="O201" s="2315"/>
      <c r="P201" s="2315"/>
      <c r="Q201" s="2315"/>
      <c r="R201" s="2316"/>
      <c r="S201" s="2257"/>
    </row>
    <row r="202" spans="1:19" ht="30" customHeight="1">
      <c r="A202" s="1407"/>
      <c r="B202" s="1412" t="s">
        <v>1435</v>
      </c>
      <c r="C202" s="1409" t="s">
        <v>1273</v>
      </c>
      <c r="D202" s="1409"/>
      <c r="E202" s="1410">
        <v>1165000</v>
      </c>
      <c r="F202" s="2314"/>
      <c r="G202" s="2315"/>
      <c r="H202" s="2315"/>
      <c r="I202" s="2315"/>
      <c r="J202" s="2315"/>
      <c r="K202" s="2315"/>
      <c r="L202" s="2315"/>
      <c r="M202" s="2315"/>
      <c r="N202" s="2315"/>
      <c r="O202" s="2315"/>
      <c r="P202" s="2315"/>
      <c r="Q202" s="2315"/>
      <c r="R202" s="2316"/>
      <c r="S202" s="2257"/>
    </row>
    <row r="203" spans="1:19" ht="30" customHeight="1">
      <c r="A203" s="1407"/>
      <c r="B203" s="1412" t="s">
        <v>1437</v>
      </c>
      <c r="C203" s="1409" t="s">
        <v>1273</v>
      </c>
      <c r="D203" s="1409"/>
      <c r="E203" s="1410">
        <v>1280000</v>
      </c>
      <c r="F203" s="2314"/>
      <c r="G203" s="2315"/>
      <c r="H203" s="2315"/>
      <c r="I203" s="2315"/>
      <c r="J203" s="2315"/>
      <c r="K203" s="2315"/>
      <c r="L203" s="2315"/>
      <c r="M203" s="2315"/>
      <c r="N203" s="2315"/>
      <c r="O203" s="2315"/>
      <c r="P203" s="2315"/>
      <c r="Q203" s="2315"/>
      <c r="R203" s="2316"/>
      <c r="S203" s="2257"/>
    </row>
    <row r="204" spans="1:19" ht="30" customHeight="1">
      <c r="A204" s="1407"/>
      <c r="B204" s="1412" t="s">
        <v>1438</v>
      </c>
      <c r="C204" s="1409" t="s">
        <v>1273</v>
      </c>
      <c r="D204" s="1409"/>
      <c r="E204" s="1410">
        <v>1685000</v>
      </c>
      <c r="F204" s="2314"/>
      <c r="G204" s="2315"/>
      <c r="H204" s="2315"/>
      <c r="I204" s="2315"/>
      <c r="J204" s="2315"/>
      <c r="K204" s="2315"/>
      <c r="L204" s="2315"/>
      <c r="M204" s="2315"/>
      <c r="N204" s="2315"/>
      <c r="O204" s="2315"/>
      <c r="P204" s="2315"/>
      <c r="Q204" s="2315"/>
      <c r="R204" s="2316"/>
      <c r="S204" s="2257"/>
    </row>
    <row r="205" spans="1:19" ht="30" customHeight="1">
      <c r="A205" s="1407"/>
      <c r="B205" s="1412" t="s">
        <v>1439</v>
      </c>
      <c r="C205" s="1409" t="s">
        <v>1273</v>
      </c>
      <c r="D205" s="1409"/>
      <c r="E205" s="1410">
        <v>1785000</v>
      </c>
      <c r="F205" s="2347"/>
      <c r="G205" s="2348"/>
      <c r="H205" s="2348"/>
      <c r="I205" s="2348"/>
      <c r="J205" s="2348"/>
      <c r="K205" s="2348"/>
      <c r="L205" s="2348"/>
      <c r="M205" s="2348"/>
      <c r="N205" s="2348"/>
      <c r="O205" s="2348"/>
      <c r="P205" s="2348"/>
      <c r="Q205" s="2348"/>
      <c r="R205" s="2349"/>
      <c r="S205" s="2257"/>
    </row>
    <row r="206" spans="1:19" ht="45" customHeight="1">
      <c r="A206" s="1406">
        <v>2</v>
      </c>
      <c r="B206" s="1892" t="s">
        <v>1532</v>
      </c>
      <c r="C206" s="1892"/>
      <c r="D206" s="1892"/>
      <c r="E206" s="1892"/>
      <c r="F206" s="1892"/>
      <c r="G206" s="1892"/>
      <c r="H206" s="1892"/>
      <c r="I206" s="1892"/>
      <c r="J206" s="1892"/>
      <c r="K206" s="1892"/>
      <c r="L206" s="1892"/>
      <c r="M206" s="1892"/>
      <c r="N206" s="1892"/>
      <c r="O206" s="1892"/>
      <c r="P206" s="1892"/>
      <c r="Q206" s="1892"/>
      <c r="R206" s="1892"/>
      <c r="S206" s="124"/>
    </row>
    <row r="207" spans="1:19" ht="17.25" customHeight="1">
      <c r="A207" s="1407"/>
      <c r="B207" s="161" t="s">
        <v>1291</v>
      </c>
      <c r="C207" s="1409"/>
      <c r="D207" s="1409"/>
      <c r="E207" s="1413"/>
      <c r="F207" s="2258" t="s">
        <v>1292</v>
      </c>
      <c r="G207" s="2259"/>
      <c r="H207" s="2259"/>
      <c r="I207" s="2259"/>
      <c r="J207" s="2259"/>
      <c r="K207" s="2259"/>
      <c r="L207" s="2259"/>
      <c r="M207" s="2259"/>
      <c r="N207" s="2259"/>
      <c r="O207" s="2259"/>
      <c r="P207" s="2259"/>
      <c r="Q207" s="2259"/>
      <c r="R207" s="2260"/>
      <c r="S207" s="2336"/>
    </row>
    <row r="208" spans="1:19" ht="33">
      <c r="A208" s="1407"/>
      <c r="B208" s="1412" t="s">
        <v>1293</v>
      </c>
      <c r="C208" s="1409" t="s">
        <v>1273</v>
      </c>
      <c r="D208" s="2257" t="s">
        <v>1294</v>
      </c>
      <c r="E208" s="156">
        <v>1440000</v>
      </c>
      <c r="F208" s="2261"/>
      <c r="G208" s="2262"/>
      <c r="H208" s="2262"/>
      <c r="I208" s="2262"/>
      <c r="J208" s="2262"/>
      <c r="K208" s="2262"/>
      <c r="L208" s="2262"/>
      <c r="M208" s="2262"/>
      <c r="N208" s="2262"/>
      <c r="O208" s="2262"/>
      <c r="P208" s="2262"/>
      <c r="Q208" s="2262"/>
      <c r="R208" s="2263"/>
      <c r="S208" s="2336"/>
    </row>
    <row r="209" spans="1:19" ht="33">
      <c r="A209" s="1407"/>
      <c r="B209" s="1412" t="s">
        <v>1295</v>
      </c>
      <c r="C209" s="1409" t="s">
        <v>1273</v>
      </c>
      <c r="D209" s="2257"/>
      <c r="E209" s="156">
        <v>1580000</v>
      </c>
      <c r="F209" s="2261"/>
      <c r="G209" s="2262"/>
      <c r="H209" s="2262"/>
      <c r="I209" s="2262"/>
      <c r="J209" s="2262"/>
      <c r="K209" s="2262"/>
      <c r="L209" s="2262"/>
      <c r="M209" s="2262"/>
      <c r="N209" s="2262"/>
      <c r="O209" s="2262"/>
      <c r="P209" s="2262"/>
      <c r="Q209" s="2262"/>
      <c r="R209" s="2263"/>
      <c r="S209" s="2336"/>
    </row>
    <row r="210" spans="1:19" ht="33">
      <c r="A210" s="1407"/>
      <c r="B210" s="1412" t="s">
        <v>1296</v>
      </c>
      <c r="C210" s="1409" t="s">
        <v>1273</v>
      </c>
      <c r="D210" s="2257"/>
      <c r="E210" s="156">
        <v>1690000</v>
      </c>
      <c r="F210" s="2261"/>
      <c r="G210" s="2262"/>
      <c r="H210" s="2262"/>
      <c r="I210" s="2262"/>
      <c r="J210" s="2262"/>
      <c r="K210" s="2262"/>
      <c r="L210" s="2262"/>
      <c r="M210" s="2262"/>
      <c r="N210" s="2262"/>
      <c r="O210" s="2262"/>
      <c r="P210" s="2262"/>
      <c r="Q210" s="2262"/>
      <c r="R210" s="2263"/>
      <c r="S210" s="2336"/>
    </row>
    <row r="211" spans="1:19" ht="33">
      <c r="A211" s="1407"/>
      <c r="B211" s="1412" t="s">
        <v>1297</v>
      </c>
      <c r="C211" s="1409" t="s">
        <v>1273</v>
      </c>
      <c r="D211" s="2257"/>
      <c r="E211" s="156">
        <v>2030000</v>
      </c>
      <c r="F211" s="2261"/>
      <c r="G211" s="2262"/>
      <c r="H211" s="2262"/>
      <c r="I211" s="2262"/>
      <c r="J211" s="2262"/>
      <c r="K211" s="2262"/>
      <c r="L211" s="2262"/>
      <c r="M211" s="2262"/>
      <c r="N211" s="2262"/>
      <c r="O211" s="2262"/>
      <c r="P211" s="2262"/>
      <c r="Q211" s="2262"/>
      <c r="R211" s="2263"/>
      <c r="S211" s="2336"/>
    </row>
    <row r="212" spans="1:19" ht="33">
      <c r="A212" s="1407"/>
      <c r="B212" s="1412" t="s">
        <v>1298</v>
      </c>
      <c r="C212" s="1409" t="s">
        <v>1273</v>
      </c>
      <c r="D212" s="2257" t="s">
        <v>1294</v>
      </c>
      <c r="E212" s="156">
        <v>2170000</v>
      </c>
      <c r="F212" s="2261"/>
      <c r="G212" s="2262"/>
      <c r="H212" s="2262"/>
      <c r="I212" s="2262"/>
      <c r="J212" s="2262"/>
      <c r="K212" s="2262"/>
      <c r="L212" s="2262"/>
      <c r="M212" s="2262"/>
      <c r="N212" s="2262"/>
      <c r="O212" s="2262"/>
      <c r="P212" s="2262"/>
      <c r="Q212" s="2262"/>
      <c r="R212" s="2263"/>
      <c r="S212" s="2336"/>
    </row>
    <row r="213" spans="1:19" ht="33">
      <c r="A213" s="1407"/>
      <c r="B213" s="1412" t="s">
        <v>1299</v>
      </c>
      <c r="C213" s="1409" t="s">
        <v>1273</v>
      </c>
      <c r="D213" s="2257"/>
      <c r="E213" s="156">
        <v>2280000</v>
      </c>
      <c r="F213" s="2261"/>
      <c r="G213" s="2262"/>
      <c r="H213" s="2262"/>
      <c r="I213" s="2262"/>
      <c r="J213" s="2262"/>
      <c r="K213" s="2262"/>
      <c r="L213" s="2262"/>
      <c r="M213" s="2262"/>
      <c r="N213" s="2262"/>
      <c r="O213" s="2262"/>
      <c r="P213" s="2262"/>
      <c r="Q213" s="2262"/>
      <c r="R213" s="2263"/>
      <c r="S213" s="2336"/>
    </row>
    <row r="214" spans="1:19" ht="33">
      <c r="A214" s="1407"/>
      <c r="B214" s="1412" t="s">
        <v>1300</v>
      </c>
      <c r="C214" s="1409" t="s">
        <v>1273</v>
      </c>
      <c r="D214" s="2257"/>
      <c r="E214" s="156">
        <v>2910000</v>
      </c>
      <c r="F214" s="2261"/>
      <c r="G214" s="2262"/>
      <c r="H214" s="2262"/>
      <c r="I214" s="2262"/>
      <c r="J214" s="2262"/>
      <c r="K214" s="2262"/>
      <c r="L214" s="2262"/>
      <c r="M214" s="2262"/>
      <c r="N214" s="2262"/>
      <c r="O214" s="2262"/>
      <c r="P214" s="2262"/>
      <c r="Q214" s="2262"/>
      <c r="R214" s="2263"/>
      <c r="S214" s="2336"/>
    </row>
    <row r="215" spans="1:19" ht="33">
      <c r="A215" s="1407"/>
      <c r="B215" s="1412" t="s">
        <v>1301</v>
      </c>
      <c r="C215" s="1409" t="s">
        <v>1273</v>
      </c>
      <c r="D215" s="2257"/>
      <c r="E215" s="156">
        <v>3190000</v>
      </c>
      <c r="F215" s="2261"/>
      <c r="G215" s="2262"/>
      <c r="H215" s="2262"/>
      <c r="I215" s="2262"/>
      <c r="J215" s="2262"/>
      <c r="K215" s="2262"/>
      <c r="L215" s="2262"/>
      <c r="M215" s="2262"/>
      <c r="N215" s="2262"/>
      <c r="O215" s="2262"/>
      <c r="P215" s="2262"/>
      <c r="Q215" s="2262"/>
      <c r="R215" s="2263"/>
      <c r="S215" s="2336"/>
    </row>
    <row r="216" spans="1:19" ht="33">
      <c r="A216" s="1407"/>
      <c r="B216" s="1412" t="s">
        <v>1302</v>
      </c>
      <c r="C216" s="1409" t="s">
        <v>1273</v>
      </c>
      <c r="D216" s="2257" t="s">
        <v>1294</v>
      </c>
      <c r="E216" s="156">
        <v>3400000</v>
      </c>
      <c r="F216" s="2261"/>
      <c r="G216" s="2262"/>
      <c r="H216" s="2262"/>
      <c r="I216" s="2262"/>
      <c r="J216" s="2262"/>
      <c r="K216" s="2262"/>
      <c r="L216" s="2262"/>
      <c r="M216" s="2262"/>
      <c r="N216" s="2262"/>
      <c r="O216" s="2262"/>
      <c r="P216" s="2262"/>
      <c r="Q216" s="2262"/>
      <c r="R216" s="2263"/>
      <c r="S216" s="2336"/>
    </row>
    <row r="217" spans="1:19" ht="33">
      <c r="A217" s="1407"/>
      <c r="B217" s="1412" t="s">
        <v>1303</v>
      </c>
      <c r="C217" s="1409" t="s">
        <v>1273</v>
      </c>
      <c r="D217" s="2257"/>
      <c r="E217" s="156">
        <v>3980000</v>
      </c>
      <c r="F217" s="2261"/>
      <c r="G217" s="2262"/>
      <c r="H217" s="2262"/>
      <c r="I217" s="2262"/>
      <c r="J217" s="2262"/>
      <c r="K217" s="2262"/>
      <c r="L217" s="2262"/>
      <c r="M217" s="2262"/>
      <c r="N217" s="2262"/>
      <c r="O217" s="2262"/>
      <c r="P217" s="2262"/>
      <c r="Q217" s="2262"/>
      <c r="R217" s="2263"/>
      <c r="S217" s="2336"/>
    </row>
    <row r="218" spans="1:19" ht="33">
      <c r="A218" s="1407"/>
      <c r="B218" s="1412" t="s">
        <v>1304</v>
      </c>
      <c r="C218" s="1409" t="s">
        <v>1273</v>
      </c>
      <c r="D218" s="2257"/>
      <c r="E218" s="156">
        <v>4500000</v>
      </c>
      <c r="F218" s="2261"/>
      <c r="G218" s="2262"/>
      <c r="H218" s="2262"/>
      <c r="I218" s="2262"/>
      <c r="J218" s="2262"/>
      <c r="K218" s="2262"/>
      <c r="L218" s="2262"/>
      <c r="M218" s="2262"/>
      <c r="N218" s="2262"/>
      <c r="O218" s="2262"/>
      <c r="P218" s="2262"/>
      <c r="Q218" s="2262"/>
      <c r="R218" s="2263"/>
      <c r="S218" s="2336"/>
    </row>
    <row r="219" spans="1:19" ht="33">
      <c r="A219" s="1407"/>
      <c r="B219" s="1412" t="s">
        <v>1305</v>
      </c>
      <c r="C219" s="1409" t="s">
        <v>1273</v>
      </c>
      <c r="D219" s="2257"/>
      <c r="E219" s="156">
        <v>4590000</v>
      </c>
      <c r="F219" s="2264"/>
      <c r="G219" s="2265"/>
      <c r="H219" s="2265"/>
      <c r="I219" s="2265"/>
      <c r="J219" s="2265"/>
      <c r="K219" s="2265"/>
      <c r="L219" s="2265"/>
      <c r="M219" s="2265"/>
      <c r="N219" s="2265"/>
      <c r="O219" s="2265"/>
      <c r="P219" s="2265"/>
      <c r="Q219" s="2265"/>
      <c r="R219" s="2266"/>
      <c r="S219" s="2336"/>
    </row>
    <row r="220" spans="1:19" ht="30" customHeight="1">
      <c r="A220" s="1406" t="s">
        <v>1266</v>
      </c>
      <c r="B220" s="1892" t="s">
        <v>1306</v>
      </c>
      <c r="C220" s="1892"/>
      <c r="D220" s="1892"/>
      <c r="E220" s="1892"/>
      <c r="F220" s="1892"/>
      <c r="G220" s="1892"/>
      <c r="H220" s="1892"/>
      <c r="I220" s="1892"/>
      <c r="J220" s="1892"/>
      <c r="K220" s="1892"/>
      <c r="L220" s="1892"/>
      <c r="M220" s="1892"/>
      <c r="N220" s="1892"/>
      <c r="O220" s="1892"/>
      <c r="P220" s="1892"/>
      <c r="Q220" s="1892"/>
      <c r="R220" s="1892"/>
      <c r="S220" s="1413"/>
    </row>
    <row r="221" spans="1:19" ht="39.75" customHeight="1">
      <c r="A221" s="1406">
        <v>1</v>
      </c>
      <c r="B221" s="1892" t="s">
        <v>1707</v>
      </c>
      <c r="C221" s="1892"/>
      <c r="D221" s="1892"/>
      <c r="E221" s="1892"/>
      <c r="F221" s="1892"/>
      <c r="G221" s="1892"/>
      <c r="H221" s="1892"/>
      <c r="I221" s="1892"/>
      <c r="J221" s="1892"/>
      <c r="K221" s="1892"/>
      <c r="L221" s="1892"/>
      <c r="M221" s="1892"/>
      <c r="N221" s="1892"/>
      <c r="O221" s="1892"/>
      <c r="P221" s="1892"/>
      <c r="Q221" s="1892"/>
      <c r="R221" s="1892"/>
      <c r="S221" s="124"/>
    </row>
    <row r="222" spans="1:19" ht="30" customHeight="1">
      <c r="A222" s="1406"/>
      <c r="B222" s="139" t="s">
        <v>1308</v>
      </c>
      <c r="C222" s="2241"/>
      <c r="D222" s="2241"/>
      <c r="E222" s="2241"/>
      <c r="F222" s="2241"/>
      <c r="G222" s="2241" t="s">
        <v>1309</v>
      </c>
      <c r="H222" s="2241"/>
      <c r="I222" s="2241"/>
      <c r="J222" s="2241"/>
      <c r="K222" s="2241"/>
      <c r="L222" s="2241"/>
      <c r="M222" s="2241"/>
      <c r="N222" s="2241"/>
      <c r="O222" s="2241"/>
      <c r="P222" s="2241"/>
      <c r="Q222" s="2241"/>
      <c r="R222" s="2241"/>
      <c r="S222" s="124"/>
    </row>
    <row r="223" spans="1:19" ht="60" customHeight="1">
      <c r="A223" s="1407"/>
      <c r="B223" s="1412" t="s">
        <v>1310</v>
      </c>
      <c r="C223" s="1409" t="s">
        <v>1662</v>
      </c>
      <c r="D223" s="1407"/>
      <c r="E223" s="156"/>
      <c r="F223" s="156"/>
      <c r="G223" s="2334">
        <v>2389000</v>
      </c>
      <c r="H223" s="2334"/>
      <c r="I223" s="2334"/>
      <c r="J223" s="2334"/>
      <c r="K223" s="2334"/>
      <c r="L223" s="2334"/>
      <c r="M223" s="2334"/>
      <c r="N223" s="2334"/>
      <c r="O223" s="2334"/>
      <c r="P223" s="2334"/>
      <c r="Q223" s="2334"/>
      <c r="R223" s="2334"/>
      <c r="S223" s="163"/>
    </row>
    <row r="224" spans="1:19" ht="60" customHeight="1">
      <c r="A224" s="1407"/>
      <c r="B224" s="1412" t="s">
        <v>1311</v>
      </c>
      <c r="C224" s="1409" t="s">
        <v>1662</v>
      </c>
      <c r="D224" s="1407"/>
      <c r="E224" s="156"/>
      <c r="F224" s="156"/>
      <c r="G224" s="2334">
        <v>2389000</v>
      </c>
      <c r="H224" s="2334"/>
      <c r="I224" s="2334"/>
      <c r="J224" s="2334"/>
      <c r="K224" s="2334"/>
      <c r="L224" s="2334"/>
      <c r="M224" s="2334"/>
      <c r="N224" s="2334"/>
      <c r="O224" s="2334"/>
      <c r="P224" s="2334"/>
      <c r="Q224" s="2334"/>
      <c r="R224" s="2334"/>
      <c r="S224" s="163"/>
    </row>
    <row r="225" spans="1:19" ht="60" customHeight="1">
      <c r="A225" s="1407"/>
      <c r="B225" s="1412" t="s">
        <v>1312</v>
      </c>
      <c r="C225" s="1409" t="s">
        <v>1662</v>
      </c>
      <c r="D225" s="1407"/>
      <c r="E225" s="156"/>
      <c r="F225" s="156"/>
      <c r="G225" s="2334">
        <v>2463000</v>
      </c>
      <c r="H225" s="2334"/>
      <c r="I225" s="2334"/>
      <c r="J225" s="2334"/>
      <c r="K225" s="2334"/>
      <c r="L225" s="2334"/>
      <c r="M225" s="2334"/>
      <c r="N225" s="2334"/>
      <c r="O225" s="2334"/>
      <c r="P225" s="2334"/>
      <c r="Q225" s="2334"/>
      <c r="R225" s="2334"/>
      <c r="S225" s="163"/>
    </row>
    <row r="226" spans="1:19" ht="60" customHeight="1">
      <c r="A226" s="1407"/>
      <c r="B226" s="1412" t="s">
        <v>1313</v>
      </c>
      <c r="C226" s="1409" t="s">
        <v>1662</v>
      </c>
      <c r="D226" s="1407"/>
      <c r="E226" s="156"/>
      <c r="F226" s="156"/>
      <c r="G226" s="2334">
        <v>2389000</v>
      </c>
      <c r="H226" s="2334"/>
      <c r="I226" s="2334"/>
      <c r="J226" s="2334"/>
      <c r="K226" s="2334"/>
      <c r="L226" s="2334"/>
      <c r="M226" s="2334"/>
      <c r="N226" s="2334"/>
      <c r="O226" s="2334"/>
      <c r="P226" s="2334"/>
      <c r="Q226" s="2334"/>
      <c r="R226" s="2334"/>
      <c r="S226" s="123"/>
    </row>
    <row r="227" spans="1:19" ht="60" customHeight="1">
      <c r="A227" s="1407"/>
      <c r="B227" s="1412" t="s">
        <v>1314</v>
      </c>
      <c r="C227" s="1409" t="s">
        <v>1662</v>
      </c>
      <c r="D227" s="1407"/>
      <c r="E227" s="156"/>
      <c r="F227" s="156"/>
      <c r="G227" s="2334">
        <v>2156000</v>
      </c>
      <c r="H227" s="2334"/>
      <c r="I227" s="2334"/>
      <c r="J227" s="2334"/>
      <c r="K227" s="2334"/>
      <c r="L227" s="2334"/>
      <c r="M227" s="2334"/>
      <c r="N227" s="2334"/>
      <c r="O227" s="2334"/>
      <c r="P227" s="2334"/>
      <c r="Q227" s="2334"/>
      <c r="R227" s="2334"/>
      <c r="S227" s="123"/>
    </row>
    <row r="228" spans="1:19" ht="60" customHeight="1">
      <c r="A228" s="1407"/>
      <c r="B228" s="1412" t="s">
        <v>1315</v>
      </c>
      <c r="C228" s="1409" t="s">
        <v>1662</v>
      </c>
      <c r="D228" s="1407"/>
      <c r="E228" s="156"/>
      <c r="F228" s="156"/>
      <c r="G228" s="2334">
        <v>2156000</v>
      </c>
      <c r="H228" s="2334"/>
      <c r="I228" s="2334"/>
      <c r="J228" s="2334"/>
      <c r="K228" s="2334"/>
      <c r="L228" s="2334"/>
      <c r="M228" s="2334"/>
      <c r="N228" s="2334"/>
      <c r="O228" s="2334"/>
      <c r="P228" s="2334"/>
      <c r="Q228" s="2334"/>
      <c r="R228" s="2334"/>
      <c r="S228" s="123"/>
    </row>
    <row r="229" spans="1:19" ht="60" customHeight="1">
      <c r="A229" s="1407"/>
      <c r="B229" s="1412" t="s">
        <v>1316</v>
      </c>
      <c r="C229" s="1409" t="s">
        <v>1662</v>
      </c>
      <c r="D229" s="1407"/>
      <c r="E229" s="156"/>
      <c r="F229" s="156"/>
      <c r="G229" s="2334">
        <v>2156000</v>
      </c>
      <c r="H229" s="2334"/>
      <c r="I229" s="2334"/>
      <c r="J229" s="2334"/>
      <c r="K229" s="2334"/>
      <c r="L229" s="2334"/>
      <c r="M229" s="2334"/>
      <c r="N229" s="2334"/>
      <c r="O229" s="2334"/>
      <c r="P229" s="2334"/>
      <c r="Q229" s="2334"/>
      <c r="R229" s="2334"/>
      <c r="S229" s="123"/>
    </row>
    <row r="230" spans="1:19" ht="39.950000000000003" customHeight="1">
      <c r="A230" s="123"/>
      <c r="B230" s="1404" t="s">
        <v>1317</v>
      </c>
      <c r="C230" s="1409"/>
      <c r="D230" s="1407"/>
      <c r="E230" s="156"/>
      <c r="F230" s="156"/>
      <c r="G230" s="2334"/>
      <c r="H230" s="2334"/>
      <c r="I230" s="2334"/>
      <c r="J230" s="2334"/>
      <c r="K230" s="2334"/>
      <c r="L230" s="2334"/>
      <c r="M230" s="2334"/>
      <c r="N230" s="2334"/>
      <c r="O230" s="2334"/>
      <c r="P230" s="2334"/>
      <c r="Q230" s="2334"/>
      <c r="R230" s="2334"/>
      <c r="S230" s="123"/>
    </row>
    <row r="231" spans="1:19" ht="86.25" customHeight="1">
      <c r="A231" s="1407"/>
      <c r="B231" s="1412" t="s">
        <v>1318</v>
      </c>
      <c r="C231" s="1409" t="s">
        <v>1662</v>
      </c>
      <c r="D231" s="1407"/>
      <c r="E231" s="156"/>
      <c r="F231" s="156"/>
      <c r="G231" s="2334">
        <v>3198000</v>
      </c>
      <c r="H231" s="2334"/>
      <c r="I231" s="2334"/>
      <c r="J231" s="2334"/>
      <c r="K231" s="2334"/>
      <c r="L231" s="2334"/>
      <c r="M231" s="2334"/>
      <c r="N231" s="2334"/>
      <c r="O231" s="2334"/>
      <c r="P231" s="2334"/>
      <c r="Q231" s="2334"/>
      <c r="R231" s="2334"/>
      <c r="S231" s="123"/>
    </row>
    <row r="232" spans="1:19" ht="86.25" customHeight="1">
      <c r="A232" s="1407"/>
      <c r="B232" s="1412" t="s">
        <v>1319</v>
      </c>
      <c r="C232" s="1409" t="s">
        <v>1662</v>
      </c>
      <c r="D232" s="1407"/>
      <c r="E232" s="156"/>
      <c r="F232" s="156"/>
      <c r="G232" s="2334">
        <v>3198000</v>
      </c>
      <c r="H232" s="2334"/>
      <c r="I232" s="2334"/>
      <c r="J232" s="2334"/>
      <c r="K232" s="2334"/>
      <c r="L232" s="2334"/>
      <c r="M232" s="2334"/>
      <c r="N232" s="2334"/>
      <c r="O232" s="2334"/>
      <c r="P232" s="2334"/>
      <c r="Q232" s="2334"/>
      <c r="R232" s="2334"/>
      <c r="S232" s="123"/>
    </row>
    <row r="233" spans="1:19" ht="86.25" customHeight="1">
      <c r="A233" s="1407"/>
      <c r="B233" s="1412" t="s">
        <v>1320</v>
      </c>
      <c r="C233" s="1409" t="s">
        <v>1662</v>
      </c>
      <c r="D233" s="1407"/>
      <c r="E233" s="156"/>
      <c r="F233" s="156"/>
      <c r="G233" s="2334">
        <v>3198000</v>
      </c>
      <c r="H233" s="2334"/>
      <c r="I233" s="2334"/>
      <c r="J233" s="2334"/>
      <c r="K233" s="2334"/>
      <c r="L233" s="2334"/>
      <c r="M233" s="2334"/>
      <c r="N233" s="2334"/>
      <c r="O233" s="2334"/>
      <c r="P233" s="2334"/>
      <c r="Q233" s="2334"/>
      <c r="R233" s="2334"/>
      <c r="S233" s="123"/>
    </row>
    <row r="234" spans="1:19" ht="86.25" customHeight="1">
      <c r="A234" s="1407"/>
      <c r="B234" s="1412" t="s">
        <v>1321</v>
      </c>
      <c r="C234" s="1409" t="s">
        <v>1662</v>
      </c>
      <c r="D234" s="1407"/>
      <c r="E234" s="156"/>
      <c r="F234" s="156"/>
      <c r="G234" s="2334">
        <v>2973000</v>
      </c>
      <c r="H234" s="2334"/>
      <c r="I234" s="2334"/>
      <c r="J234" s="2334"/>
      <c r="K234" s="2334"/>
      <c r="L234" s="2334"/>
      <c r="M234" s="2334"/>
      <c r="N234" s="2334"/>
      <c r="O234" s="2334"/>
      <c r="P234" s="2334"/>
      <c r="Q234" s="2334"/>
      <c r="R234" s="2334"/>
      <c r="S234" s="1413"/>
    </row>
    <row r="235" spans="1:19" ht="86.25" customHeight="1">
      <c r="A235" s="1407"/>
      <c r="B235" s="1412" t="s">
        <v>1322</v>
      </c>
      <c r="C235" s="1409" t="s">
        <v>1662</v>
      </c>
      <c r="D235" s="1407"/>
      <c r="E235" s="156"/>
      <c r="F235" s="156"/>
      <c r="G235" s="2334">
        <v>2973000</v>
      </c>
      <c r="H235" s="2334"/>
      <c r="I235" s="2334"/>
      <c r="J235" s="2334"/>
      <c r="K235" s="2334"/>
      <c r="L235" s="2334"/>
      <c r="M235" s="2334"/>
      <c r="N235" s="2334"/>
      <c r="O235" s="2334"/>
      <c r="P235" s="2334"/>
      <c r="Q235" s="2334"/>
      <c r="R235" s="2334"/>
      <c r="S235" s="1413"/>
    </row>
    <row r="236" spans="1:19" ht="86.25" customHeight="1">
      <c r="A236" s="1407"/>
      <c r="B236" s="1412" t="s">
        <v>1323</v>
      </c>
      <c r="C236" s="1409" t="s">
        <v>1662</v>
      </c>
      <c r="D236" s="1407"/>
      <c r="E236" s="156"/>
      <c r="F236" s="156"/>
      <c r="G236" s="2334">
        <v>2973000</v>
      </c>
      <c r="H236" s="2334"/>
      <c r="I236" s="2334"/>
      <c r="J236" s="2334"/>
      <c r="K236" s="2334"/>
      <c r="L236" s="2334"/>
      <c r="M236" s="2334"/>
      <c r="N236" s="2334"/>
      <c r="O236" s="2334"/>
      <c r="P236" s="2334"/>
      <c r="Q236" s="2334"/>
      <c r="R236" s="2334"/>
      <c r="S236" s="1413"/>
    </row>
    <row r="237" spans="1:19" ht="86.25" customHeight="1">
      <c r="A237" s="1407"/>
      <c r="B237" s="1412" t="s">
        <v>1324</v>
      </c>
      <c r="C237" s="1409" t="s">
        <v>1662</v>
      </c>
      <c r="D237" s="1407"/>
      <c r="E237" s="156"/>
      <c r="F237" s="156"/>
      <c r="G237" s="2334">
        <v>2973000</v>
      </c>
      <c r="H237" s="2334"/>
      <c r="I237" s="2334"/>
      <c r="J237" s="2334"/>
      <c r="K237" s="2334"/>
      <c r="L237" s="2334"/>
      <c r="M237" s="2334"/>
      <c r="N237" s="2334"/>
      <c r="O237" s="2334"/>
      <c r="P237" s="2334"/>
      <c r="Q237" s="2334"/>
      <c r="R237" s="2334"/>
      <c r="S237" s="1413"/>
    </row>
    <row r="238" spans="1:19" ht="39.950000000000003" customHeight="1">
      <c r="A238" s="123"/>
      <c r="B238" s="1892" t="s">
        <v>1378</v>
      </c>
      <c r="C238" s="1892"/>
      <c r="D238" s="1407"/>
      <c r="E238" s="156"/>
      <c r="F238" s="156"/>
      <c r="G238" s="2334"/>
      <c r="H238" s="2334"/>
      <c r="I238" s="2334"/>
      <c r="J238" s="2334"/>
      <c r="K238" s="2334"/>
      <c r="L238" s="2334"/>
      <c r="M238" s="2334"/>
      <c r="N238" s="2334"/>
      <c r="O238" s="2334"/>
      <c r="P238" s="2334"/>
      <c r="Q238" s="2334"/>
      <c r="R238" s="2334"/>
      <c r="S238" s="1413"/>
    </row>
    <row r="239" spans="1:19" ht="96.75" customHeight="1">
      <c r="A239" s="1407"/>
      <c r="B239" s="1412" t="s">
        <v>1507</v>
      </c>
      <c r="C239" s="1409" t="s">
        <v>1662</v>
      </c>
      <c r="D239" s="1407"/>
      <c r="E239" s="156"/>
      <c r="F239" s="156"/>
      <c r="G239" s="2334">
        <v>3898000</v>
      </c>
      <c r="H239" s="2334"/>
      <c r="I239" s="2334"/>
      <c r="J239" s="2334"/>
      <c r="K239" s="2334"/>
      <c r="L239" s="2334"/>
      <c r="M239" s="2334"/>
      <c r="N239" s="2334"/>
      <c r="O239" s="2334"/>
      <c r="P239" s="2334"/>
      <c r="Q239" s="2334"/>
      <c r="R239" s="2334"/>
      <c r="S239" s="1413"/>
    </row>
    <row r="240" spans="1:19" ht="96.75" customHeight="1">
      <c r="A240" s="1407"/>
      <c r="B240" s="1412" t="s">
        <v>1508</v>
      </c>
      <c r="C240" s="1409" t="s">
        <v>1662</v>
      </c>
      <c r="D240" s="1407"/>
      <c r="E240" s="156"/>
      <c r="F240" s="156"/>
      <c r="G240" s="2334">
        <v>3898000</v>
      </c>
      <c r="H240" s="2334"/>
      <c r="I240" s="2334"/>
      <c r="J240" s="2334"/>
      <c r="K240" s="2334"/>
      <c r="L240" s="2334"/>
      <c r="M240" s="2334"/>
      <c r="N240" s="2334"/>
      <c r="O240" s="2334"/>
      <c r="P240" s="2334"/>
      <c r="Q240" s="2334"/>
      <c r="R240" s="2334"/>
      <c r="S240" s="1413"/>
    </row>
    <row r="241" spans="1:19" ht="96.75" customHeight="1">
      <c r="A241" s="1407"/>
      <c r="B241" s="1412" t="s">
        <v>1509</v>
      </c>
      <c r="C241" s="1409" t="s">
        <v>1662</v>
      </c>
      <c r="D241" s="1407"/>
      <c r="E241" s="156"/>
      <c r="F241" s="156"/>
      <c r="G241" s="2334">
        <v>3898000</v>
      </c>
      <c r="H241" s="2334"/>
      <c r="I241" s="2334"/>
      <c r="J241" s="2334"/>
      <c r="K241" s="2334"/>
      <c r="L241" s="2334"/>
      <c r="M241" s="2334"/>
      <c r="N241" s="2334"/>
      <c r="O241" s="2334"/>
      <c r="P241" s="2334"/>
      <c r="Q241" s="2334"/>
      <c r="R241" s="2334"/>
      <c r="S241" s="1413"/>
    </row>
    <row r="242" spans="1:19" ht="84" customHeight="1">
      <c r="A242" s="1407"/>
      <c r="B242" s="1412" t="s">
        <v>1510</v>
      </c>
      <c r="C242" s="1409" t="s">
        <v>1662</v>
      </c>
      <c r="D242" s="1407"/>
      <c r="E242" s="156"/>
      <c r="F242" s="156"/>
      <c r="G242" s="2334">
        <v>3473000</v>
      </c>
      <c r="H242" s="2334"/>
      <c r="I242" s="2257"/>
      <c r="J242" s="2257"/>
      <c r="K242" s="2257"/>
      <c r="L242" s="2257"/>
      <c r="M242" s="2257"/>
      <c r="N242" s="2257"/>
      <c r="O242" s="2257"/>
      <c r="P242" s="2257"/>
      <c r="Q242" s="2257"/>
      <c r="R242" s="2257"/>
      <c r="S242" s="1413"/>
    </row>
    <row r="243" spans="1:19" ht="84" customHeight="1">
      <c r="A243" s="1407"/>
      <c r="B243" s="1412" t="s">
        <v>1511</v>
      </c>
      <c r="C243" s="1409" t="s">
        <v>1662</v>
      </c>
      <c r="D243" s="1407"/>
      <c r="E243" s="156"/>
      <c r="F243" s="156"/>
      <c r="G243" s="2334">
        <v>3473000</v>
      </c>
      <c r="H243" s="2334"/>
      <c r="I243" s="2257"/>
      <c r="J243" s="2257"/>
      <c r="K243" s="2257"/>
      <c r="L243" s="2257"/>
      <c r="M243" s="2257"/>
      <c r="N243" s="2257"/>
      <c r="O243" s="2257"/>
      <c r="P243" s="2257"/>
      <c r="Q243" s="2257"/>
      <c r="R243" s="2257"/>
      <c r="S243" s="1413"/>
    </row>
    <row r="244" spans="1:19" ht="95.25" customHeight="1">
      <c r="A244" s="1407"/>
      <c r="B244" s="1412" t="s">
        <v>1331</v>
      </c>
      <c r="C244" s="1409" t="s">
        <v>1662</v>
      </c>
      <c r="D244" s="1407"/>
      <c r="E244" s="156"/>
      <c r="F244" s="156"/>
      <c r="G244" s="2334">
        <v>3473000</v>
      </c>
      <c r="H244" s="2334"/>
      <c r="I244" s="2257"/>
      <c r="J244" s="2257"/>
      <c r="K244" s="2257"/>
      <c r="L244" s="2257"/>
      <c r="M244" s="2257"/>
      <c r="N244" s="2257"/>
      <c r="O244" s="2257"/>
      <c r="P244" s="2257"/>
      <c r="Q244" s="2257"/>
      <c r="R244" s="2257"/>
      <c r="S244" s="1413"/>
    </row>
    <row r="245" spans="1:19" ht="84" customHeight="1">
      <c r="A245" s="1407"/>
      <c r="B245" s="1412" t="s">
        <v>1512</v>
      </c>
      <c r="C245" s="1409" t="s">
        <v>1662</v>
      </c>
      <c r="D245" s="1407"/>
      <c r="E245" s="156"/>
      <c r="F245" s="156"/>
      <c r="G245" s="2334">
        <v>3473000</v>
      </c>
      <c r="H245" s="2334"/>
      <c r="I245" s="2257"/>
      <c r="J245" s="2257"/>
      <c r="K245" s="2257"/>
      <c r="L245" s="2257"/>
      <c r="M245" s="2257"/>
      <c r="N245" s="2257"/>
      <c r="O245" s="2257"/>
      <c r="P245" s="2257"/>
      <c r="Q245" s="2257"/>
      <c r="R245" s="2257"/>
      <c r="S245" s="1413"/>
    </row>
    <row r="246" spans="1:19" ht="84" customHeight="1">
      <c r="A246" s="1407"/>
      <c r="B246" s="1412" t="s">
        <v>1513</v>
      </c>
      <c r="C246" s="1409" t="s">
        <v>1662</v>
      </c>
      <c r="D246" s="1407"/>
      <c r="E246" s="156"/>
      <c r="F246" s="156"/>
      <c r="G246" s="2334">
        <v>2850000</v>
      </c>
      <c r="H246" s="2334"/>
      <c r="I246" s="2334"/>
      <c r="J246" s="2334"/>
      <c r="K246" s="2334"/>
      <c r="L246" s="2334"/>
      <c r="M246" s="2334"/>
      <c r="N246" s="2334"/>
      <c r="O246" s="2334"/>
      <c r="P246" s="2334"/>
      <c r="Q246" s="2334"/>
      <c r="R246" s="2334"/>
      <c r="S246" s="1413"/>
    </row>
  </sheetData>
  <mergeCells count="161">
    <mergeCell ref="A8:R8"/>
    <mergeCell ref="B10:R10"/>
    <mergeCell ref="B11:F11"/>
    <mergeCell ref="G11:R19"/>
    <mergeCell ref="S11:S19"/>
    <mergeCell ref="A1:S1"/>
    <mergeCell ref="A2:S2"/>
    <mergeCell ref="B3:S3"/>
    <mergeCell ref="R4:S4"/>
    <mergeCell ref="A5:A6"/>
    <mergeCell ref="B5:B6"/>
    <mergeCell ref="C5:C6"/>
    <mergeCell ref="D5:D6"/>
    <mergeCell ref="E5:R5"/>
    <mergeCell ref="S5:S6"/>
    <mergeCell ref="D12:D19"/>
    <mergeCell ref="D39:D40"/>
    <mergeCell ref="G39:R42"/>
    <mergeCell ref="B43:S43"/>
    <mergeCell ref="D45:D50"/>
    <mergeCell ref="G45:R50"/>
    <mergeCell ref="S45:S50"/>
    <mergeCell ref="A31:S31"/>
    <mergeCell ref="B32:R32"/>
    <mergeCell ref="D33:D36"/>
    <mergeCell ref="G33:R36"/>
    <mergeCell ref="B37:R37"/>
    <mergeCell ref="B38:F38"/>
    <mergeCell ref="B27:R27"/>
    <mergeCell ref="D28:D30"/>
    <mergeCell ref="G28:R30"/>
    <mergeCell ref="B20:F20"/>
    <mergeCell ref="G20:R24"/>
    <mergeCell ref="S20:S23"/>
    <mergeCell ref="D21:D24"/>
    <mergeCell ref="B25:R25"/>
    <mergeCell ref="G26:R26"/>
    <mergeCell ref="B67:R67"/>
    <mergeCell ref="S68:S71"/>
    <mergeCell ref="D69:D71"/>
    <mergeCell ref="G69:R71"/>
    <mergeCell ref="B72:R72"/>
    <mergeCell ref="S73:S76"/>
    <mergeCell ref="D74:D76"/>
    <mergeCell ref="G74:R76"/>
    <mergeCell ref="B51:S51"/>
    <mergeCell ref="D52:D59"/>
    <mergeCell ref="G52:R59"/>
    <mergeCell ref="B60:R60"/>
    <mergeCell ref="D61:D66"/>
    <mergeCell ref="G61:R66"/>
    <mergeCell ref="S61:S66"/>
    <mergeCell ref="B91:R91"/>
    <mergeCell ref="G92:R96"/>
    <mergeCell ref="B97:R97"/>
    <mergeCell ref="G98:R104"/>
    <mergeCell ref="B105:R105"/>
    <mergeCell ref="G106:R109"/>
    <mergeCell ref="B77:R77"/>
    <mergeCell ref="D78:D81"/>
    <mergeCell ref="G78:R81"/>
    <mergeCell ref="B82:R82"/>
    <mergeCell ref="D83:D90"/>
    <mergeCell ref="G83:R90"/>
    <mergeCell ref="B121:R121"/>
    <mergeCell ref="S121:S123"/>
    <mergeCell ref="G122:R123"/>
    <mergeCell ref="B124:R124"/>
    <mergeCell ref="S124:S126"/>
    <mergeCell ref="D125:D126"/>
    <mergeCell ref="G125:R126"/>
    <mergeCell ref="B110:R110"/>
    <mergeCell ref="G111:R114"/>
    <mergeCell ref="B115:R115"/>
    <mergeCell ref="G116:R117"/>
    <mergeCell ref="B119:R119"/>
    <mergeCell ref="G120:R120"/>
    <mergeCell ref="B135:R135"/>
    <mergeCell ref="S135:S137"/>
    <mergeCell ref="G136:R137"/>
    <mergeCell ref="B138:R138"/>
    <mergeCell ref="B139:R139"/>
    <mergeCell ref="G140:R142"/>
    <mergeCell ref="B127:R127"/>
    <mergeCell ref="S127:S129"/>
    <mergeCell ref="D128:D129"/>
    <mergeCell ref="G128:R129"/>
    <mergeCell ref="B130:R130"/>
    <mergeCell ref="G131:R133"/>
    <mergeCell ref="B151:E151"/>
    <mergeCell ref="B152:D152"/>
    <mergeCell ref="E152:G152"/>
    <mergeCell ref="H152:R152"/>
    <mergeCell ref="S152:S159"/>
    <mergeCell ref="D153:D159"/>
    <mergeCell ref="H153:R159"/>
    <mergeCell ref="G143:R145"/>
    <mergeCell ref="S143:S145"/>
    <mergeCell ref="G146:R148"/>
    <mergeCell ref="S146:S148"/>
    <mergeCell ref="B149:R149"/>
    <mergeCell ref="B150:R150"/>
    <mergeCell ref="A175:A179"/>
    <mergeCell ref="B175:R175"/>
    <mergeCell ref="S175:S179"/>
    <mergeCell ref="B176:R176"/>
    <mergeCell ref="B177:O177"/>
    <mergeCell ref="B178:R178"/>
    <mergeCell ref="B179:R179"/>
    <mergeCell ref="E160:R160"/>
    <mergeCell ref="S160:S166"/>
    <mergeCell ref="D161:D166"/>
    <mergeCell ref="H161:R166"/>
    <mergeCell ref="E167:R167"/>
    <mergeCell ref="D168:D173"/>
    <mergeCell ref="H168:R173"/>
    <mergeCell ref="S168:S173"/>
    <mergeCell ref="B180:F180"/>
    <mergeCell ref="G180:R180"/>
    <mergeCell ref="F181:R198"/>
    <mergeCell ref="S181:S198"/>
    <mergeCell ref="B199:F199"/>
    <mergeCell ref="G199:R199"/>
    <mergeCell ref="S199:S205"/>
    <mergeCell ref="F200:R205"/>
    <mergeCell ref="B174:R174"/>
    <mergeCell ref="B220:R220"/>
    <mergeCell ref="B221:R221"/>
    <mergeCell ref="C222:F222"/>
    <mergeCell ref="G222:R222"/>
    <mergeCell ref="G223:R223"/>
    <mergeCell ref="G224:R224"/>
    <mergeCell ref="B206:R206"/>
    <mergeCell ref="F207:R219"/>
    <mergeCell ref="S207:S219"/>
    <mergeCell ref="D208:D211"/>
    <mergeCell ref="D212:D215"/>
    <mergeCell ref="D216:D219"/>
    <mergeCell ref="G231:R231"/>
    <mergeCell ref="G232:R232"/>
    <mergeCell ref="G233:R233"/>
    <mergeCell ref="G234:R234"/>
    <mergeCell ref="G235:R235"/>
    <mergeCell ref="G236:R236"/>
    <mergeCell ref="G225:R225"/>
    <mergeCell ref="G226:R226"/>
    <mergeCell ref="G227:R227"/>
    <mergeCell ref="G228:R228"/>
    <mergeCell ref="G229:R229"/>
    <mergeCell ref="G230:R230"/>
    <mergeCell ref="G242:R242"/>
    <mergeCell ref="G243:R243"/>
    <mergeCell ref="G244:R244"/>
    <mergeCell ref="G245:R245"/>
    <mergeCell ref="G246:R246"/>
    <mergeCell ref="G237:R237"/>
    <mergeCell ref="B238:C238"/>
    <mergeCell ref="G238:R238"/>
    <mergeCell ref="G239:R239"/>
    <mergeCell ref="G240:R240"/>
    <mergeCell ref="G241:R241"/>
  </mergeCells>
  <printOptions horizontalCentered="1"/>
  <pageMargins left="0.7" right="0.7" top="0.75" bottom="0.75" header="0.3" footer="0.3"/>
  <pageSetup paperSize="9" scale="48" orientation="landscape" r:id="rId1"/>
  <headerFooter>
    <oddFooter>Page &amp;P&amp;RGia VLXD thang 9 nam 2023 phu luc 2</oddFooter>
  </headerFooter>
  <rowBreaks count="3" manualBreakCount="3">
    <brk id="42" max="18" man="1"/>
    <brk id="80" max="16383" man="1"/>
    <brk id="11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170"/>
  <sheetViews>
    <sheetView topLeftCell="A113" zoomScalePageLayoutView="90" workbookViewId="0">
      <selection activeCell="B29" sqref="B29"/>
    </sheetView>
  </sheetViews>
  <sheetFormatPr defaultColWidth="9.140625" defaultRowHeight="15"/>
  <cols>
    <col min="1" max="1" width="6.42578125" style="723" customWidth="1"/>
    <col min="2" max="2" width="30" style="723" customWidth="1"/>
    <col min="3" max="3" width="10" style="723" customWidth="1"/>
    <col min="4" max="4" width="15.7109375" style="723" customWidth="1"/>
    <col min="5" max="5" width="11.42578125" style="723" customWidth="1"/>
    <col min="6" max="6" width="10.42578125" style="723" customWidth="1"/>
    <col min="7" max="7" width="10.5703125" style="723" customWidth="1"/>
    <col min="8" max="8" width="8.85546875" style="723" customWidth="1"/>
    <col min="9" max="10" width="10.42578125" style="723" customWidth="1"/>
    <col min="11" max="11" width="8.140625" style="723" customWidth="1"/>
    <col min="12" max="12" width="7.85546875" style="723" customWidth="1"/>
    <col min="13" max="13" width="10.5703125" style="723" customWidth="1"/>
    <col min="14" max="14" width="11.140625" style="723" customWidth="1"/>
    <col min="15" max="15" width="7.140625" style="723" customWidth="1"/>
    <col min="16" max="16" width="9.140625" style="723" customWidth="1"/>
    <col min="17" max="17" width="9.5703125" style="723" customWidth="1"/>
    <col min="18" max="18" width="8.5703125" style="723" customWidth="1"/>
    <col min="19" max="19" width="10.5703125" style="723" customWidth="1"/>
    <col min="20" max="16384" width="9.140625" style="723"/>
  </cols>
  <sheetData>
    <row r="1" spans="1:19" ht="30" customHeight="1">
      <c r="A1" s="1636" t="s">
        <v>1149</v>
      </c>
      <c r="B1" s="1636"/>
      <c r="C1" s="1636"/>
      <c r="D1" s="1636"/>
      <c r="E1" s="1636"/>
      <c r="F1" s="1636"/>
      <c r="G1" s="1636"/>
      <c r="H1" s="1636"/>
      <c r="I1" s="1636"/>
      <c r="J1" s="1636"/>
      <c r="K1" s="1636"/>
      <c r="L1" s="1636"/>
      <c r="M1" s="1636"/>
      <c r="N1" s="1636"/>
      <c r="O1" s="1636"/>
      <c r="P1" s="1636"/>
      <c r="Q1" s="1636"/>
      <c r="R1" s="1636"/>
      <c r="S1" s="1636"/>
    </row>
    <row r="2" spans="1:19" ht="18" customHeight="1">
      <c r="A2" s="1637" t="s">
        <v>1150</v>
      </c>
      <c r="B2" s="1638"/>
      <c r="C2" s="1638"/>
      <c r="D2" s="1638"/>
      <c r="E2" s="1638"/>
      <c r="F2" s="1638"/>
      <c r="G2" s="1638"/>
      <c r="H2" s="1638"/>
      <c r="I2" s="1638"/>
      <c r="J2" s="1638"/>
      <c r="K2" s="1638"/>
      <c r="L2" s="1638"/>
      <c r="M2" s="1638"/>
      <c r="N2" s="1638"/>
      <c r="O2" s="1638"/>
      <c r="P2" s="1638"/>
      <c r="Q2" s="1638"/>
      <c r="R2" s="1638"/>
      <c r="S2" s="1638"/>
    </row>
    <row r="3" spans="1:19" ht="20.100000000000001" customHeight="1">
      <c r="A3" s="926"/>
      <c r="B3" s="1639" t="s">
        <v>1151</v>
      </c>
      <c r="C3" s="1639"/>
      <c r="D3" s="1639"/>
      <c r="E3" s="1639"/>
      <c r="F3" s="1639"/>
      <c r="G3" s="1639"/>
      <c r="H3" s="1639"/>
      <c r="I3" s="1639"/>
      <c r="J3" s="1639"/>
      <c r="K3" s="1639"/>
      <c r="L3" s="1639"/>
      <c r="M3" s="1639"/>
      <c r="N3" s="1639"/>
      <c r="O3" s="1639"/>
      <c r="P3" s="1639"/>
      <c r="Q3" s="1639"/>
      <c r="R3" s="1639"/>
      <c r="S3" s="1639"/>
    </row>
    <row r="4" spans="1:19" ht="20.100000000000001" customHeight="1">
      <c r="A4" s="926"/>
      <c r="B4" s="927"/>
      <c r="C4" s="927"/>
      <c r="D4" s="927"/>
      <c r="E4" s="927"/>
      <c r="F4" s="927"/>
      <c r="G4" s="927"/>
      <c r="H4" s="927"/>
      <c r="I4" s="927"/>
      <c r="J4" s="927"/>
      <c r="K4" s="927"/>
      <c r="L4" s="927"/>
      <c r="M4" s="927"/>
      <c r="N4" s="927"/>
      <c r="O4" s="927"/>
      <c r="P4" s="927"/>
      <c r="Q4" s="927"/>
      <c r="R4" s="1640" t="s">
        <v>1152</v>
      </c>
      <c r="S4" s="1640"/>
    </row>
    <row r="5" spans="1:19" ht="21" customHeight="1">
      <c r="A5" s="1711" t="s">
        <v>1153</v>
      </c>
      <c r="B5" s="1714" t="s">
        <v>1154</v>
      </c>
      <c r="C5" s="1716" t="s">
        <v>1155</v>
      </c>
      <c r="D5" s="1718" t="s">
        <v>1156</v>
      </c>
      <c r="E5" s="1641" t="s">
        <v>1157</v>
      </c>
      <c r="F5" s="1642"/>
      <c r="G5" s="1642"/>
      <c r="H5" s="1642"/>
      <c r="I5" s="1642"/>
      <c r="J5" s="1642"/>
      <c r="K5" s="1642"/>
      <c r="L5" s="1642"/>
      <c r="M5" s="1642"/>
      <c r="N5" s="1642"/>
      <c r="O5" s="1642"/>
      <c r="P5" s="1642"/>
      <c r="Q5" s="1642"/>
      <c r="R5" s="1642"/>
      <c r="S5" s="1656" t="s">
        <v>10</v>
      </c>
    </row>
    <row r="6" spans="1:19" ht="65.25" customHeight="1">
      <c r="A6" s="1711"/>
      <c r="B6" s="1715"/>
      <c r="C6" s="1717"/>
      <c r="D6" s="1719"/>
      <c r="E6" s="928" t="s">
        <v>1158</v>
      </c>
      <c r="F6" s="928" t="s">
        <v>1159</v>
      </c>
      <c r="G6" s="929" t="s">
        <v>1160</v>
      </c>
      <c r="H6" s="930" t="s">
        <v>1161</v>
      </c>
      <c r="I6" s="929" t="s">
        <v>1162</v>
      </c>
      <c r="J6" s="974" t="s">
        <v>1163</v>
      </c>
      <c r="K6" s="929" t="s">
        <v>1164</v>
      </c>
      <c r="L6" s="974" t="s">
        <v>1165</v>
      </c>
      <c r="M6" s="974" t="s">
        <v>1166</v>
      </c>
      <c r="N6" s="974" t="s">
        <v>1167</v>
      </c>
      <c r="O6" s="974" t="s">
        <v>1168</v>
      </c>
      <c r="P6" s="974" t="s">
        <v>1169</v>
      </c>
      <c r="Q6" s="974" t="s">
        <v>1170</v>
      </c>
      <c r="R6" s="978" t="s">
        <v>1171</v>
      </c>
      <c r="S6" s="1656"/>
    </row>
    <row r="7" spans="1:19">
      <c r="A7" s="1138">
        <v>1</v>
      </c>
      <c r="B7" s="1139">
        <v>2</v>
      </c>
      <c r="C7" s="1138">
        <v>3</v>
      </c>
      <c r="D7" s="1138">
        <v>4</v>
      </c>
      <c r="E7" s="1139">
        <v>5</v>
      </c>
      <c r="F7" s="1139">
        <v>6</v>
      </c>
      <c r="G7" s="1138">
        <v>7</v>
      </c>
      <c r="H7" s="1139">
        <v>8</v>
      </c>
      <c r="I7" s="1139">
        <v>9</v>
      </c>
      <c r="J7" s="1139">
        <v>10</v>
      </c>
      <c r="K7" s="1138">
        <v>11</v>
      </c>
      <c r="L7" s="1138">
        <v>12</v>
      </c>
      <c r="M7" s="1139">
        <v>13</v>
      </c>
      <c r="N7" s="1138">
        <v>14</v>
      </c>
      <c r="O7" s="1139">
        <v>15</v>
      </c>
      <c r="P7" s="1138">
        <v>16</v>
      </c>
      <c r="Q7" s="1139">
        <v>17</v>
      </c>
      <c r="R7" s="1138">
        <v>18</v>
      </c>
      <c r="S7" s="1138">
        <v>19</v>
      </c>
    </row>
    <row r="8" spans="1:19" ht="30" customHeight="1">
      <c r="A8" s="1643" t="s">
        <v>1172</v>
      </c>
      <c r="B8" s="1644"/>
      <c r="C8" s="1644"/>
      <c r="D8" s="1644"/>
      <c r="E8" s="1644"/>
      <c r="F8" s="1644"/>
      <c r="G8" s="1644"/>
      <c r="H8" s="1645"/>
      <c r="I8" s="1645"/>
      <c r="J8" s="1644"/>
      <c r="K8" s="1644"/>
      <c r="L8" s="1644"/>
      <c r="M8" s="1644"/>
      <c r="N8" s="1644"/>
      <c r="O8" s="1644"/>
      <c r="P8" s="1644"/>
      <c r="Q8" s="1644"/>
      <c r="R8" s="1646"/>
      <c r="S8" s="32"/>
    </row>
    <row r="9" spans="1:19" ht="30" customHeight="1">
      <c r="A9" s="20"/>
      <c r="B9" s="932" t="s">
        <v>1173</v>
      </c>
      <c r="C9" s="933"/>
      <c r="D9" s="933"/>
      <c r="E9" s="933"/>
      <c r="F9" s="933"/>
      <c r="G9" s="933"/>
      <c r="H9" s="933"/>
      <c r="I9" s="933"/>
      <c r="J9" s="933"/>
      <c r="K9" s="933"/>
      <c r="L9" s="933"/>
      <c r="M9" s="933"/>
      <c r="N9" s="933"/>
      <c r="O9" s="933"/>
      <c r="P9" s="933"/>
      <c r="Q9" s="933"/>
      <c r="R9" s="979"/>
      <c r="S9" s="32"/>
    </row>
    <row r="10" spans="1:19" ht="50.1" customHeight="1">
      <c r="A10" s="13">
        <v>1</v>
      </c>
      <c r="B10" s="1647" t="s">
        <v>1174</v>
      </c>
      <c r="C10" s="1648"/>
      <c r="D10" s="1648"/>
      <c r="E10" s="1648"/>
      <c r="F10" s="1648"/>
      <c r="G10" s="1648"/>
      <c r="H10" s="1648"/>
      <c r="I10" s="1648"/>
      <c r="J10" s="1648"/>
      <c r="K10" s="1648"/>
      <c r="L10" s="1648"/>
      <c r="M10" s="1648"/>
      <c r="N10" s="1648"/>
      <c r="O10" s="1648"/>
      <c r="P10" s="1648"/>
      <c r="Q10" s="1648"/>
      <c r="R10" s="1649"/>
      <c r="S10" s="980"/>
    </row>
    <row r="11" spans="1:19" ht="21" customHeight="1">
      <c r="A11" s="12"/>
      <c r="B11" s="1650" t="s">
        <v>1175</v>
      </c>
      <c r="C11" s="1651"/>
      <c r="D11" s="1651"/>
      <c r="E11" s="1651"/>
      <c r="F11" s="1652"/>
      <c r="G11" s="1720" t="s">
        <v>1176</v>
      </c>
      <c r="H11" s="1721"/>
      <c r="I11" s="1721"/>
      <c r="J11" s="1721"/>
      <c r="K11" s="1721"/>
      <c r="L11" s="1721"/>
      <c r="M11" s="1721"/>
      <c r="N11" s="1721"/>
      <c r="O11" s="1721"/>
      <c r="P11" s="1721"/>
      <c r="Q11" s="1721"/>
      <c r="R11" s="1721"/>
      <c r="S11" s="1657"/>
    </row>
    <row r="12" spans="1:19" ht="39.950000000000003" customHeight="1">
      <c r="A12" s="30"/>
      <c r="B12" s="940" t="s">
        <v>1177</v>
      </c>
      <c r="C12" s="935" t="s">
        <v>152</v>
      </c>
      <c r="D12" s="936" t="s">
        <v>1178</v>
      </c>
      <c r="E12" s="1135">
        <v>1207</v>
      </c>
      <c r="F12" s="939"/>
      <c r="G12" s="1722"/>
      <c r="H12" s="1723"/>
      <c r="I12" s="1723"/>
      <c r="J12" s="1723"/>
      <c r="K12" s="1723"/>
      <c r="L12" s="1723"/>
      <c r="M12" s="1723"/>
      <c r="N12" s="1723"/>
      <c r="O12" s="1723"/>
      <c r="P12" s="1723"/>
      <c r="Q12" s="1723"/>
      <c r="R12" s="1723"/>
      <c r="S12" s="1658"/>
    </row>
    <row r="13" spans="1:19" ht="15.95" customHeight="1">
      <c r="A13" s="30"/>
      <c r="B13" s="1140" t="s">
        <v>1179</v>
      </c>
      <c r="C13" s="27" t="s">
        <v>152</v>
      </c>
      <c r="D13" s="1141" t="s">
        <v>16</v>
      </c>
      <c r="E13" s="1097">
        <v>1080</v>
      </c>
      <c r="F13" s="942"/>
      <c r="G13" s="1722"/>
      <c r="H13" s="1723"/>
      <c r="I13" s="1723"/>
      <c r="J13" s="1723"/>
      <c r="K13" s="1723"/>
      <c r="L13" s="1723"/>
      <c r="M13" s="1723"/>
      <c r="N13" s="1723"/>
      <c r="O13" s="1723"/>
      <c r="P13" s="1723"/>
      <c r="Q13" s="1723"/>
      <c r="R13" s="1723"/>
      <c r="S13" s="1658"/>
    </row>
    <row r="14" spans="1:19" ht="15.95" customHeight="1">
      <c r="A14" s="30"/>
      <c r="B14" s="1140" t="s">
        <v>1180</v>
      </c>
      <c r="C14" s="27" t="s">
        <v>152</v>
      </c>
      <c r="D14" s="1141" t="s">
        <v>16</v>
      </c>
      <c r="E14" s="1097">
        <v>870</v>
      </c>
      <c r="F14" s="942"/>
      <c r="G14" s="1722"/>
      <c r="H14" s="1723"/>
      <c r="I14" s="1723"/>
      <c r="J14" s="1723"/>
      <c r="K14" s="1723"/>
      <c r="L14" s="1723"/>
      <c r="M14" s="1723"/>
      <c r="N14" s="1723"/>
      <c r="O14" s="1723"/>
      <c r="P14" s="1723"/>
      <c r="Q14" s="1723"/>
      <c r="R14" s="1723"/>
      <c r="S14" s="1658"/>
    </row>
    <row r="15" spans="1:19" ht="15.95" customHeight="1">
      <c r="A15" s="30"/>
      <c r="B15" s="1140" t="s">
        <v>1181</v>
      </c>
      <c r="C15" s="27" t="s">
        <v>152</v>
      </c>
      <c r="D15" s="1141" t="s">
        <v>16</v>
      </c>
      <c r="E15" s="1136">
        <v>797</v>
      </c>
      <c r="F15" s="945"/>
      <c r="G15" s="1724"/>
      <c r="H15" s="1725"/>
      <c r="I15" s="1725"/>
      <c r="J15" s="1725"/>
      <c r="K15" s="1725"/>
      <c r="L15" s="1725"/>
      <c r="M15" s="1725"/>
      <c r="N15" s="1725"/>
      <c r="O15" s="1725"/>
      <c r="P15" s="1725"/>
      <c r="Q15" s="1725"/>
      <c r="R15" s="1725"/>
      <c r="S15" s="1659"/>
    </row>
    <row r="16" spans="1:19" ht="30" customHeight="1">
      <c r="A16" s="1653" t="s">
        <v>1182</v>
      </c>
      <c r="B16" s="1654"/>
      <c r="C16" s="1654"/>
      <c r="D16" s="1654"/>
      <c r="E16" s="1654"/>
      <c r="F16" s="1654"/>
      <c r="G16" s="1654"/>
      <c r="H16" s="1654"/>
      <c r="I16" s="1654"/>
      <c r="J16" s="1654"/>
      <c r="K16" s="1654"/>
      <c r="L16" s="1654"/>
      <c r="M16" s="1654"/>
      <c r="N16" s="1654"/>
      <c r="O16" s="1654"/>
      <c r="P16" s="1654"/>
      <c r="Q16" s="1654"/>
      <c r="R16" s="1654"/>
      <c r="S16" s="1655"/>
    </row>
    <row r="17" spans="1:20" ht="50.1" customHeight="1">
      <c r="A17" s="13">
        <v>1</v>
      </c>
      <c r="B17" s="1653" t="s">
        <v>1183</v>
      </c>
      <c r="C17" s="1676"/>
      <c r="D17" s="1676"/>
      <c r="E17" s="1676"/>
      <c r="F17" s="1676"/>
      <c r="G17" s="1676"/>
      <c r="H17" s="1676"/>
      <c r="I17" s="1676"/>
      <c r="J17" s="1676"/>
      <c r="K17" s="1676"/>
      <c r="L17" s="1676"/>
      <c r="M17" s="1676"/>
      <c r="N17" s="1676"/>
      <c r="O17" s="1676"/>
      <c r="P17" s="1676"/>
      <c r="Q17" s="1676"/>
      <c r="R17" s="1677"/>
      <c r="S17" s="32"/>
    </row>
    <row r="18" spans="1:20" ht="39.950000000000003" customHeight="1">
      <c r="A18" s="33"/>
      <c r="B18" s="1100" t="s">
        <v>1184</v>
      </c>
      <c r="C18" s="949" t="s">
        <v>1185</v>
      </c>
      <c r="D18" s="936" t="s">
        <v>1178</v>
      </c>
      <c r="E18" s="36"/>
      <c r="F18" s="36"/>
      <c r="G18" s="1627" t="s">
        <v>1186</v>
      </c>
      <c r="H18" s="1628"/>
      <c r="I18" s="1628"/>
      <c r="J18" s="1628"/>
      <c r="K18" s="1628"/>
      <c r="L18" s="1628"/>
      <c r="M18" s="1628"/>
      <c r="N18" s="1628"/>
      <c r="O18" s="1628"/>
      <c r="P18" s="1628"/>
      <c r="Q18" s="1628"/>
      <c r="R18" s="1629"/>
      <c r="S18" s="1684"/>
    </row>
    <row r="19" spans="1:20" ht="18">
      <c r="A19" s="33"/>
      <c r="B19" s="948" t="s">
        <v>1187</v>
      </c>
      <c r="C19" s="949" t="s">
        <v>1185</v>
      </c>
      <c r="D19" s="949" t="s">
        <v>16</v>
      </c>
      <c r="E19" s="36"/>
      <c r="F19" s="36"/>
      <c r="G19" s="1630"/>
      <c r="H19" s="1631"/>
      <c r="I19" s="1631"/>
      <c r="J19" s="1631"/>
      <c r="K19" s="1631"/>
      <c r="L19" s="1631"/>
      <c r="M19" s="1631"/>
      <c r="N19" s="1631"/>
      <c r="O19" s="1631"/>
      <c r="P19" s="1631"/>
      <c r="Q19" s="1631"/>
      <c r="R19" s="1632"/>
      <c r="S19" s="1685"/>
    </row>
    <row r="20" spans="1:20" ht="18">
      <c r="A20" s="33"/>
      <c r="B20" s="948" t="s">
        <v>1188</v>
      </c>
      <c r="C20" s="949" t="s">
        <v>1185</v>
      </c>
      <c r="D20" s="949" t="s">
        <v>16</v>
      </c>
      <c r="E20" s="36">
        <v>230000</v>
      </c>
      <c r="F20" s="36"/>
      <c r="G20" s="1630"/>
      <c r="H20" s="1631"/>
      <c r="I20" s="1631"/>
      <c r="J20" s="1631"/>
      <c r="K20" s="1631"/>
      <c r="L20" s="1631"/>
      <c r="M20" s="1631"/>
      <c r="N20" s="1631"/>
      <c r="O20" s="1631"/>
      <c r="P20" s="1631"/>
      <c r="Q20" s="1631"/>
      <c r="R20" s="1632"/>
      <c r="S20" s="1685"/>
    </row>
    <row r="21" spans="1:20" ht="18">
      <c r="A21" s="33"/>
      <c r="B21" s="948" t="s">
        <v>1189</v>
      </c>
      <c r="C21" s="949" t="s">
        <v>1185</v>
      </c>
      <c r="D21" s="949" t="s">
        <v>16</v>
      </c>
      <c r="E21" s="36">
        <v>181818</v>
      </c>
      <c r="F21" s="36"/>
      <c r="G21" s="1630"/>
      <c r="H21" s="1631"/>
      <c r="I21" s="1631"/>
      <c r="J21" s="1631"/>
      <c r="K21" s="1631"/>
      <c r="L21" s="1631"/>
      <c r="M21" s="1631"/>
      <c r="N21" s="1631"/>
      <c r="O21" s="1631"/>
      <c r="P21" s="1631"/>
      <c r="Q21" s="1631"/>
      <c r="R21" s="1632"/>
      <c r="S21" s="1685"/>
    </row>
    <row r="22" spans="1:20" ht="18" hidden="1" customHeight="1">
      <c r="A22" s="33"/>
      <c r="B22" s="948" t="s">
        <v>1190</v>
      </c>
      <c r="C22" s="949" t="s">
        <v>1185</v>
      </c>
      <c r="D22" s="949"/>
      <c r="E22" s="36"/>
      <c r="F22" s="36"/>
      <c r="G22" s="1630"/>
      <c r="H22" s="1631"/>
      <c r="I22" s="1631"/>
      <c r="J22" s="1631"/>
      <c r="K22" s="1631"/>
      <c r="L22" s="1631"/>
      <c r="M22" s="1631"/>
      <c r="N22" s="1631"/>
      <c r="O22" s="1631"/>
      <c r="P22" s="1631"/>
      <c r="Q22" s="1631"/>
      <c r="R22" s="1632"/>
      <c r="S22" s="1685"/>
    </row>
    <row r="23" spans="1:20" ht="18">
      <c r="A23" s="33"/>
      <c r="B23" s="948" t="s">
        <v>1191</v>
      </c>
      <c r="C23" s="949" t="s">
        <v>1185</v>
      </c>
      <c r="D23" s="949" t="s">
        <v>16</v>
      </c>
      <c r="E23" s="36">
        <v>201818</v>
      </c>
      <c r="F23" s="36"/>
      <c r="G23" s="1630"/>
      <c r="H23" s="1631"/>
      <c r="I23" s="1631"/>
      <c r="J23" s="1631"/>
      <c r="K23" s="1631"/>
      <c r="L23" s="1631"/>
      <c r="M23" s="1631"/>
      <c r="N23" s="1631"/>
      <c r="O23" s="1631"/>
      <c r="P23" s="1631"/>
      <c r="Q23" s="1631"/>
      <c r="R23" s="1632"/>
      <c r="S23" s="1685"/>
    </row>
    <row r="24" spans="1:20" ht="18">
      <c r="A24" s="33"/>
      <c r="B24" s="952" t="s">
        <v>1192</v>
      </c>
      <c r="C24" s="949" t="s">
        <v>1185</v>
      </c>
      <c r="D24" s="949" t="s">
        <v>16</v>
      </c>
      <c r="E24" s="36">
        <v>127273</v>
      </c>
      <c r="F24" s="36"/>
      <c r="G24" s="1630"/>
      <c r="H24" s="1631"/>
      <c r="I24" s="1631"/>
      <c r="J24" s="1631"/>
      <c r="K24" s="1631"/>
      <c r="L24" s="1631"/>
      <c r="M24" s="1631"/>
      <c r="N24" s="1631"/>
      <c r="O24" s="1631"/>
      <c r="P24" s="1631"/>
      <c r="Q24" s="1631"/>
      <c r="R24" s="1632"/>
      <c r="S24" s="1685"/>
    </row>
    <row r="25" spans="1:20" ht="18">
      <c r="A25" s="33"/>
      <c r="B25" s="952" t="s">
        <v>588</v>
      </c>
      <c r="C25" s="949" t="s">
        <v>1185</v>
      </c>
      <c r="D25" s="949" t="s">
        <v>16</v>
      </c>
      <c r="E25" s="36">
        <v>150000</v>
      </c>
      <c r="F25" s="36"/>
      <c r="G25" s="1633"/>
      <c r="H25" s="1634"/>
      <c r="I25" s="1634"/>
      <c r="J25" s="1634"/>
      <c r="K25" s="1634"/>
      <c r="L25" s="1634"/>
      <c r="M25" s="1634"/>
      <c r="N25" s="1634"/>
      <c r="O25" s="1634"/>
      <c r="P25" s="1634"/>
      <c r="Q25" s="1634"/>
      <c r="R25" s="1635"/>
      <c r="S25" s="1685"/>
    </row>
    <row r="26" spans="1:20" ht="29.25" customHeight="1">
      <c r="A26" s="33"/>
      <c r="B26" s="1101" t="s">
        <v>588</v>
      </c>
      <c r="C26" s="949" t="s">
        <v>1185</v>
      </c>
      <c r="D26" s="949" t="s">
        <v>16</v>
      </c>
      <c r="E26" s="36"/>
      <c r="F26" s="36"/>
      <c r="G26" s="36">
        <v>160000</v>
      </c>
      <c r="H26" s="1678" t="s">
        <v>1193</v>
      </c>
      <c r="I26" s="1679"/>
      <c r="J26" s="1679"/>
      <c r="K26" s="1679"/>
      <c r="L26" s="1679"/>
      <c r="M26" s="1679"/>
      <c r="N26" s="1679"/>
      <c r="O26" s="1679"/>
      <c r="P26" s="1679"/>
      <c r="Q26" s="1679"/>
      <c r="R26" s="1680"/>
      <c r="S26" s="1685"/>
    </row>
    <row r="27" spans="1:20" ht="18">
      <c r="A27" s="33"/>
      <c r="B27" s="952" t="s">
        <v>1194</v>
      </c>
      <c r="C27" s="949" t="s">
        <v>1185</v>
      </c>
      <c r="D27" s="949" t="s">
        <v>16</v>
      </c>
      <c r="E27" s="36">
        <v>201818</v>
      </c>
      <c r="F27" s="36"/>
      <c r="G27" s="1102"/>
      <c r="H27" s="1103"/>
      <c r="I27" s="1103"/>
      <c r="J27" s="1103"/>
      <c r="K27" s="1103"/>
      <c r="L27" s="1103"/>
      <c r="M27" s="1103"/>
      <c r="N27" s="1103"/>
      <c r="O27" s="1103"/>
      <c r="P27" s="1103"/>
      <c r="Q27" s="1103"/>
      <c r="R27" s="1104"/>
      <c r="S27" s="1686"/>
    </row>
    <row r="28" spans="1:20" ht="35.25" customHeight="1">
      <c r="A28" s="953">
        <v>2</v>
      </c>
      <c r="B28" s="1653" t="s">
        <v>1195</v>
      </c>
      <c r="C28" s="1676"/>
      <c r="D28" s="1676"/>
      <c r="E28" s="1676"/>
      <c r="F28" s="1676"/>
      <c r="G28" s="1644"/>
      <c r="H28" s="1644"/>
      <c r="I28" s="1644"/>
      <c r="J28" s="1644"/>
      <c r="K28" s="1644"/>
      <c r="L28" s="1644"/>
      <c r="M28" s="1644"/>
      <c r="N28" s="1644"/>
      <c r="O28" s="1644"/>
      <c r="P28" s="1644"/>
      <c r="Q28" s="1644"/>
      <c r="R28" s="1644"/>
      <c r="S28" s="1677"/>
    </row>
    <row r="29" spans="1:20" ht="24.95" customHeight="1">
      <c r="A29" s="954"/>
      <c r="B29" s="1142" t="s">
        <v>1196</v>
      </c>
      <c r="C29" s="27"/>
      <c r="D29" s="27"/>
      <c r="E29" s="36"/>
      <c r="F29" s="36"/>
      <c r="G29" s="1691" t="s">
        <v>1197</v>
      </c>
      <c r="H29" s="1692"/>
      <c r="I29" s="1692"/>
      <c r="J29" s="1692"/>
      <c r="K29" s="1692"/>
      <c r="L29" s="1692"/>
      <c r="M29" s="1692"/>
      <c r="N29" s="1692"/>
      <c r="O29" s="1692"/>
      <c r="P29" s="1692"/>
      <c r="Q29" s="1692"/>
      <c r="R29" s="1770"/>
      <c r="S29" s="1687"/>
      <c r="T29" s="1032"/>
    </row>
    <row r="30" spans="1:20" ht="30.75" customHeight="1">
      <c r="A30" s="954"/>
      <c r="B30" s="972" t="s">
        <v>624</v>
      </c>
      <c r="C30" s="27" t="s">
        <v>1185</v>
      </c>
      <c r="D30" s="28" t="s">
        <v>1178</v>
      </c>
      <c r="E30" s="36">
        <v>500000</v>
      </c>
      <c r="F30" s="36"/>
      <c r="G30" s="1693"/>
      <c r="H30" s="1694"/>
      <c r="I30" s="1694"/>
      <c r="J30" s="1694"/>
      <c r="K30" s="1694"/>
      <c r="L30" s="1694"/>
      <c r="M30" s="1694"/>
      <c r="N30" s="1694"/>
      <c r="O30" s="1694"/>
      <c r="P30" s="1694"/>
      <c r="Q30" s="1694"/>
      <c r="R30" s="1771"/>
      <c r="S30" s="1687"/>
      <c r="T30" s="1032"/>
    </row>
    <row r="31" spans="1:20" ht="18">
      <c r="A31" s="954"/>
      <c r="B31" s="968" t="s">
        <v>1198</v>
      </c>
      <c r="C31" s="27" t="s">
        <v>1185</v>
      </c>
      <c r="D31" s="27" t="s">
        <v>16</v>
      </c>
      <c r="E31" s="36">
        <v>427000</v>
      </c>
      <c r="F31" s="36"/>
      <c r="G31" s="1693"/>
      <c r="H31" s="1694"/>
      <c r="I31" s="1694"/>
      <c r="J31" s="1694"/>
      <c r="K31" s="1694"/>
      <c r="L31" s="1694"/>
      <c r="M31" s="1694"/>
      <c r="N31" s="1694"/>
      <c r="O31" s="1694"/>
      <c r="P31" s="1694"/>
      <c r="Q31" s="1694"/>
      <c r="R31" s="1771"/>
      <c r="S31" s="1687"/>
      <c r="T31" s="1032"/>
    </row>
    <row r="32" spans="1:20" ht="18" customHeight="1">
      <c r="A32" s="954"/>
      <c r="B32" s="959" t="s">
        <v>626</v>
      </c>
      <c r="C32" s="935" t="s">
        <v>1185</v>
      </c>
      <c r="D32" s="935" t="s">
        <v>16</v>
      </c>
      <c r="E32" s="967">
        <v>518000</v>
      </c>
      <c r="F32" s="967"/>
      <c r="G32" s="1693"/>
      <c r="H32" s="1694"/>
      <c r="I32" s="1694"/>
      <c r="J32" s="1694"/>
      <c r="K32" s="1694"/>
      <c r="L32" s="1694"/>
      <c r="M32" s="1694"/>
      <c r="N32" s="1694"/>
      <c r="O32" s="1694"/>
      <c r="P32" s="1694"/>
      <c r="Q32" s="1694"/>
      <c r="R32" s="1771"/>
      <c r="S32" s="1687"/>
    </row>
    <row r="33" spans="1:19" ht="18">
      <c r="A33" s="954"/>
      <c r="B33" s="42" t="s">
        <v>603</v>
      </c>
      <c r="C33" s="27" t="s">
        <v>1185</v>
      </c>
      <c r="D33" s="27" t="s">
        <v>16</v>
      </c>
      <c r="E33" s="36">
        <v>400000</v>
      </c>
      <c r="F33" s="36"/>
      <c r="G33" s="1693"/>
      <c r="H33" s="1694"/>
      <c r="I33" s="1694"/>
      <c r="J33" s="1694"/>
      <c r="K33" s="1694"/>
      <c r="L33" s="1694"/>
      <c r="M33" s="1694"/>
      <c r="N33" s="1694"/>
      <c r="O33" s="1694"/>
      <c r="P33" s="1694"/>
      <c r="Q33" s="1694"/>
      <c r="R33" s="1771"/>
      <c r="S33" s="1687"/>
    </row>
    <row r="34" spans="1:19" ht="18">
      <c r="A34" s="954"/>
      <c r="B34" s="1143" t="s">
        <v>627</v>
      </c>
      <c r="C34" s="966" t="s">
        <v>1185</v>
      </c>
      <c r="D34" s="966" t="s">
        <v>16</v>
      </c>
      <c r="E34" s="36">
        <v>427000</v>
      </c>
      <c r="F34" s="967"/>
      <c r="G34" s="1693"/>
      <c r="H34" s="1694"/>
      <c r="I34" s="1694"/>
      <c r="J34" s="1694"/>
      <c r="K34" s="1694"/>
      <c r="L34" s="1694"/>
      <c r="M34" s="1694"/>
      <c r="N34" s="1694"/>
      <c r="O34" s="1694"/>
      <c r="P34" s="1694"/>
      <c r="Q34" s="1694"/>
      <c r="R34" s="1771"/>
      <c r="S34" s="1687"/>
    </row>
    <row r="35" spans="1:19" ht="18">
      <c r="A35" s="954"/>
      <c r="B35" s="1144" t="s">
        <v>1199</v>
      </c>
      <c r="C35" s="27" t="s">
        <v>1185</v>
      </c>
      <c r="D35" s="27" t="s">
        <v>16</v>
      </c>
      <c r="E35" s="36">
        <v>427000</v>
      </c>
      <c r="F35" s="36"/>
      <c r="G35" s="1695"/>
      <c r="H35" s="1696"/>
      <c r="I35" s="1696"/>
      <c r="J35" s="1696"/>
      <c r="K35" s="1696"/>
      <c r="L35" s="1696"/>
      <c r="M35" s="1696"/>
      <c r="N35" s="1696"/>
      <c r="O35" s="1696"/>
      <c r="P35" s="1696"/>
      <c r="Q35" s="1696"/>
      <c r="R35" s="1772"/>
      <c r="S35" s="1687"/>
    </row>
    <row r="36" spans="1:19" ht="24.95" customHeight="1">
      <c r="A36" s="954"/>
      <c r="B36" s="39" t="s">
        <v>1200</v>
      </c>
      <c r="C36" s="27"/>
      <c r="D36" s="27"/>
      <c r="E36" s="36"/>
      <c r="F36" s="36"/>
      <c r="G36" s="955"/>
      <c r="H36" s="955"/>
      <c r="I36" s="955"/>
      <c r="J36" s="955"/>
      <c r="K36" s="955"/>
      <c r="L36" s="955"/>
      <c r="M36" s="955"/>
      <c r="N36" s="955"/>
      <c r="O36" s="955"/>
      <c r="P36" s="955"/>
      <c r="Q36" s="955"/>
      <c r="R36" s="955"/>
      <c r="S36" s="984"/>
    </row>
    <row r="37" spans="1:19" ht="18" customHeight="1">
      <c r="A37" s="954"/>
      <c r="B37" s="42" t="s">
        <v>603</v>
      </c>
      <c r="C37" s="27" t="s">
        <v>1185</v>
      </c>
      <c r="D37" s="27" t="s">
        <v>16</v>
      </c>
      <c r="E37" s="36">
        <v>250000</v>
      </c>
      <c r="F37" s="36"/>
      <c r="G37" s="1691" t="s">
        <v>1201</v>
      </c>
      <c r="H37" s="1692"/>
      <c r="I37" s="1692"/>
      <c r="J37" s="1692"/>
      <c r="K37" s="1692"/>
      <c r="L37" s="1692"/>
      <c r="M37" s="1692"/>
      <c r="N37" s="1692"/>
      <c r="O37" s="1692"/>
      <c r="P37" s="1692"/>
      <c r="Q37" s="1692"/>
      <c r="R37" s="1770"/>
      <c r="S37" s="1687"/>
    </row>
    <row r="38" spans="1:19" ht="18">
      <c r="A38" s="954"/>
      <c r="B38" s="956" t="s">
        <v>624</v>
      </c>
      <c r="C38" s="949" t="s">
        <v>1185</v>
      </c>
      <c r="D38" s="949" t="s">
        <v>16</v>
      </c>
      <c r="E38" s="36">
        <v>350000</v>
      </c>
      <c r="F38" s="36"/>
      <c r="G38" s="1693"/>
      <c r="H38" s="1694"/>
      <c r="I38" s="1694"/>
      <c r="J38" s="1694"/>
      <c r="K38" s="1694"/>
      <c r="L38" s="1694"/>
      <c r="M38" s="1694"/>
      <c r="N38" s="1694"/>
      <c r="O38" s="1694"/>
      <c r="P38" s="1694"/>
      <c r="Q38" s="1694"/>
      <c r="R38" s="1771"/>
      <c r="S38" s="1687"/>
    </row>
    <row r="39" spans="1:19" ht="18">
      <c r="A39" s="954"/>
      <c r="B39" s="957" t="s">
        <v>626</v>
      </c>
      <c r="C39" s="27" t="s">
        <v>1185</v>
      </c>
      <c r="D39" s="27" t="s">
        <v>16</v>
      </c>
      <c r="E39" s="36">
        <v>368000</v>
      </c>
      <c r="F39" s="36"/>
      <c r="G39" s="1693"/>
      <c r="H39" s="1694"/>
      <c r="I39" s="1694"/>
      <c r="J39" s="1694"/>
      <c r="K39" s="1694"/>
      <c r="L39" s="1694"/>
      <c r="M39" s="1694"/>
      <c r="N39" s="1694"/>
      <c r="O39" s="1694"/>
      <c r="P39" s="1694"/>
      <c r="Q39" s="1694"/>
      <c r="R39" s="1771"/>
      <c r="S39" s="1687"/>
    </row>
    <row r="40" spans="1:19" ht="18">
      <c r="A40" s="954"/>
      <c r="B40" s="958" t="s">
        <v>1198</v>
      </c>
      <c r="C40" s="949" t="s">
        <v>1185</v>
      </c>
      <c r="D40" s="949" t="s">
        <v>16</v>
      </c>
      <c r="E40" s="36">
        <v>277000</v>
      </c>
      <c r="F40" s="36"/>
      <c r="G40" s="1693"/>
      <c r="H40" s="1694"/>
      <c r="I40" s="1694"/>
      <c r="J40" s="1694"/>
      <c r="K40" s="1694"/>
      <c r="L40" s="1694"/>
      <c r="M40" s="1694"/>
      <c r="N40" s="1694"/>
      <c r="O40" s="1694"/>
      <c r="P40" s="1694"/>
      <c r="Q40" s="1694"/>
      <c r="R40" s="1771"/>
      <c r="S40" s="1687"/>
    </row>
    <row r="41" spans="1:19" ht="18">
      <c r="A41" s="954"/>
      <c r="B41" s="42" t="s">
        <v>627</v>
      </c>
      <c r="C41" s="27" t="s">
        <v>1185</v>
      </c>
      <c r="D41" s="27" t="s">
        <v>16</v>
      </c>
      <c r="E41" s="36">
        <v>277000</v>
      </c>
      <c r="F41" s="36"/>
      <c r="G41" s="1693"/>
      <c r="H41" s="1694"/>
      <c r="I41" s="1694"/>
      <c r="J41" s="1694"/>
      <c r="K41" s="1694"/>
      <c r="L41" s="1694"/>
      <c r="M41" s="1694"/>
      <c r="N41" s="1694"/>
      <c r="O41" s="1694"/>
      <c r="P41" s="1694"/>
      <c r="Q41" s="1694"/>
      <c r="R41" s="1771"/>
      <c r="S41" s="1687"/>
    </row>
    <row r="42" spans="1:19" ht="18">
      <c r="A42" s="954"/>
      <c r="B42" s="959" t="s">
        <v>1199</v>
      </c>
      <c r="C42" s="949" t="s">
        <v>1185</v>
      </c>
      <c r="D42" s="949" t="s">
        <v>16</v>
      </c>
      <c r="E42" s="36">
        <v>277000</v>
      </c>
      <c r="F42" s="960"/>
      <c r="G42" s="1695"/>
      <c r="H42" s="1696"/>
      <c r="I42" s="1696"/>
      <c r="J42" s="1696"/>
      <c r="K42" s="1696"/>
      <c r="L42" s="1696"/>
      <c r="M42" s="1696"/>
      <c r="N42" s="1696"/>
      <c r="O42" s="1696"/>
      <c r="P42" s="1696"/>
      <c r="Q42" s="1696"/>
      <c r="R42" s="1772"/>
      <c r="S42" s="1687"/>
    </row>
    <row r="43" spans="1:19" ht="41.25" customHeight="1">
      <c r="A43" s="953">
        <v>3</v>
      </c>
      <c r="B43" s="1663" t="s">
        <v>1202</v>
      </c>
      <c r="C43" s="1664"/>
      <c r="D43" s="1664"/>
      <c r="E43" s="1664"/>
      <c r="F43" s="1664"/>
      <c r="G43" s="1664"/>
      <c r="H43" s="1664"/>
      <c r="I43" s="1664"/>
      <c r="J43" s="1664"/>
      <c r="K43" s="1664"/>
      <c r="L43" s="1664"/>
      <c r="M43" s="1664"/>
      <c r="N43" s="1664"/>
      <c r="O43" s="1664"/>
      <c r="P43" s="1664"/>
      <c r="Q43" s="1664"/>
      <c r="R43" s="1664"/>
      <c r="S43" s="984"/>
    </row>
    <row r="44" spans="1:19" ht="30" customHeight="1">
      <c r="A44" s="954"/>
      <c r="B44" s="965" t="s">
        <v>1203</v>
      </c>
      <c r="C44" s="966" t="s">
        <v>1185</v>
      </c>
      <c r="D44" s="936" t="s">
        <v>1178</v>
      </c>
      <c r="E44" s="967">
        <v>345455</v>
      </c>
      <c r="F44" s="967"/>
      <c r="G44" s="1691" t="s">
        <v>1204</v>
      </c>
      <c r="H44" s="1692"/>
      <c r="I44" s="1692"/>
      <c r="J44" s="1692"/>
      <c r="K44" s="1692"/>
      <c r="L44" s="1692"/>
      <c r="M44" s="1692"/>
      <c r="N44" s="1692"/>
      <c r="O44" s="1692"/>
      <c r="P44" s="1692"/>
      <c r="Q44" s="1692"/>
      <c r="R44" s="1692"/>
      <c r="S44" s="1688"/>
    </row>
    <row r="45" spans="1:19" ht="18">
      <c r="A45" s="954"/>
      <c r="B45" s="1145" t="s">
        <v>1205</v>
      </c>
      <c r="C45" s="27" t="s">
        <v>1185</v>
      </c>
      <c r="D45" s="27" t="s">
        <v>16</v>
      </c>
      <c r="E45" s="36">
        <v>345455</v>
      </c>
      <c r="F45" s="36"/>
      <c r="G45" s="1693"/>
      <c r="H45" s="1694"/>
      <c r="I45" s="1694"/>
      <c r="J45" s="1694"/>
      <c r="K45" s="1694"/>
      <c r="L45" s="1694"/>
      <c r="M45" s="1694"/>
      <c r="N45" s="1694"/>
      <c r="O45" s="1694"/>
      <c r="P45" s="1694"/>
      <c r="Q45" s="1694"/>
      <c r="R45" s="1694"/>
      <c r="S45" s="1689"/>
    </row>
    <row r="46" spans="1:19" ht="18">
      <c r="A46" s="954"/>
      <c r="B46" s="42" t="s">
        <v>1206</v>
      </c>
      <c r="C46" s="27" t="s">
        <v>1185</v>
      </c>
      <c r="D46" s="27" t="s">
        <v>16</v>
      </c>
      <c r="E46" s="36">
        <v>345455</v>
      </c>
      <c r="F46" s="36"/>
      <c r="G46" s="1693"/>
      <c r="H46" s="1694"/>
      <c r="I46" s="1694"/>
      <c r="J46" s="1694"/>
      <c r="K46" s="1694"/>
      <c r="L46" s="1694"/>
      <c r="M46" s="1694"/>
      <c r="N46" s="1694"/>
      <c r="O46" s="1694"/>
      <c r="P46" s="1694"/>
      <c r="Q46" s="1694"/>
      <c r="R46" s="1694"/>
      <c r="S46" s="1689"/>
    </row>
    <row r="47" spans="1:19" ht="18">
      <c r="A47" s="954"/>
      <c r="B47" s="968" t="s">
        <v>1207</v>
      </c>
      <c r="C47" s="27" t="s">
        <v>1185</v>
      </c>
      <c r="D47" s="27" t="s">
        <v>16</v>
      </c>
      <c r="E47" s="36">
        <v>318182</v>
      </c>
      <c r="F47" s="36"/>
      <c r="G47" s="1695"/>
      <c r="H47" s="1696"/>
      <c r="I47" s="1696"/>
      <c r="J47" s="1696"/>
      <c r="K47" s="1696"/>
      <c r="L47" s="1696"/>
      <c r="M47" s="1696"/>
      <c r="N47" s="1696"/>
      <c r="O47" s="1696"/>
      <c r="P47" s="1696"/>
      <c r="Q47" s="1696"/>
      <c r="R47" s="1696"/>
      <c r="S47" s="1690"/>
    </row>
    <row r="48" spans="1:19" ht="39.950000000000003" customHeight="1">
      <c r="A48" s="969">
        <v>4</v>
      </c>
      <c r="B48" s="1653" t="s">
        <v>1208</v>
      </c>
      <c r="C48" s="1676"/>
      <c r="D48" s="1676"/>
      <c r="E48" s="1676"/>
      <c r="F48" s="1676"/>
      <c r="G48" s="1676"/>
      <c r="H48" s="1676"/>
      <c r="I48" s="1676"/>
      <c r="J48" s="1676"/>
      <c r="K48" s="1676"/>
      <c r="L48" s="1676"/>
      <c r="M48" s="1676"/>
      <c r="N48" s="1676"/>
      <c r="O48" s="1676"/>
      <c r="P48" s="1676"/>
      <c r="Q48" s="1676"/>
      <c r="R48" s="1677"/>
      <c r="S48" s="985"/>
    </row>
    <row r="49" spans="1:19" ht="15.75">
      <c r="A49" s="970"/>
      <c r="B49" s="971" t="s">
        <v>1209</v>
      </c>
      <c r="C49" s="27"/>
      <c r="D49" s="27"/>
      <c r="E49" s="36"/>
      <c r="F49" s="36"/>
      <c r="G49" s="961"/>
      <c r="H49" s="962"/>
      <c r="I49" s="962"/>
      <c r="J49" s="962"/>
      <c r="K49" s="962"/>
      <c r="L49" s="962"/>
      <c r="M49" s="962"/>
      <c r="N49" s="962"/>
      <c r="O49" s="962"/>
      <c r="P49" s="962"/>
      <c r="Q49" s="962"/>
      <c r="R49" s="962"/>
      <c r="S49" s="1688"/>
    </row>
    <row r="50" spans="1:19" ht="30" customHeight="1">
      <c r="A50" s="970"/>
      <c r="B50" s="972" t="s">
        <v>1210</v>
      </c>
      <c r="C50" s="27" t="s">
        <v>1185</v>
      </c>
      <c r="D50" s="936" t="s">
        <v>1178</v>
      </c>
      <c r="E50" s="36">
        <v>350000</v>
      </c>
      <c r="F50" s="36"/>
      <c r="G50" s="1691" t="s">
        <v>1211</v>
      </c>
      <c r="H50" s="1692"/>
      <c r="I50" s="1692"/>
      <c r="J50" s="1692"/>
      <c r="K50" s="1692"/>
      <c r="L50" s="1692"/>
      <c r="M50" s="1692"/>
      <c r="N50" s="1692"/>
      <c r="O50" s="1692"/>
      <c r="P50" s="1770"/>
      <c r="Q50" s="54">
        <v>400000</v>
      </c>
      <c r="R50" s="987"/>
      <c r="S50" s="1689"/>
    </row>
    <row r="51" spans="1:19" ht="18">
      <c r="A51" s="970"/>
      <c r="B51" s="971" t="s">
        <v>1212</v>
      </c>
      <c r="C51" s="27" t="s">
        <v>1185</v>
      </c>
      <c r="D51" s="27" t="s">
        <v>16</v>
      </c>
      <c r="E51" s="36">
        <v>350000</v>
      </c>
      <c r="F51" s="36"/>
      <c r="G51" s="1693"/>
      <c r="H51" s="1694"/>
      <c r="I51" s="1694"/>
      <c r="J51" s="1694"/>
      <c r="K51" s="1694"/>
      <c r="L51" s="1694"/>
      <c r="M51" s="1694"/>
      <c r="N51" s="1694"/>
      <c r="O51" s="1694"/>
      <c r="P51" s="1771"/>
      <c r="Q51" s="84">
        <v>400000</v>
      </c>
      <c r="R51" s="962"/>
      <c r="S51" s="1689"/>
    </row>
    <row r="52" spans="1:19" ht="18">
      <c r="A52" s="970"/>
      <c r="B52" s="971" t="s">
        <v>1213</v>
      </c>
      <c r="C52" s="27" t="s">
        <v>1185</v>
      </c>
      <c r="D52" s="27" t="s">
        <v>16</v>
      </c>
      <c r="E52" s="36">
        <v>350000</v>
      </c>
      <c r="F52" s="36"/>
      <c r="G52" s="1695"/>
      <c r="H52" s="1696"/>
      <c r="I52" s="1696"/>
      <c r="J52" s="1696"/>
      <c r="K52" s="1696"/>
      <c r="L52" s="1696"/>
      <c r="M52" s="1696"/>
      <c r="N52" s="1696"/>
      <c r="O52" s="1696"/>
      <c r="P52" s="1772"/>
      <c r="Q52" s="84">
        <v>400000</v>
      </c>
      <c r="R52" s="962"/>
      <c r="S52" s="1690"/>
    </row>
    <row r="53" spans="1:19" ht="39.950000000000003" customHeight="1">
      <c r="A53" s="973">
        <v>5</v>
      </c>
      <c r="B53" s="1653" t="s">
        <v>1214</v>
      </c>
      <c r="C53" s="1676"/>
      <c r="D53" s="1676"/>
      <c r="E53" s="1676"/>
      <c r="F53" s="1676"/>
      <c r="G53" s="1676"/>
      <c r="H53" s="1676"/>
      <c r="I53" s="1676"/>
      <c r="J53" s="1676"/>
      <c r="K53" s="1676"/>
      <c r="L53" s="1676"/>
      <c r="M53" s="1676"/>
      <c r="N53" s="1676"/>
      <c r="O53" s="1676"/>
      <c r="P53" s="1676"/>
      <c r="Q53" s="1676"/>
      <c r="R53" s="1677"/>
      <c r="S53" s="985"/>
    </row>
    <row r="54" spans="1:19" ht="15.75">
      <c r="A54" s="970"/>
      <c r="B54" s="971" t="s">
        <v>1209</v>
      </c>
      <c r="C54" s="27"/>
      <c r="D54" s="27"/>
      <c r="E54" s="36"/>
      <c r="F54" s="36"/>
      <c r="G54" s="961"/>
      <c r="H54" s="962"/>
      <c r="I54" s="962"/>
      <c r="J54" s="962"/>
      <c r="K54" s="962"/>
      <c r="L54" s="962"/>
      <c r="M54" s="962"/>
      <c r="N54" s="962"/>
      <c r="O54" s="962"/>
      <c r="P54" s="962"/>
      <c r="Q54" s="962"/>
      <c r="R54" s="962"/>
      <c r="S54" s="1688"/>
    </row>
    <row r="55" spans="1:19" ht="30">
      <c r="A55" s="970"/>
      <c r="B55" s="972" t="s">
        <v>1210</v>
      </c>
      <c r="C55" s="27" t="s">
        <v>1185</v>
      </c>
      <c r="D55" s="936" t="s">
        <v>1178</v>
      </c>
      <c r="E55" s="36">
        <v>350000</v>
      </c>
      <c r="F55" s="36"/>
      <c r="G55" s="1691" t="s">
        <v>1215</v>
      </c>
      <c r="H55" s="1692"/>
      <c r="I55" s="1692"/>
      <c r="J55" s="1692"/>
      <c r="K55" s="1692"/>
      <c r="L55" s="1692"/>
      <c r="M55" s="1692"/>
      <c r="N55" s="1692"/>
      <c r="O55" s="1692"/>
      <c r="P55" s="1770"/>
      <c r="Q55" s="54">
        <v>400000</v>
      </c>
      <c r="R55" s="962"/>
      <c r="S55" s="1689"/>
    </row>
    <row r="56" spans="1:19" ht="18">
      <c r="A56" s="970"/>
      <c r="B56" s="971" t="s">
        <v>1212</v>
      </c>
      <c r="C56" s="27" t="s">
        <v>1185</v>
      </c>
      <c r="D56" s="27" t="s">
        <v>16</v>
      </c>
      <c r="E56" s="36">
        <v>350000</v>
      </c>
      <c r="F56" s="36"/>
      <c r="G56" s="1693"/>
      <c r="H56" s="1694"/>
      <c r="I56" s="1694"/>
      <c r="J56" s="1694"/>
      <c r="K56" s="1694"/>
      <c r="L56" s="1694"/>
      <c r="M56" s="1694"/>
      <c r="N56" s="1694"/>
      <c r="O56" s="1694"/>
      <c r="P56" s="1771"/>
      <c r="Q56" s="84">
        <v>400000</v>
      </c>
      <c r="R56" s="962"/>
      <c r="S56" s="1689"/>
    </row>
    <row r="57" spans="1:19" ht="18">
      <c r="A57" s="970"/>
      <c r="B57" s="971" t="s">
        <v>1213</v>
      </c>
      <c r="C57" s="27" t="s">
        <v>1185</v>
      </c>
      <c r="D57" s="27" t="s">
        <v>16</v>
      </c>
      <c r="E57" s="36">
        <v>350000</v>
      </c>
      <c r="F57" s="36"/>
      <c r="G57" s="1695"/>
      <c r="H57" s="1696"/>
      <c r="I57" s="1696"/>
      <c r="J57" s="1696"/>
      <c r="K57" s="1696"/>
      <c r="L57" s="1696"/>
      <c r="M57" s="1696"/>
      <c r="N57" s="1696"/>
      <c r="O57" s="1696"/>
      <c r="P57" s="1772"/>
      <c r="Q57" s="84">
        <v>400000</v>
      </c>
      <c r="R57" s="962"/>
      <c r="S57" s="1690"/>
    </row>
    <row r="58" spans="1:19" ht="30" customHeight="1">
      <c r="A58" s="989" t="s">
        <v>1216</v>
      </c>
      <c r="B58" s="989" t="s">
        <v>1217</v>
      </c>
      <c r="C58" s="946"/>
      <c r="D58" s="946"/>
      <c r="E58" s="946"/>
      <c r="F58" s="946"/>
      <c r="G58" s="946"/>
      <c r="H58" s="946"/>
      <c r="I58" s="946"/>
      <c r="J58" s="946"/>
      <c r="K58" s="946"/>
      <c r="L58" s="946"/>
      <c r="M58" s="946"/>
      <c r="N58" s="946"/>
      <c r="O58" s="946"/>
      <c r="P58" s="946"/>
      <c r="Q58" s="946"/>
      <c r="R58" s="946"/>
      <c r="S58" s="32"/>
    </row>
    <row r="59" spans="1:19" ht="39.950000000000003" customHeight="1">
      <c r="A59" s="969">
        <v>1</v>
      </c>
      <c r="B59" s="1653" t="s">
        <v>1218</v>
      </c>
      <c r="C59" s="1676"/>
      <c r="D59" s="1676"/>
      <c r="E59" s="1676"/>
      <c r="F59" s="1676"/>
      <c r="G59" s="1676"/>
      <c r="H59" s="1676"/>
      <c r="I59" s="1676"/>
      <c r="J59" s="1676"/>
      <c r="K59" s="1676"/>
      <c r="L59" s="1676"/>
      <c r="M59" s="1676"/>
      <c r="N59" s="1676"/>
      <c r="O59" s="1676"/>
      <c r="P59" s="1676"/>
      <c r="Q59" s="1676"/>
      <c r="R59" s="1676"/>
      <c r="S59" s="58"/>
    </row>
    <row r="60" spans="1:19" ht="30" customHeight="1">
      <c r="A60" s="931"/>
      <c r="B60" s="61" t="s">
        <v>1219</v>
      </c>
      <c r="C60" s="27" t="s">
        <v>1185</v>
      </c>
      <c r="D60" s="936" t="s">
        <v>1178</v>
      </c>
      <c r="E60" s="36">
        <v>400000</v>
      </c>
      <c r="F60" s="60"/>
      <c r="G60" s="1681" t="s">
        <v>1197</v>
      </c>
      <c r="H60" s="1682"/>
      <c r="I60" s="1682"/>
      <c r="J60" s="1682"/>
      <c r="K60" s="1682"/>
      <c r="L60" s="1682"/>
      <c r="M60" s="1682"/>
      <c r="N60" s="1682"/>
      <c r="O60" s="1682"/>
      <c r="P60" s="1682"/>
      <c r="Q60" s="1682"/>
      <c r="R60" s="1683"/>
      <c r="S60" s="60"/>
    </row>
    <row r="61" spans="1:19" ht="30" customHeight="1">
      <c r="A61" s="969">
        <v>2</v>
      </c>
      <c r="B61" s="1663" t="s">
        <v>1220</v>
      </c>
      <c r="C61" s="1664"/>
      <c r="D61" s="1664"/>
      <c r="E61" s="1664"/>
      <c r="F61" s="1664"/>
      <c r="G61" s="1664"/>
      <c r="H61" s="1664"/>
      <c r="I61" s="1664"/>
      <c r="J61" s="1664"/>
      <c r="K61" s="1664"/>
      <c r="L61" s="1664"/>
      <c r="M61" s="1664"/>
      <c r="N61" s="1664"/>
      <c r="O61" s="1664"/>
      <c r="P61" s="1664"/>
      <c r="Q61" s="1664"/>
      <c r="R61" s="1665"/>
      <c r="S61" s="60"/>
    </row>
    <row r="62" spans="1:19" ht="30" customHeight="1">
      <c r="A62" s="931"/>
      <c r="B62" s="61" t="s">
        <v>1221</v>
      </c>
      <c r="C62" s="27" t="s">
        <v>1185</v>
      </c>
      <c r="D62" s="936" t="s">
        <v>1178</v>
      </c>
      <c r="E62" s="36"/>
      <c r="F62" s="60"/>
      <c r="G62" s="1105"/>
      <c r="H62" s="995"/>
      <c r="I62" s="995"/>
      <c r="J62" s="995"/>
      <c r="K62" s="995"/>
      <c r="L62" s="995"/>
      <c r="M62" s="995"/>
      <c r="N62" s="995"/>
      <c r="O62" s="995"/>
      <c r="P62" s="995"/>
      <c r="Q62" s="60"/>
      <c r="R62" s="1129"/>
      <c r="S62" s="1752"/>
    </row>
    <row r="63" spans="1:19" ht="30" customHeight="1">
      <c r="A63" s="931"/>
      <c r="B63" s="61" t="s">
        <v>211</v>
      </c>
      <c r="C63" s="27" t="s">
        <v>1185</v>
      </c>
      <c r="D63" s="936" t="s">
        <v>16</v>
      </c>
      <c r="E63" s="36">
        <v>300000</v>
      </c>
      <c r="F63" s="60"/>
      <c r="G63" s="1755" t="s">
        <v>1222</v>
      </c>
      <c r="H63" s="1756"/>
      <c r="I63" s="1756"/>
      <c r="J63" s="1756"/>
      <c r="K63" s="1756"/>
      <c r="L63" s="1756"/>
      <c r="M63" s="1756"/>
      <c r="N63" s="1756"/>
      <c r="O63" s="1756"/>
      <c r="P63" s="1757"/>
      <c r="Q63" s="84">
        <v>350000</v>
      </c>
      <c r="R63" s="1049"/>
      <c r="S63" s="1753"/>
    </row>
    <row r="64" spans="1:19" ht="30" customHeight="1">
      <c r="A64" s="931"/>
      <c r="B64" s="61" t="s">
        <v>213</v>
      </c>
      <c r="C64" s="27" t="s">
        <v>1185</v>
      </c>
      <c r="D64" s="28" t="s">
        <v>16</v>
      </c>
      <c r="E64" s="36">
        <v>300000</v>
      </c>
      <c r="F64" s="60"/>
      <c r="G64" s="1758"/>
      <c r="H64" s="1759"/>
      <c r="I64" s="1759"/>
      <c r="J64" s="1759"/>
      <c r="K64" s="1759"/>
      <c r="L64" s="1759"/>
      <c r="M64" s="1759"/>
      <c r="N64" s="1759"/>
      <c r="O64" s="1759"/>
      <c r="P64" s="1760"/>
      <c r="Q64" s="84">
        <v>350000</v>
      </c>
      <c r="R64" s="1050"/>
      <c r="S64" s="1754"/>
    </row>
    <row r="65" spans="1:19" ht="39.950000000000003" customHeight="1">
      <c r="A65" s="969">
        <v>3</v>
      </c>
      <c r="B65" s="1653" t="s">
        <v>1208</v>
      </c>
      <c r="C65" s="1676"/>
      <c r="D65" s="1676"/>
      <c r="E65" s="1676"/>
      <c r="F65" s="1676"/>
      <c r="G65" s="1676"/>
      <c r="H65" s="1676"/>
      <c r="I65" s="1676"/>
      <c r="J65" s="1676"/>
      <c r="K65" s="1676"/>
      <c r="L65" s="1676"/>
      <c r="M65" s="1676"/>
      <c r="N65" s="1676"/>
      <c r="O65" s="1676"/>
      <c r="P65" s="1676"/>
      <c r="Q65" s="1676"/>
      <c r="R65" s="1677"/>
      <c r="S65" s="1130"/>
    </row>
    <row r="66" spans="1:19" ht="30" customHeight="1">
      <c r="A66" s="931"/>
      <c r="B66" s="61" t="s">
        <v>1221</v>
      </c>
      <c r="C66" s="27" t="s">
        <v>1185</v>
      </c>
      <c r="D66" s="936" t="s">
        <v>1178</v>
      </c>
      <c r="E66" s="36"/>
      <c r="F66" s="60"/>
      <c r="G66" s="997"/>
      <c r="H66" s="996"/>
      <c r="I66" s="996"/>
      <c r="J66" s="996"/>
      <c r="K66" s="996"/>
      <c r="L66" s="996"/>
      <c r="M66" s="996"/>
      <c r="N66" s="996"/>
      <c r="O66" s="996"/>
      <c r="P66" s="1041"/>
      <c r="Q66" s="84"/>
      <c r="R66" s="1050"/>
      <c r="S66" s="1752"/>
    </row>
    <row r="67" spans="1:19" ht="30" customHeight="1">
      <c r="A67" s="931"/>
      <c r="B67" s="61" t="s">
        <v>211</v>
      </c>
      <c r="C67" s="27" t="s">
        <v>1185</v>
      </c>
      <c r="D67" s="936" t="s">
        <v>16</v>
      </c>
      <c r="E67" s="36">
        <v>300000</v>
      </c>
      <c r="F67" s="60"/>
      <c r="G67" s="1755" t="s">
        <v>1211</v>
      </c>
      <c r="H67" s="1756"/>
      <c r="I67" s="1756"/>
      <c r="J67" s="1756"/>
      <c r="K67" s="1756"/>
      <c r="L67" s="1756"/>
      <c r="M67" s="1756"/>
      <c r="N67" s="1756"/>
      <c r="O67" s="1757"/>
      <c r="P67" s="84">
        <v>350000</v>
      </c>
      <c r="Q67" s="84">
        <v>350000</v>
      </c>
      <c r="R67" s="1050"/>
      <c r="S67" s="1753"/>
    </row>
    <row r="68" spans="1:19" ht="30" customHeight="1">
      <c r="A68" s="931"/>
      <c r="B68" s="61" t="s">
        <v>213</v>
      </c>
      <c r="C68" s="27" t="s">
        <v>1185</v>
      </c>
      <c r="D68" s="28" t="s">
        <v>16</v>
      </c>
      <c r="E68" s="36">
        <v>300000</v>
      </c>
      <c r="F68" s="60"/>
      <c r="G68" s="1758"/>
      <c r="H68" s="1759"/>
      <c r="I68" s="1759"/>
      <c r="J68" s="1759"/>
      <c r="K68" s="1759"/>
      <c r="L68" s="1759"/>
      <c r="M68" s="1759"/>
      <c r="N68" s="1759"/>
      <c r="O68" s="1760"/>
      <c r="P68" s="84">
        <v>350000</v>
      </c>
      <c r="Q68" s="84">
        <v>350000</v>
      </c>
      <c r="R68" s="1050"/>
      <c r="S68" s="1754"/>
    </row>
    <row r="69" spans="1:19" ht="39.950000000000003" customHeight="1">
      <c r="A69" s="969">
        <v>4</v>
      </c>
      <c r="B69" s="1660" t="s">
        <v>1223</v>
      </c>
      <c r="C69" s="1661"/>
      <c r="D69" s="1661"/>
      <c r="E69" s="1661"/>
      <c r="F69" s="1661"/>
      <c r="G69" s="1661"/>
      <c r="H69" s="1661"/>
      <c r="I69" s="1661"/>
      <c r="J69" s="1661"/>
      <c r="K69" s="1661"/>
      <c r="L69" s="1661"/>
      <c r="M69" s="1661"/>
      <c r="N69" s="1661"/>
      <c r="O69" s="1661"/>
      <c r="P69" s="1662"/>
      <c r="Q69" s="84"/>
      <c r="R69" s="1050"/>
      <c r="S69" s="1130"/>
    </row>
    <row r="70" spans="1:19" ht="30" customHeight="1">
      <c r="A70" s="931"/>
      <c r="B70" s="61" t="s">
        <v>1221</v>
      </c>
      <c r="C70" s="27" t="s">
        <v>1185</v>
      </c>
      <c r="D70" s="936" t="s">
        <v>1178</v>
      </c>
      <c r="E70" s="36"/>
      <c r="F70" s="60"/>
      <c r="G70" s="997"/>
      <c r="H70" s="996"/>
      <c r="I70" s="996"/>
      <c r="J70" s="996"/>
      <c r="K70" s="996"/>
      <c r="L70" s="996"/>
      <c r="M70" s="996"/>
      <c r="N70" s="996"/>
      <c r="O70" s="996"/>
      <c r="P70" s="1041"/>
      <c r="Q70" s="84"/>
      <c r="R70" s="1050"/>
      <c r="S70" s="1752"/>
    </row>
    <row r="71" spans="1:19" ht="30" customHeight="1">
      <c r="A71" s="931"/>
      <c r="B71" s="61" t="s">
        <v>211</v>
      </c>
      <c r="C71" s="27" t="s">
        <v>1185</v>
      </c>
      <c r="D71" s="936" t="s">
        <v>16</v>
      </c>
      <c r="E71" s="36">
        <v>300000</v>
      </c>
      <c r="F71" s="60"/>
      <c r="G71" s="1755" t="s">
        <v>1224</v>
      </c>
      <c r="H71" s="1756"/>
      <c r="I71" s="1756"/>
      <c r="J71" s="1756"/>
      <c r="K71" s="1756"/>
      <c r="L71" s="1756"/>
      <c r="M71" s="1756"/>
      <c r="N71" s="1756"/>
      <c r="O71" s="1756"/>
      <c r="P71" s="1757"/>
      <c r="Q71" s="84">
        <v>350000</v>
      </c>
      <c r="R71" s="1050"/>
      <c r="S71" s="1753"/>
    </row>
    <row r="72" spans="1:19" ht="30" customHeight="1">
      <c r="A72" s="931"/>
      <c r="B72" s="61" t="s">
        <v>213</v>
      </c>
      <c r="C72" s="27" t="s">
        <v>1185</v>
      </c>
      <c r="D72" s="28" t="s">
        <v>16</v>
      </c>
      <c r="E72" s="36">
        <v>300000</v>
      </c>
      <c r="F72" s="60"/>
      <c r="G72" s="1758"/>
      <c r="H72" s="1759"/>
      <c r="I72" s="1759"/>
      <c r="J72" s="1759"/>
      <c r="K72" s="1759"/>
      <c r="L72" s="1759"/>
      <c r="M72" s="1759"/>
      <c r="N72" s="1759"/>
      <c r="O72" s="1759"/>
      <c r="P72" s="1760"/>
      <c r="Q72" s="84">
        <v>350000</v>
      </c>
      <c r="R72" s="88"/>
      <c r="S72" s="1754"/>
    </row>
    <row r="73" spans="1:19" ht="30" customHeight="1">
      <c r="A73" s="931" t="s">
        <v>1225</v>
      </c>
      <c r="B73" s="932" t="s">
        <v>1226</v>
      </c>
      <c r="C73" s="992"/>
      <c r="D73" s="993"/>
      <c r="E73" s="994"/>
      <c r="F73" s="995"/>
      <c r="G73" s="996"/>
      <c r="H73" s="996"/>
      <c r="I73" s="996"/>
      <c r="J73" s="996"/>
      <c r="K73" s="996"/>
      <c r="L73" s="996"/>
      <c r="M73" s="996"/>
      <c r="N73" s="996"/>
      <c r="O73" s="996"/>
      <c r="P73" s="996"/>
      <c r="Q73" s="1051"/>
      <c r="R73" s="1049"/>
      <c r="S73" s="1052"/>
    </row>
    <row r="74" spans="1:19" ht="30" customHeight="1">
      <c r="A74" s="19"/>
      <c r="B74" s="1663" t="s">
        <v>1227</v>
      </c>
      <c r="C74" s="1664"/>
      <c r="D74" s="1664"/>
      <c r="E74" s="1664"/>
      <c r="F74" s="1664"/>
      <c r="G74" s="1664"/>
      <c r="H74" s="1664"/>
      <c r="I74" s="1664"/>
      <c r="J74" s="1664"/>
      <c r="K74" s="1664"/>
      <c r="L74" s="1664"/>
      <c r="M74" s="1664"/>
      <c r="N74" s="1664"/>
      <c r="O74" s="1664"/>
      <c r="P74" s="1664"/>
      <c r="Q74" s="1664"/>
      <c r="R74" s="1665"/>
      <c r="S74" s="1052"/>
    </row>
    <row r="75" spans="1:19" ht="39.950000000000003" customHeight="1">
      <c r="A75" s="19"/>
      <c r="B75" s="61" t="s">
        <v>1228</v>
      </c>
      <c r="C75" s="27" t="s">
        <v>1185</v>
      </c>
      <c r="D75" s="28"/>
      <c r="E75" s="36">
        <v>35000</v>
      </c>
      <c r="F75" s="60"/>
      <c r="G75" s="1755"/>
      <c r="H75" s="1756"/>
      <c r="I75" s="1756"/>
      <c r="J75" s="1756"/>
      <c r="K75" s="1756"/>
      <c r="L75" s="1756"/>
      <c r="M75" s="1756"/>
      <c r="N75" s="1756"/>
      <c r="O75" s="1756"/>
      <c r="P75" s="1757"/>
      <c r="Q75" s="84">
        <v>85000</v>
      </c>
      <c r="R75" s="88"/>
      <c r="S75" s="1752" t="s">
        <v>1229</v>
      </c>
    </row>
    <row r="76" spans="1:19" ht="39.950000000000003" customHeight="1">
      <c r="A76" s="19"/>
      <c r="B76" s="61" t="s">
        <v>1230</v>
      </c>
      <c r="C76" s="27" t="s">
        <v>1185</v>
      </c>
      <c r="D76" s="28"/>
      <c r="E76" s="36">
        <v>49000</v>
      </c>
      <c r="F76" s="60"/>
      <c r="G76" s="1758"/>
      <c r="H76" s="1759"/>
      <c r="I76" s="1759"/>
      <c r="J76" s="1759"/>
      <c r="K76" s="1759"/>
      <c r="L76" s="1759"/>
      <c r="M76" s="1759"/>
      <c r="N76" s="1759"/>
      <c r="O76" s="1759"/>
      <c r="P76" s="1760"/>
      <c r="Q76" s="84">
        <v>100000</v>
      </c>
      <c r="R76" s="88"/>
      <c r="S76" s="1754"/>
    </row>
    <row r="77" spans="1:19" ht="30.75" customHeight="1">
      <c r="A77" s="62" t="s">
        <v>1231</v>
      </c>
      <c r="B77" s="1666" t="s">
        <v>1232</v>
      </c>
      <c r="C77" s="1666"/>
      <c r="D77" s="1666"/>
      <c r="E77" s="1666"/>
      <c r="F77" s="1666"/>
      <c r="G77" s="1666"/>
      <c r="H77" s="1666"/>
      <c r="I77" s="1666"/>
      <c r="J77" s="1666"/>
      <c r="K77" s="1666"/>
      <c r="L77" s="1666"/>
      <c r="M77" s="1666"/>
      <c r="N77" s="1666"/>
      <c r="O77" s="1666"/>
      <c r="P77" s="1666"/>
      <c r="Q77" s="1666"/>
      <c r="R77" s="1666"/>
      <c r="S77" s="1053"/>
    </row>
    <row r="78" spans="1:19" ht="24" customHeight="1">
      <c r="A78" s="12">
        <v>1</v>
      </c>
      <c r="B78" s="1667" t="s">
        <v>1233</v>
      </c>
      <c r="C78" s="1668"/>
      <c r="D78" s="1668"/>
      <c r="E78" s="1668"/>
      <c r="F78" s="1668"/>
      <c r="G78" s="1668"/>
      <c r="H78" s="1668"/>
      <c r="I78" s="1668"/>
      <c r="J78" s="1668"/>
      <c r="K78" s="1668"/>
      <c r="L78" s="1668"/>
      <c r="M78" s="1668"/>
      <c r="N78" s="1668"/>
      <c r="O78" s="1668"/>
      <c r="P78" s="1668"/>
      <c r="Q78" s="1668"/>
      <c r="R78" s="1668"/>
      <c r="S78" s="982"/>
    </row>
    <row r="79" spans="1:19" ht="30">
      <c r="A79" s="71"/>
      <c r="B79" s="1028" t="s">
        <v>1234</v>
      </c>
      <c r="C79" s="1010" t="s">
        <v>724</v>
      </c>
      <c r="D79" s="1010"/>
      <c r="E79" s="1146">
        <v>1254545</v>
      </c>
      <c r="F79" s="1006"/>
      <c r="G79" s="1761" t="s">
        <v>1235</v>
      </c>
      <c r="H79" s="1762"/>
      <c r="I79" s="1762"/>
      <c r="J79" s="1762"/>
      <c r="K79" s="1762"/>
      <c r="L79" s="1762"/>
      <c r="M79" s="1762"/>
      <c r="N79" s="1762"/>
      <c r="O79" s="1762"/>
      <c r="P79" s="1762"/>
      <c r="Q79" s="1762"/>
      <c r="R79" s="1762"/>
      <c r="S79" s="1773"/>
    </row>
    <row r="80" spans="1:19" ht="30">
      <c r="A80" s="71"/>
      <c r="B80" s="1028" t="s">
        <v>1236</v>
      </c>
      <c r="C80" s="1010" t="s">
        <v>724</v>
      </c>
      <c r="D80" s="1010"/>
      <c r="E80" s="1146">
        <v>1318182</v>
      </c>
      <c r="F80" s="1006"/>
      <c r="G80" s="1763"/>
      <c r="H80" s="1764"/>
      <c r="I80" s="1764"/>
      <c r="J80" s="1764"/>
      <c r="K80" s="1764"/>
      <c r="L80" s="1764"/>
      <c r="M80" s="1764"/>
      <c r="N80" s="1764"/>
      <c r="O80" s="1764"/>
      <c r="P80" s="1764"/>
      <c r="Q80" s="1764"/>
      <c r="R80" s="1764"/>
      <c r="S80" s="1774"/>
    </row>
    <row r="81" spans="1:19" ht="28.5" customHeight="1">
      <c r="A81" s="12">
        <v>2</v>
      </c>
      <c r="B81" s="1669" t="s">
        <v>1237</v>
      </c>
      <c r="C81" s="1670"/>
      <c r="D81" s="1670"/>
      <c r="E81" s="1670"/>
      <c r="F81" s="1670"/>
      <c r="G81" s="1670"/>
      <c r="H81" s="1670"/>
      <c r="I81" s="1670"/>
      <c r="J81" s="1670"/>
      <c r="K81" s="1670"/>
      <c r="L81" s="1670"/>
      <c r="M81" s="1670"/>
      <c r="N81" s="1670"/>
      <c r="O81" s="1670"/>
      <c r="P81" s="1670"/>
      <c r="Q81" s="1670"/>
      <c r="R81" s="1670"/>
      <c r="S81" s="1054"/>
    </row>
    <row r="82" spans="1:19" ht="28.5">
      <c r="A82" s="12"/>
      <c r="B82" s="1106" t="s">
        <v>1238</v>
      </c>
      <c r="C82" s="64"/>
      <c r="D82" s="64"/>
      <c r="E82" s="64"/>
      <c r="F82" s="998"/>
      <c r="G82" s="1765" t="s">
        <v>1239</v>
      </c>
      <c r="H82" s="1765"/>
      <c r="I82" s="1765"/>
      <c r="J82" s="1765"/>
      <c r="K82" s="1765"/>
      <c r="L82" s="1765"/>
      <c r="M82" s="1765"/>
      <c r="N82" s="1765"/>
      <c r="O82" s="1765"/>
      <c r="P82" s="1765"/>
      <c r="Q82" s="1765"/>
      <c r="R82" s="1765"/>
      <c r="S82" s="1055"/>
    </row>
    <row r="83" spans="1:19" ht="18" customHeight="1">
      <c r="A83" s="12"/>
      <c r="B83" s="1109" t="s">
        <v>1240</v>
      </c>
      <c r="C83" s="1000" t="s">
        <v>724</v>
      </c>
      <c r="D83" s="27"/>
      <c r="E83" s="1147">
        <v>1250000</v>
      </c>
      <c r="F83" s="1002"/>
      <c r="G83" s="1765"/>
      <c r="H83" s="1765"/>
      <c r="I83" s="1765"/>
      <c r="J83" s="1765"/>
      <c r="K83" s="1765"/>
      <c r="L83" s="1765"/>
      <c r="M83" s="1765"/>
      <c r="N83" s="1765"/>
      <c r="O83" s="1765"/>
      <c r="P83" s="1765"/>
      <c r="Q83" s="1765"/>
      <c r="R83" s="1765"/>
      <c r="S83" s="1056"/>
    </row>
    <row r="84" spans="1:19" ht="30" customHeight="1">
      <c r="A84" s="12"/>
      <c r="B84" s="1148" t="s">
        <v>1241</v>
      </c>
      <c r="C84" s="1004" t="s">
        <v>724</v>
      </c>
      <c r="D84" s="27"/>
      <c r="E84" s="1149">
        <v>1300000</v>
      </c>
      <c r="F84" s="1006"/>
      <c r="G84" s="1765"/>
      <c r="H84" s="1765"/>
      <c r="I84" s="1765"/>
      <c r="J84" s="1765"/>
      <c r="K84" s="1765"/>
      <c r="L84" s="1765"/>
      <c r="M84" s="1765"/>
      <c r="N84" s="1765"/>
      <c r="O84" s="1765"/>
      <c r="P84" s="1765"/>
      <c r="Q84" s="1765"/>
      <c r="R84" s="1765"/>
      <c r="S84" s="1056"/>
    </row>
    <row r="85" spans="1:19" ht="28.5">
      <c r="A85" s="12"/>
      <c r="B85" s="1106" t="s">
        <v>1242</v>
      </c>
      <c r="C85" s="64"/>
      <c r="D85" s="64"/>
      <c r="E85" s="64"/>
      <c r="F85" s="998"/>
      <c r="G85" s="1765" t="s">
        <v>1239</v>
      </c>
      <c r="H85" s="1765"/>
      <c r="I85" s="1765"/>
      <c r="J85" s="1765"/>
      <c r="K85" s="1765"/>
      <c r="L85" s="1765"/>
      <c r="M85" s="1765"/>
      <c r="N85" s="1765"/>
      <c r="O85" s="1765"/>
      <c r="P85" s="1765"/>
      <c r="Q85" s="1765"/>
      <c r="R85" s="1765"/>
      <c r="S85" s="1688"/>
    </row>
    <row r="86" spans="1:19" ht="15.75">
      <c r="A86" s="12"/>
      <c r="B86" s="1109" t="s">
        <v>1240</v>
      </c>
      <c r="C86" s="1008" t="s">
        <v>724</v>
      </c>
      <c r="D86" s="1000"/>
      <c r="E86" s="1009">
        <v>1300000</v>
      </c>
      <c r="F86" s="998"/>
      <c r="G86" s="1765"/>
      <c r="H86" s="1765"/>
      <c r="I86" s="1765"/>
      <c r="J86" s="1765"/>
      <c r="K86" s="1765"/>
      <c r="L86" s="1765"/>
      <c r="M86" s="1765"/>
      <c r="N86" s="1765"/>
      <c r="O86" s="1765"/>
      <c r="P86" s="1765"/>
      <c r="Q86" s="1765"/>
      <c r="R86" s="1765"/>
      <c r="S86" s="1689"/>
    </row>
    <row r="87" spans="1:19" ht="30" customHeight="1">
      <c r="A87" s="12"/>
      <c r="B87" s="1078" t="s">
        <v>1241</v>
      </c>
      <c r="C87" s="1010" t="s">
        <v>724</v>
      </c>
      <c r="D87" s="1004"/>
      <c r="E87" s="1011">
        <v>1350000</v>
      </c>
      <c r="F87" s="998"/>
      <c r="G87" s="1765"/>
      <c r="H87" s="1765"/>
      <c r="I87" s="1765"/>
      <c r="J87" s="1765"/>
      <c r="K87" s="1765"/>
      <c r="L87" s="1765"/>
      <c r="M87" s="1765"/>
      <c r="N87" s="1765"/>
      <c r="O87" s="1765"/>
      <c r="P87" s="1765"/>
      <c r="Q87" s="1765"/>
      <c r="R87" s="1765"/>
      <c r="S87" s="1690"/>
    </row>
    <row r="88" spans="1:19" ht="35.1" customHeight="1">
      <c r="A88" s="12"/>
      <c r="B88" s="1106" t="s">
        <v>1243</v>
      </c>
      <c r="C88" s="64"/>
      <c r="D88" s="64"/>
      <c r="E88" s="64"/>
      <c r="F88" s="998"/>
      <c r="G88" s="1765" t="s">
        <v>1239</v>
      </c>
      <c r="H88" s="1765"/>
      <c r="I88" s="1765"/>
      <c r="J88" s="1765"/>
      <c r="K88" s="1765"/>
      <c r="L88" s="1765"/>
      <c r="M88" s="1765"/>
      <c r="N88" s="1765"/>
      <c r="O88" s="1765"/>
      <c r="P88" s="1765"/>
      <c r="Q88" s="1765"/>
      <c r="R88" s="1765"/>
      <c r="S88" s="1688"/>
    </row>
    <row r="89" spans="1:19" ht="15" customHeight="1">
      <c r="A89" s="988"/>
      <c r="B89" s="1109" t="s">
        <v>1240</v>
      </c>
      <c r="C89" s="1008" t="s">
        <v>724</v>
      </c>
      <c r="D89" s="1008"/>
      <c r="E89" s="1012">
        <v>1350000</v>
      </c>
      <c r="F89" s="1002"/>
      <c r="G89" s="1765"/>
      <c r="H89" s="1765"/>
      <c r="I89" s="1765"/>
      <c r="J89" s="1765"/>
      <c r="K89" s="1765"/>
      <c r="L89" s="1765"/>
      <c r="M89" s="1765"/>
      <c r="N89" s="1765"/>
      <c r="O89" s="1765"/>
      <c r="P89" s="1765"/>
      <c r="Q89" s="1765"/>
      <c r="R89" s="1765"/>
      <c r="S89" s="1689"/>
    </row>
    <row r="90" spans="1:19" ht="30" customHeight="1">
      <c r="A90" s="71"/>
      <c r="B90" s="1134" t="s">
        <v>1241</v>
      </c>
      <c r="C90" s="1014" t="s">
        <v>724</v>
      </c>
      <c r="D90" s="1014"/>
      <c r="E90" s="1015">
        <v>1400000</v>
      </c>
      <c r="F90" s="1016"/>
      <c r="G90" s="1765"/>
      <c r="H90" s="1765"/>
      <c r="I90" s="1765"/>
      <c r="J90" s="1765"/>
      <c r="K90" s="1765"/>
      <c r="L90" s="1765"/>
      <c r="M90" s="1765"/>
      <c r="N90" s="1765"/>
      <c r="O90" s="1765"/>
      <c r="P90" s="1765"/>
      <c r="Q90" s="1765"/>
      <c r="R90" s="1765"/>
      <c r="S90" s="1690"/>
    </row>
    <row r="91" spans="1:19" ht="30" customHeight="1">
      <c r="A91" s="1122">
        <v>3</v>
      </c>
      <c r="B91" s="1643" t="s">
        <v>1244</v>
      </c>
      <c r="C91" s="1644"/>
      <c r="D91" s="1644"/>
      <c r="E91" s="1644"/>
      <c r="F91" s="1644"/>
      <c r="G91" s="1644"/>
      <c r="H91" s="1644"/>
      <c r="I91" s="1644"/>
      <c r="J91" s="1644"/>
      <c r="K91" s="1644"/>
      <c r="L91" s="1644"/>
      <c r="M91" s="1644"/>
      <c r="N91" s="1644"/>
      <c r="O91" s="1644"/>
      <c r="P91" s="1644"/>
      <c r="Q91" s="1644"/>
      <c r="R91" s="1644"/>
      <c r="S91" s="32"/>
    </row>
    <row r="92" spans="1:19" ht="30" customHeight="1">
      <c r="A92" s="12"/>
      <c r="B92" s="1150" t="s">
        <v>1245</v>
      </c>
      <c r="C92" s="39"/>
      <c r="D92" s="39"/>
      <c r="E92" s="39"/>
      <c r="F92" s="1151"/>
      <c r="G92" s="1761" t="s">
        <v>1246</v>
      </c>
      <c r="H92" s="1762"/>
      <c r="I92" s="1762"/>
      <c r="J92" s="1762"/>
      <c r="K92" s="1762"/>
      <c r="L92" s="1762"/>
      <c r="M92" s="1762"/>
      <c r="N92" s="1762"/>
      <c r="O92" s="1762"/>
      <c r="P92" s="1762"/>
      <c r="Q92" s="1762"/>
      <c r="R92" s="1780"/>
      <c r="S92" s="1775"/>
    </row>
    <row r="93" spans="1:19">
      <c r="A93" s="71"/>
      <c r="B93" s="1152" t="s">
        <v>1240</v>
      </c>
      <c r="C93" s="1000" t="s">
        <v>724</v>
      </c>
      <c r="D93" s="27"/>
      <c r="E93" s="1147">
        <v>1300000</v>
      </c>
      <c r="F93" s="1153"/>
      <c r="G93" s="1781"/>
      <c r="H93" s="1782"/>
      <c r="I93" s="1782"/>
      <c r="J93" s="1782"/>
      <c r="K93" s="1782"/>
      <c r="L93" s="1782"/>
      <c r="M93" s="1782"/>
      <c r="N93" s="1782"/>
      <c r="O93" s="1782"/>
      <c r="P93" s="1782"/>
      <c r="Q93" s="1782"/>
      <c r="R93" s="1783"/>
      <c r="S93" s="1776"/>
    </row>
    <row r="94" spans="1:19">
      <c r="A94" s="71"/>
      <c r="B94" s="1154" t="s">
        <v>1241</v>
      </c>
      <c r="C94" s="1155" t="s">
        <v>724</v>
      </c>
      <c r="D94" s="1156"/>
      <c r="E94" s="1157">
        <v>1363636</v>
      </c>
      <c r="F94" s="1158"/>
      <c r="G94" s="1781"/>
      <c r="H94" s="1782"/>
      <c r="I94" s="1782"/>
      <c r="J94" s="1782"/>
      <c r="K94" s="1782"/>
      <c r="L94" s="1782"/>
      <c r="M94" s="1782"/>
      <c r="N94" s="1782"/>
      <c r="O94" s="1782"/>
      <c r="P94" s="1782"/>
      <c r="Q94" s="1782"/>
      <c r="R94" s="1783"/>
      <c r="S94" s="1777"/>
    </row>
    <row r="95" spans="1:19" ht="33" customHeight="1">
      <c r="A95" s="62" t="s">
        <v>1247</v>
      </c>
      <c r="B95" s="1671" t="s">
        <v>1248</v>
      </c>
      <c r="C95" s="1672"/>
      <c r="D95" s="1672"/>
      <c r="E95" s="1672"/>
      <c r="F95" s="1672"/>
      <c r="G95" s="1672"/>
      <c r="H95" s="1672"/>
      <c r="I95" s="1672"/>
      <c r="J95" s="1672"/>
      <c r="K95" s="1672"/>
      <c r="L95" s="1672"/>
      <c r="M95" s="1672"/>
      <c r="N95" s="1672"/>
      <c r="O95" s="1672"/>
      <c r="P95" s="1672"/>
      <c r="Q95" s="1672"/>
      <c r="R95" s="1673"/>
      <c r="S95" s="1057"/>
    </row>
    <row r="96" spans="1:19" ht="35.25" customHeight="1">
      <c r="A96" s="12">
        <v>1</v>
      </c>
      <c r="B96" s="1674" t="s">
        <v>1249</v>
      </c>
      <c r="C96" s="1675"/>
      <c r="D96" s="1675"/>
      <c r="E96" s="1675"/>
      <c r="F96" s="1675"/>
      <c r="G96" s="1675"/>
      <c r="H96" s="1675"/>
      <c r="I96" s="1675"/>
      <c r="J96" s="1675"/>
      <c r="K96" s="1675"/>
      <c r="L96" s="1675"/>
      <c r="M96" s="1675"/>
      <c r="N96" s="1675"/>
      <c r="O96" s="1675"/>
      <c r="P96" s="1675"/>
      <c r="Q96" s="1675"/>
      <c r="R96" s="1675"/>
      <c r="S96" s="1058"/>
    </row>
    <row r="97" spans="1:19" ht="51" customHeight="1">
      <c r="A97" s="20"/>
      <c r="B97" s="1697" t="s">
        <v>1250</v>
      </c>
      <c r="C97" s="1698"/>
      <c r="D97" s="19"/>
      <c r="E97" s="74"/>
      <c r="F97" s="74"/>
      <c r="G97" s="12" t="s">
        <v>1251</v>
      </c>
      <c r="H97" s="1159"/>
      <c r="I97" s="12" t="s">
        <v>1252</v>
      </c>
      <c r="J97" s="12" t="s">
        <v>1253</v>
      </c>
      <c r="K97" s="1165"/>
      <c r="L97" s="1166"/>
      <c r="M97" s="12" t="s">
        <v>1254</v>
      </c>
      <c r="N97" s="12" t="s">
        <v>1255</v>
      </c>
      <c r="O97" s="1159"/>
      <c r="P97" s="1058"/>
      <c r="Q97" s="1159"/>
      <c r="R97" s="1159"/>
      <c r="S97" s="1778" t="s">
        <v>1256</v>
      </c>
    </row>
    <row r="98" spans="1:19" ht="30">
      <c r="A98" s="71"/>
      <c r="B98" s="1018" t="s">
        <v>1257</v>
      </c>
      <c r="C98" s="1160" t="s">
        <v>548</v>
      </c>
      <c r="D98" s="1114"/>
      <c r="E98" s="1019"/>
      <c r="F98" s="78"/>
      <c r="G98" s="1115">
        <v>1072727</v>
      </c>
      <c r="H98" s="84"/>
      <c r="I98" s="1115">
        <v>1000000</v>
      </c>
      <c r="J98" s="1115">
        <v>1000000</v>
      </c>
      <c r="K98" s="1115"/>
      <c r="L98" s="1115"/>
      <c r="M98" s="1115">
        <v>1000000</v>
      </c>
      <c r="N98" s="1115">
        <v>1000000</v>
      </c>
      <c r="O98" s="1115"/>
      <c r="P98" s="1167"/>
      <c r="Q98" s="84"/>
      <c r="R98" s="1036"/>
      <c r="S98" s="1779"/>
    </row>
    <row r="99" spans="1:19" ht="30">
      <c r="A99" s="71"/>
      <c r="B99" s="1018" t="s">
        <v>1258</v>
      </c>
      <c r="C99" s="1160" t="s">
        <v>548</v>
      </c>
      <c r="D99" s="1116"/>
      <c r="E99" s="1020"/>
      <c r="F99" s="78"/>
      <c r="G99" s="1005">
        <v>1118182</v>
      </c>
      <c r="H99" s="84"/>
      <c r="I99" s="1115">
        <v>1045455</v>
      </c>
      <c r="J99" s="1115">
        <v>1045455</v>
      </c>
      <c r="K99" s="1115"/>
      <c r="L99" s="1115"/>
      <c r="M99" s="1115">
        <v>1045455</v>
      </c>
      <c r="N99" s="1115">
        <v>1045455</v>
      </c>
      <c r="O99" s="1115"/>
      <c r="P99" s="1167"/>
      <c r="Q99" s="84"/>
      <c r="R99" s="1036"/>
      <c r="S99" s="1779"/>
    </row>
    <row r="100" spans="1:19" ht="30">
      <c r="A100" s="71"/>
      <c r="B100" s="1018" t="s">
        <v>1259</v>
      </c>
      <c r="C100" s="1160" t="s">
        <v>548</v>
      </c>
      <c r="D100" s="1116"/>
      <c r="E100" s="1020"/>
      <c r="F100" s="78"/>
      <c r="G100" s="1005">
        <v>1163636</v>
      </c>
      <c r="H100" s="84"/>
      <c r="I100" s="1115">
        <v>1090909</v>
      </c>
      <c r="J100" s="1115">
        <v>1090909</v>
      </c>
      <c r="K100" s="1115"/>
      <c r="L100" s="1115"/>
      <c r="M100" s="1115">
        <v>1090909</v>
      </c>
      <c r="N100" s="1115">
        <v>1090909</v>
      </c>
      <c r="O100" s="1115"/>
      <c r="P100" s="1168"/>
      <c r="Q100" s="84"/>
      <c r="R100" s="1036"/>
      <c r="S100" s="1779"/>
    </row>
    <row r="101" spans="1:19" ht="30">
      <c r="A101" s="71"/>
      <c r="B101" s="1018" t="s">
        <v>1260</v>
      </c>
      <c r="C101" s="1160" t="s">
        <v>548</v>
      </c>
      <c r="D101" s="1116"/>
      <c r="E101" s="1020"/>
      <c r="F101" s="78"/>
      <c r="G101" s="1005">
        <v>1209091</v>
      </c>
      <c r="H101" s="84"/>
      <c r="I101" s="1115">
        <v>1136364</v>
      </c>
      <c r="J101" s="1115">
        <v>1136364</v>
      </c>
      <c r="K101" s="1115"/>
      <c r="L101" s="1115"/>
      <c r="M101" s="1115">
        <v>1136364</v>
      </c>
      <c r="N101" s="1115">
        <v>1136364</v>
      </c>
      <c r="O101" s="1115"/>
      <c r="P101" s="84"/>
      <c r="Q101" s="84"/>
      <c r="R101" s="1036"/>
      <c r="S101" s="1779"/>
    </row>
    <row r="102" spans="1:19" ht="30">
      <c r="A102" s="71"/>
      <c r="B102" s="1018" t="s">
        <v>1261</v>
      </c>
      <c r="C102" s="1160" t="s">
        <v>548</v>
      </c>
      <c r="D102" s="1116"/>
      <c r="E102" s="1020"/>
      <c r="F102" s="78"/>
      <c r="G102" s="1005">
        <v>1263636</v>
      </c>
      <c r="H102" s="84"/>
      <c r="I102" s="1115">
        <v>1200000</v>
      </c>
      <c r="J102" s="1115">
        <v>1200000</v>
      </c>
      <c r="K102" s="1115"/>
      <c r="L102" s="1115"/>
      <c r="M102" s="1115">
        <v>1200000</v>
      </c>
      <c r="N102" s="1115">
        <v>1200000</v>
      </c>
      <c r="O102" s="1115"/>
      <c r="P102" s="84"/>
      <c r="Q102" s="84"/>
      <c r="R102" s="1036"/>
      <c r="S102" s="1779"/>
    </row>
    <row r="103" spans="1:19" ht="30">
      <c r="A103" s="71"/>
      <c r="B103" s="1018" t="s">
        <v>1262</v>
      </c>
      <c r="C103" s="1160" t="s">
        <v>548</v>
      </c>
      <c r="D103" s="1116"/>
      <c r="E103" s="1020"/>
      <c r="F103" s="78"/>
      <c r="G103" s="1005">
        <v>1309091</v>
      </c>
      <c r="H103" s="84"/>
      <c r="I103" s="1115">
        <v>1263636</v>
      </c>
      <c r="J103" s="1115">
        <v>1263636</v>
      </c>
      <c r="K103" s="1115"/>
      <c r="L103" s="1115"/>
      <c r="M103" s="1115">
        <v>1263636</v>
      </c>
      <c r="N103" s="1115">
        <v>1263636</v>
      </c>
      <c r="O103" s="1115"/>
      <c r="P103" s="84"/>
      <c r="Q103" s="84"/>
      <c r="R103" s="1036"/>
      <c r="S103" s="1779"/>
    </row>
    <row r="104" spans="1:19" ht="30">
      <c r="A104" s="71"/>
      <c r="B104" s="1018" t="s">
        <v>1263</v>
      </c>
      <c r="C104" s="1160" t="s">
        <v>548</v>
      </c>
      <c r="D104" s="1116"/>
      <c r="E104" s="1020"/>
      <c r="F104" s="78"/>
      <c r="G104" s="1005">
        <v>1440909</v>
      </c>
      <c r="H104" s="84"/>
      <c r="I104" s="1115">
        <v>1418182</v>
      </c>
      <c r="J104" s="1115">
        <v>1418182</v>
      </c>
      <c r="K104" s="1115"/>
      <c r="L104" s="1115"/>
      <c r="M104" s="1115">
        <v>1418182</v>
      </c>
      <c r="N104" s="1115">
        <v>1418182</v>
      </c>
      <c r="O104" s="1115"/>
      <c r="P104" s="84"/>
      <c r="Q104" s="84"/>
      <c r="R104" s="1036"/>
      <c r="S104" s="1779"/>
    </row>
    <row r="105" spans="1:19" ht="45">
      <c r="A105" s="71"/>
      <c r="B105" s="1161" t="s">
        <v>1264</v>
      </c>
      <c r="C105" s="1160" t="s">
        <v>548</v>
      </c>
      <c r="D105" s="1116"/>
      <c r="E105" s="1020"/>
      <c r="F105" s="78"/>
      <c r="G105" s="1005">
        <v>2272727</v>
      </c>
      <c r="H105" s="84"/>
      <c r="I105" s="1115">
        <f>G105</f>
        <v>2272727</v>
      </c>
      <c r="J105" s="1115">
        <v>2272727</v>
      </c>
      <c r="K105" s="1115"/>
      <c r="L105" s="1115"/>
      <c r="M105" s="1115">
        <v>2272727</v>
      </c>
      <c r="N105" s="1115">
        <v>2272727</v>
      </c>
      <c r="O105" s="1115"/>
      <c r="P105" s="84"/>
      <c r="Q105" s="84"/>
      <c r="R105" s="1036"/>
      <c r="S105" s="1779"/>
    </row>
    <row r="106" spans="1:19" ht="30">
      <c r="A106" s="71"/>
      <c r="B106" s="1117" t="s">
        <v>1265</v>
      </c>
      <c r="C106" s="1118" t="s">
        <v>548</v>
      </c>
      <c r="D106" s="1119"/>
      <c r="E106" s="1021"/>
      <c r="F106" s="94"/>
      <c r="G106" s="1162">
        <v>81818</v>
      </c>
      <c r="H106" s="1074"/>
      <c r="I106" s="1169">
        <f>G106</f>
        <v>81818</v>
      </c>
      <c r="J106" s="1169">
        <v>81818</v>
      </c>
      <c r="K106" s="1169"/>
      <c r="L106" s="1169"/>
      <c r="M106" s="1169">
        <v>81818</v>
      </c>
      <c r="N106" s="1169">
        <v>81818</v>
      </c>
      <c r="O106" s="1169"/>
      <c r="P106" s="1074"/>
      <c r="Q106" s="1074"/>
      <c r="R106" s="1128"/>
      <c r="S106" s="1779"/>
    </row>
    <row r="107" spans="1:19" ht="30" customHeight="1">
      <c r="A107" s="62" t="s">
        <v>1266</v>
      </c>
      <c r="B107" s="1699" t="s">
        <v>1267</v>
      </c>
      <c r="C107" s="1700"/>
      <c r="D107" s="1700"/>
      <c r="E107" s="1700"/>
      <c r="F107" s="1700"/>
      <c r="G107" s="1700"/>
      <c r="H107" s="1700"/>
      <c r="I107" s="1700"/>
      <c r="J107" s="1700"/>
      <c r="K107" s="1700"/>
      <c r="L107" s="1700"/>
      <c r="M107" s="1700"/>
      <c r="N107" s="1700"/>
      <c r="O107" s="1700"/>
      <c r="P107" s="1700"/>
      <c r="Q107" s="1700"/>
      <c r="R107" s="1701"/>
      <c r="S107" s="1064"/>
    </row>
    <row r="108" spans="1:19" ht="45" customHeight="1">
      <c r="A108" s="1120">
        <v>1</v>
      </c>
      <c r="B108" s="1660" t="s">
        <v>1268</v>
      </c>
      <c r="C108" s="1661"/>
      <c r="D108" s="1661"/>
      <c r="E108" s="1661"/>
      <c r="F108" s="1661"/>
      <c r="G108" s="1661"/>
      <c r="H108" s="1661"/>
      <c r="I108" s="1661"/>
      <c r="J108" s="1661"/>
      <c r="K108" s="1661"/>
      <c r="L108" s="1661"/>
      <c r="M108" s="1661"/>
      <c r="N108" s="1661"/>
      <c r="O108" s="1661"/>
      <c r="P108" s="1661"/>
      <c r="Q108" s="1661"/>
      <c r="R108" s="1662"/>
      <c r="S108" s="1055"/>
    </row>
    <row r="109" spans="1:19" ht="22.5" customHeight="1">
      <c r="A109" s="1712"/>
      <c r="B109" s="1702" t="s">
        <v>1269</v>
      </c>
      <c r="C109" s="1703"/>
      <c r="D109" s="1703"/>
      <c r="E109" s="1703"/>
      <c r="F109" s="1703"/>
      <c r="G109" s="1703"/>
      <c r="H109" s="1703"/>
      <c r="I109" s="1703"/>
      <c r="J109" s="1703"/>
      <c r="K109" s="1703"/>
      <c r="L109" s="1703"/>
      <c r="M109" s="1703"/>
      <c r="N109" s="1703"/>
      <c r="O109" s="1703"/>
      <c r="P109" s="1121"/>
      <c r="Q109" s="1121"/>
      <c r="R109" s="1121"/>
      <c r="S109" s="1688"/>
    </row>
    <row r="110" spans="1:19" ht="24.75" customHeight="1">
      <c r="A110" s="1713"/>
      <c r="B110" s="1704" t="s">
        <v>1270</v>
      </c>
      <c r="C110" s="1670"/>
      <c r="D110" s="1670"/>
      <c r="E110" s="1670"/>
      <c r="F110" s="1670"/>
      <c r="G110" s="1670"/>
      <c r="H110" s="1670"/>
      <c r="I110" s="1670"/>
      <c r="J110" s="1670"/>
      <c r="K110" s="1670"/>
      <c r="L110" s="1670"/>
      <c r="M110" s="1670"/>
      <c r="N110" s="1670"/>
      <c r="O110" s="1670"/>
      <c r="P110" s="955"/>
      <c r="Q110" s="955"/>
      <c r="R110" s="955"/>
      <c r="S110" s="1690"/>
    </row>
    <row r="111" spans="1:19" ht="28.5" customHeight="1">
      <c r="A111" s="973"/>
      <c r="B111" s="1123"/>
      <c r="C111" s="1124"/>
      <c r="D111" s="1124"/>
      <c r="E111" s="1124"/>
      <c r="F111" s="1125"/>
      <c r="G111" s="1705" t="s">
        <v>1271</v>
      </c>
      <c r="H111" s="1706"/>
      <c r="I111" s="1706"/>
      <c r="J111" s="1706"/>
      <c r="K111" s="1706"/>
      <c r="L111" s="1706"/>
      <c r="M111" s="1706"/>
      <c r="N111" s="1706"/>
      <c r="O111" s="1706"/>
      <c r="P111" s="1706"/>
      <c r="Q111" s="1706"/>
      <c r="R111" s="1706"/>
      <c r="S111" s="54"/>
    </row>
    <row r="112" spans="1:19" ht="30" customHeight="1">
      <c r="A112" s="71"/>
      <c r="B112" s="1163" t="s">
        <v>1272</v>
      </c>
      <c r="C112" s="935" t="s">
        <v>1273</v>
      </c>
      <c r="D112" s="27"/>
      <c r="E112" s="1025">
        <v>446000</v>
      </c>
      <c r="F112" s="84"/>
      <c r="G112" s="1734"/>
      <c r="H112" s="1735"/>
      <c r="I112" s="1736"/>
      <c r="J112" s="1127">
        <v>446000</v>
      </c>
      <c r="K112" s="1743"/>
      <c r="L112" s="1744"/>
      <c r="M112" s="1745"/>
      <c r="N112" s="1127">
        <f>E112</f>
        <v>446000</v>
      </c>
      <c r="O112" s="1743"/>
      <c r="P112" s="1744"/>
      <c r="Q112" s="1744"/>
      <c r="R112" s="1745"/>
      <c r="S112" s="1728"/>
    </row>
    <row r="113" spans="1:19" ht="30">
      <c r="A113" s="71"/>
      <c r="B113" s="1028" t="s">
        <v>1274</v>
      </c>
      <c r="C113" s="27" t="s">
        <v>1273</v>
      </c>
      <c r="D113" s="27"/>
      <c r="E113" s="1029">
        <v>495000</v>
      </c>
      <c r="F113" s="1030"/>
      <c r="G113" s="1737"/>
      <c r="H113" s="1738"/>
      <c r="I113" s="1739"/>
      <c r="J113" s="1127">
        <v>495000</v>
      </c>
      <c r="K113" s="1746"/>
      <c r="L113" s="1747"/>
      <c r="M113" s="1748"/>
      <c r="N113" s="1127">
        <f>E113</f>
        <v>495000</v>
      </c>
      <c r="O113" s="1746"/>
      <c r="P113" s="1747"/>
      <c r="Q113" s="1747"/>
      <c r="R113" s="1748"/>
      <c r="S113" s="1729"/>
    </row>
    <row r="114" spans="1:19" ht="30">
      <c r="A114" s="71"/>
      <c r="B114" s="1028" t="s">
        <v>1275</v>
      </c>
      <c r="C114" s="27" t="s">
        <v>1273</v>
      </c>
      <c r="D114" s="27"/>
      <c r="E114" s="1029">
        <v>545000</v>
      </c>
      <c r="F114" s="1033"/>
      <c r="G114" s="1737"/>
      <c r="H114" s="1738"/>
      <c r="I114" s="1739"/>
      <c r="J114" s="1127">
        <v>545000</v>
      </c>
      <c r="K114" s="1746"/>
      <c r="L114" s="1747"/>
      <c r="M114" s="1748"/>
      <c r="N114" s="1127">
        <f>E114</f>
        <v>545000</v>
      </c>
      <c r="O114" s="1746"/>
      <c r="P114" s="1747"/>
      <c r="Q114" s="1747"/>
      <c r="R114" s="1748"/>
      <c r="S114" s="1729"/>
    </row>
    <row r="115" spans="1:19" ht="31.5">
      <c r="A115" s="71"/>
      <c r="B115" s="1164" t="s">
        <v>1276</v>
      </c>
      <c r="C115" s="27" t="s">
        <v>1273</v>
      </c>
      <c r="D115" s="27"/>
      <c r="E115" s="1029">
        <v>660000</v>
      </c>
      <c r="F115" s="1033"/>
      <c r="G115" s="1737"/>
      <c r="H115" s="1738"/>
      <c r="I115" s="1739"/>
      <c r="J115" s="1029">
        <v>660000</v>
      </c>
      <c r="K115" s="1746"/>
      <c r="L115" s="1747"/>
      <c r="M115" s="1748"/>
      <c r="N115" s="1029">
        <f>E115</f>
        <v>660000</v>
      </c>
      <c r="O115" s="1746"/>
      <c r="P115" s="1747"/>
      <c r="Q115" s="1747"/>
      <c r="R115" s="1748"/>
      <c r="S115" s="1729"/>
    </row>
    <row r="116" spans="1:19" ht="31.5">
      <c r="A116" s="71"/>
      <c r="B116" s="1164" t="s">
        <v>1277</v>
      </c>
      <c r="C116" s="27" t="s">
        <v>1273</v>
      </c>
      <c r="D116" s="27"/>
      <c r="E116" s="1029">
        <v>730000</v>
      </c>
      <c r="F116" s="1033"/>
      <c r="G116" s="1737"/>
      <c r="H116" s="1738"/>
      <c r="I116" s="1739"/>
      <c r="J116" s="1034">
        <v>730000</v>
      </c>
      <c r="K116" s="1746"/>
      <c r="L116" s="1747"/>
      <c r="M116" s="1748"/>
      <c r="N116" s="1034">
        <v>730000</v>
      </c>
      <c r="O116" s="1746"/>
      <c r="P116" s="1747"/>
      <c r="Q116" s="1747"/>
      <c r="R116" s="1748"/>
      <c r="S116" s="1729"/>
    </row>
    <row r="117" spans="1:19" ht="31.5">
      <c r="A117" s="71"/>
      <c r="B117" s="1164" t="s">
        <v>1278</v>
      </c>
      <c r="C117" s="27" t="s">
        <v>1273</v>
      </c>
      <c r="D117" s="27"/>
      <c r="E117" s="1029">
        <v>795000</v>
      </c>
      <c r="F117" s="1033"/>
      <c r="G117" s="1737"/>
      <c r="H117" s="1738"/>
      <c r="I117" s="1739"/>
      <c r="J117" s="84">
        <v>795000</v>
      </c>
      <c r="K117" s="1746"/>
      <c r="L117" s="1747"/>
      <c r="M117" s="1748"/>
      <c r="N117" s="84">
        <v>795000</v>
      </c>
      <c r="O117" s="1746"/>
      <c r="P117" s="1747"/>
      <c r="Q117" s="1747"/>
      <c r="R117" s="1748"/>
      <c r="S117" s="1729"/>
    </row>
    <row r="118" spans="1:19" ht="31.5">
      <c r="A118" s="71"/>
      <c r="B118" s="1164" t="s">
        <v>1279</v>
      </c>
      <c r="C118" s="27" t="s">
        <v>1273</v>
      </c>
      <c r="D118" s="27"/>
      <c r="E118" s="1034">
        <v>980000</v>
      </c>
      <c r="F118" s="1035"/>
      <c r="G118" s="1737"/>
      <c r="H118" s="1738"/>
      <c r="I118" s="1739"/>
      <c r="J118" s="84">
        <v>980000</v>
      </c>
      <c r="K118" s="1746"/>
      <c r="L118" s="1747"/>
      <c r="M118" s="1748"/>
      <c r="N118" s="84">
        <v>980000</v>
      </c>
      <c r="O118" s="1746"/>
      <c r="P118" s="1747"/>
      <c r="Q118" s="1747"/>
      <c r="R118" s="1748"/>
      <c r="S118" s="1729"/>
    </row>
    <row r="119" spans="1:19" ht="23.25" customHeight="1">
      <c r="A119" s="71"/>
      <c r="B119" s="1164" t="s">
        <v>1280</v>
      </c>
      <c r="C119" s="27" t="s">
        <v>1273</v>
      </c>
      <c r="D119" s="27"/>
      <c r="E119" s="84">
        <v>1060000</v>
      </c>
      <c r="F119" s="1036"/>
      <c r="G119" s="1737"/>
      <c r="H119" s="1738"/>
      <c r="I119" s="1739"/>
      <c r="J119" s="1170">
        <v>1060000</v>
      </c>
      <c r="K119" s="1746"/>
      <c r="L119" s="1747"/>
      <c r="M119" s="1748"/>
      <c r="N119" s="1170">
        <v>1060000</v>
      </c>
      <c r="O119" s="1746"/>
      <c r="P119" s="1747"/>
      <c r="Q119" s="1747"/>
      <c r="R119" s="1748"/>
      <c r="S119" s="1729"/>
    </row>
    <row r="120" spans="1:19" ht="36.75" customHeight="1">
      <c r="A120" s="71"/>
      <c r="B120" s="1164" t="s">
        <v>1281</v>
      </c>
      <c r="C120" s="27" t="s">
        <v>1273</v>
      </c>
      <c r="D120" s="27"/>
      <c r="E120" s="84">
        <v>1140000</v>
      </c>
      <c r="F120" s="1036"/>
      <c r="G120" s="1737"/>
      <c r="H120" s="1738"/>
      <c r="I120" s="1739"/>
      <c r="J120" s="84">
        <v>1140000</v>
      </c>
      <c r="K120" s="1746"/>
      <c r="L120" s="1747"/>
      <c r="M120" s="1748"/>
      <c r="N120" s="84">
        <v>1140000</v>
      </c>
      <c r="O120" s="1746"/>
      <c r="P120" s="1747"/>
      <c r="Q120" s="1747"/>
      <c r="R120" s="1748"/>
      <c r="S120" s="1729"/>
    </row>
    <row r="121" spans="1:19" ht="31.5">
      <c r="A121" s="71"/>
      <c r="B121" s="1164" t="s">
        <v>1282</v>
      </c>
      <c r="C121" s="27" t="s">
        <v>1273</v>
      </c>
      <c r="D121" s="27"/>
      <c r="E121" s="84">
        <v>1470000</v>
      </c>
      <c r="F121" s="1036"/>
      <c r="G121" s="1737"/>
      <c r="H121" s="1738"/>
      <c r="I121" s="1739"/>
      <c r="J121" s="84">
        <v>1470000</v>
      </c>
      <c r="K121" s="1746"/>
      <c r="L121" s="1747"/>
      <c r="M121" s="1748"/>
      <c r="N121" s="84">
        <v>1470000</v>
      </c>
      <c r="O121" s="1746"/>
      <c r="P121" s="1747"/>
      <c r="Q121" s="1747"/>
      <c r="R121" s="1748"/>
      <c r="S121" s="1729"/>
    </row>
    <row r="122" spans="1:19" ht="31.5">
      <c r="A122" s="71"/>
      <c r="B122" s="1164" t="s">
        <v>1283</v>
      </c>
      <c r="C122" s="27" t="s">
        <v>1273</v>
      </c>
      <c r="D122" s="27"/>
      <c r="E122" s="1037">
        <v>1540000</v>
      </c>
      <c r="F122" s="1038"/>
      <c r="G122" s="1737"/>
      <c r="H122" s="1738"/>
      <c r="I122" s="1739"/>
      <c r="J122" s="1037">
        <v>1540000</v>
      </c>
      <c r="K122" s="1746"/>
      <c r="L122" s="1747"/>
      <c r="M122" s="1748"/>
      <c r="N122" s="1037">
        <v>1540000</v>
      </c>
      <c r="O122" s="1746"/>
      <c r="P122" s="1747"/>
      <c r="Q122" s="1747"/>
      <c r="R122" s="1748"/>
      <c r="S122" s="1729"/>
    </row>
    <row r="123" spans="1:19" ht="31.5">
      <c r="A123" s="71"/>
      <c r="B123" s="1164" t="s">
        <v>1284</v>
      </c>
      <c r="C123" s="27" t="s">
        <v>1273</v>
      </c>
      <c r="D123" s="27"/>
      <c r="E123" s="1034">
        <v>1620000</v>
      </c>
      <c r="F123" s="1035"/>
      <c r="G123" s="1737"/>
      <c r="H123" s="1738"/>
      <c r="I123" s="1739"/>
      <c r="J123" s="1034">
        <v>1620000</v>
      </c>
      <c r="K123" s="1746"/>
      <c r="L123" s="1747"/>
      <c r="M123" s="1748"/>
      <c r="N123" s="1034">
        <v>1620000</v>
      </c>
      <c r="O123" s="1746"/>
      <c r="P123" s="1747"/>
      <c r="Q123" s="1747"/>
      <c r="R123" s="1748"/>
      <c r="S123" s="1729"/>
    </row>
    <row r="124" spans="1:19" ht="31.5">
      <c r="A124" s="71"/>
      <c r="B124" s="1164" t="s">
        <v>1285</v>
      </c>
      <c r="C124" s="27" t="s">
        <v>1273</v>
      </c>
      <c r="D124" s="27"/>
      <c r="E124" s="1034">
        <v>2260000</v>
      </c>
      <c r="F124" s="1035"/>
      <c r="G124" s="1737"/>
      <c r="H124" s="1738"/>
      <c r="I124" s="1739"/>
      <c r="J124" s="1034">
        <v>2260000</v>
      </c>
      <c r="K124" s="1746"/>
      <c r="L124" s="1747"/>
      <c r="M124" s="1748"/>
      <c r="N124" s="1034">
        <v>2260000</v>
      </c>
      <c r="O124" s="1746"/>
      <c r="P124" s="1747"/>
      <c r="Q124" s="1747"/>
      <c r="R124" s="1748"/>
      <c r="S124" s="1729"/>
    </row>
    <row r="125" spans="1:19" ht="31.5">
      <c r="A125" s="71"/>
      <c r="B125" s="1164" t="s">
        <v>1286</v>
      </c>
      <c r="C125" s="27" t="s">
        <v>1273</v>
      </c>
      <c r="D125" s="27"/>
      <c r="E125" s="1067">
        <v>2530000</v>
      </c>
      <c r="F125" s="1067"/>
      <c r="G125" s="1737"/>
      <c r="H125" s="1738"/>
      <c r="I125" s="1739"/>
      <c r="J125" s="1067">
        <v>2530000</v>
      </c>
      <c r="K125" s="1746"/>
      <c r="L125" s="1747"/>
      <c r="M125" s="1748"/>
      <c r="N125" s="1067">
        <v>2530000</v>
      </c>
      <c r="O125" s="1746"/>
      <c r="P125" s="1747"/>
      <c r="Q125" s="1747"/>
      <c r="R125" s="1748"/>
      <c r="S125" s="1729"/>
    </row>
    <row r="126" spans="1:19" ht="31.5">
      <c r="A126" s="71"/>
      <c r="B126" s="1164" t="s">
        <v>1287</v>
      </c>
      <c r="C126" s="27" t="s">
        <v>1273</v>
      </c>
      <c r="D126" s="27"/>
      <c r="E126" s="1037">
        <v>2810000</v>
      </c>
      <c r="F126" s="1038"/>
      <c r="G126" s="1737"/>
      <c r="H126" s="1738"/>
      <c r="I126" s="1739"/>
      <c r="J126" s="1037">
        <v>2810000</v>
      </c>
      <c r="K126" s="1746"/>
      <c r="L126" s="1747"/>
      <c r="M126" s="1748"/>
      <c r="N126" s="1037">
        <v>2810000</v>
      </c>
      <c r="O126" s="1746"/>
      <c r="P126" s="1747"/>
      <c r="Q126" s="1747"/>
      <c r="R126" s="1748"/>
      <c r="S126" s="1729"/>
    </row>
    <row r="127" spans="1:19" ht="31.5">
      <c r="A127" s="71"/>
      <c r="B127" s="1164" t="s">
        <v>1288</v>
      </c>
      <c r="C127" s="27" t="s">
        <v>1273</v>
      </c>
      <c r="D127" s="27"/>
      <c r="E127" s="1034">
        <v>3410000</v>
      </c>
      <c r="F127" s="1035"/>
      <c r="G127" s="1737"/>
      <c r="H127" s="1738"/>
      <c r="I127" s="1739"/>
      <c r="J127" s="1034">
        <v>3410000</v>
      </c>
      <c r="K127" s="1746"/>
      <c r="L127" s="1747"/>
      <c r="M127" s="1748"/>
      <c r="N127" s="1034">
        <v>3410000</v>
      </c>
      <c r="O127" s="1746"/>
      <c r="P127" s="1747"/>
      <c r="Q127" s="1747"/>
      <c r="R127" s="1748"/>
      <c r="S127" s="1729"/>
    </row>
    <row r="128" spans="1:19" ht="31.5">
      <c r="A128" s="71"/>
      <c r="B128" s="1164" t="s">
        <v>1289</v>
      </c>
      <c r="C128" s="27" t="s">
        <v>1273</v>
      </c>
      <c r="D128" s="27"/>
      <c r="E128" s="1034">
        <v>3670000</v>
      </c>
      <c r="F128" s="1035"/>
      <c r="G128" s="1737"/>
      <c r="H128" s="1738"/>
      <c r="I128" s="1739"/>
      <c r="J128" s="1034">
        <v>3670000</v>
      </c>
      <c r="K128" s="1746"/>
      <c r="L128" s="1747"/>
      <c r="M128" s="1748"/>
      <c r="N128" s="1034">
        <v>3670000</v>
      </c>
      <c r="O128" s="1746"/>
      <c r="P128" s="1747"/>
      <c r="Q128" s="1747"/>
      <c r="R128" s="1748"/>
      <c r="S128" s="1729"/>
    </row>
    <row r="129" spans="1:19" ht="29.25" customHeight="1">
      <c r="A129" s="71"/>
      <c r="B129" s="1171" t="s">
        <v>1290</v>
      </c>
      <c r="C129" s="27" t="s">
        <v>1273</v>
      </c>
      <c r="D129" s="27"/>
      <c r="E129" s="1067">
        <v>3960000</v>
      </c>
      <c r="F129" s="1069"/>
      <c r="G129" s="1740"/>
      <c r="H129" s="1741"/>
      <c r="I129" s="1742"/>
      <c r="J129" s="1067">
        <v>3960000</v>
      </c>
      <c r="K129" s="1749"/>
      <c r="L129" s="1750"/>
      <c r="M129" s="1751"/>
      <c r="N129" s="1067">
        <v>3960000</v>
      </c>
      <c r="O129" s="1091"/>
      <c r="P129" s="1091"/>
      <c r="Q129" s="1091"/>
      <c r="R129" s="1091"/>
      <c r="S129" s="1730"/>
    </row>
    <row r="130" spans="1:19" ht="45" customHeight="1">
      <c r="A130" s="12">
        <v>2</v>
      </c>
      <c r="B130" s="1653" t="s">
        <v>1218</v>
      </c>
      <c r="C130" s="1676"/>
      <c r="D130" s="1676"/>
      <c r="E130" s="1676"/>
      <c r="F130" s="1676"/>
      <c r="G130" s="1676"/>
      <c r="H130" s="1676"/>
      <c r="I130" s="1676"/>
      <c r="J130" s="1676"/>
      <c r="K130" s="1676"/>
      <c r="L130" s="1676"/>
      <c r="M130" s="1676"/>
      <c r="N130" s="1676"/>
      <c r="O130" s="1676"/>
      <c r="P130" s="1676"/>
      <c r="Q130" s="1676"/>
      <c r="R130" s="1676"/>
      <c r="S130" s="58"/>
    </row>
    <row r="131" spans="1:19">
      <c r="A131" s="71"/>
      <c r="B131" s="1137" t="s">
        <v>1291</v>
      </c>
      <c r="C131" s="1076"/>
      <c r="D131" s="1077"/>
      <c r="E131" s="32"/>
      <c r="F131" s="105"/>
      <c r="G131" s="1718" t="s">
        <v>1292</v>
      </c>
      <c r="H131" s="1766"/>
      <c r="I131" s="1766"/>
      <c r="J131" s="1766"/>
      <c r="K131" s="1766"/>
      <c r="L131" s="1766"/>
      <c r="M131" s="1766"/>
      <c r="N131" s="1766"/>
      <c r="O131" s="1766"/>
      <c r="P131" s="1766"/>
      <c r="Q131" s="1766"/>
      <c r="R131" s="1766"/>
      <c r="S131" s="1731"/>
    </row>
    <row r="132" spans="1:19" ht="30">
      <c r="A132" s="71"/>
      <c r="B132" s="1132" t="s">
        <v>1293</v>
      </c>
      <c r="C132" s="27" t="s">
        <v>1273</v>
      </c>
      <c r="D132" s="28" t="s">
        <v>1294</v>
      </c>
      <c r="E132" s="108">
        <v>1133000</v>
      </c>
      <c r="F132" s="107"/>
      <c r="G132" s="1719"/>
      <c r="H132" s="1767"/>
      <c r="I132" s="1767"/>
      <c r="J132" s="1767"/>
      <c r="K132" s="1767"/>
      <c r="L132" s="1767"/>
      <c r="M132" s="1767"/>
      <c r="N132" s="1767"/>
      <c r="O132" s="1767"/>
      <c r="P132" s="1767"/>
      <c r="Q132" s="1767"/>
      <c r="R132" s="1767"/>
      <c r="S132" s="1732"/>
    </row>
    <row r="133" spans="1:19" ht="30">
      <c r="A133" s="71"/>
      <c r="B133" s="1132" t="s">
        <v>1295</v>
      </c>
      <c r="C133" s="27" t="s">
        <v>1273</v>
      </c>
      <c r="D133" s="27" t="s">
        <v>16</v>
      </c>
      <c r="E133" s="108">
        <v>1276000</v>
      </c>
      <c r="F133" s="107"/>
      <c r="G133" s="1719"/>
      <c r="H133" s="1767"/>
      <c r="I133" s="1767"/>
      <c r="J133" s="1767"/>
      <c r="K133" s="1767"/>
      <c r="L133" s="1767"/>
      <c r="M133" s="1767"/>
      <c r="N133" s="1767"/>
      <c r="O133" s="1767"/>
      <c r="P133" s="1767"/>
      <c r="Q133" s="1767"/>
      <c r="R133" s="1767"/>
      <c r="S133" s="1732"/>
    </row>
    <row r="134" spans="1:19" ht="30">
      <c r="A134" s="71"/>
      <c r="B134" s="1132" t="s">
        <v>1296</v>
      </c>
      <c r="C134" s="27" t="s">
        <v>1273</v>
      </c>
      <c r="D134" s="27" t="s">
        <v>16</v>
      </c>
      <c r="E134" s="108">
        <v>1386000</v>
      </c>
      <c r="F134" s="107"/>
      <c r="G134" s="1719"/>
      <c r="H134" s="1767"/>
      <c r="I134" s="1767"/>
      <c r="J134" s="1767"/>
      <c r="K134" s="1767"/>
      <c r="L134" s="1767"/>
      <c r="M134" s="1767"/>
      <c r="N134" s="1767"/>
      <c r="O134" s="1767"/>
      <c r="P134" s="1767"/>
      <c r="Q134" s="1767"/>
      <c r="R134" s="1767"/>
      <c r="S134" s="1732"/>
    </row>
    <row r="135" spans="1:19" ht="30">
      <c r="A135" s="71"/>
      <c r="B135" s="1132" t="s">
        <v>1297</v>
      </c>
      <c r="C135" s="27" t="s">
        <v>1273</v>
      </c>
      <c r="D135" s="27" t="s">
        <v>16</v>
      </c>
      <c r="E135" s="108">
        <v>1760000</v>
      </c>
      <c r="F135" s="107"/>
      <c r="G135" s="1719"/>
      <c r="H135" s="1767"/>
      <c r="I135" s="1767"/>
      <c r="J135" s="1767"/>
      <c r="K135" s="1767"/>
      <c r="L135" s="1767"/>
      <c r="M135" s="1767"/>
      <c r="N135" s="1767"/>
      <c r="O135" s="1767"/>
      <c r="P135" s="1767"/>
      <c r="Q135" s="1767"/>
      <c r="R135" s="1767"/>
      <c r="S135" s="1732"/>
    </row>
    <row r="136" spans="1:19" ht="30">
      <c r="A136" s="71"/>
      <c r="B136" s="1132" t="s">
        <v>1298</v>
      </c>
      <c r="C136" s="27" t="s">
        <v>1273</v>
      </c>
      <c r="D136" s="27" t="s">
        <v>16</v>
      </c>
      <c r="E136" s="108">
        <v>1892000</v>
      </c>
      <c r="F136" s="107"/>
      <c r="G136" s="1719"/>
      <c r="H136" s="1767"/>
      <c r="I136" s="1767"/>
      <c r="J136" s="1767"/>
      <c r="K136" s="1767"/>
      <c r="L136" s="1767"/>
      <c r="M136" s="1767"/>
      <c r="N136" s="1767"/>
      <c r="O136" s="1767"/>
      <c r="P136" s="1767"/>
      <c r="Q136" s="1767"/>
      <c r="R136" s="1767"/>
      <c r="S136" s="1732"/>
    </row>
    <row r="137" spans="1:19" ht="30">
      <c r="A137" s="71"/>
      <c r="B137" s="1132" t="s">
        <v>1299</v>
      </c>
      <c r="C137" s="27" t="s">
        <v>1273</v>
      </c>
      <c r="D137" s="27" t="s">
        <v>16</v>
      </c>
      <c r="E137" s="108">
        <v>2013000</v>
      </c>
      <c r="F137" s="107"/>
      <c r="G137" s="1719"/>
      <c r="H137" s="1767"/>
      <c r="I137" s="1767"/>
      <c r="J137" s="1767"/>
      <c r="K137" s="1767"/>
      <c r="L137" s="1767"/>
      <c r="M137" s="1767"/>
      <c r="N137" s="1767"/>
      <c r="O137" s="1767"/>
      <c r="P137" s="1767"/>
      <c r="Q137" s="1767"/>
      <c r="R137" s="1767"/>
      <c r="S137" s="1732"/>
    </row>
    <row r="138" spans="1:19" ht="30">
      <c r="A138" s="71"/>
      <c r="B138" s="1134" t="s">
        <v>1300</v>
      </c>
      <c r="C138" s="27" t="s">
        <v>1273</v>
      </c>
      <c r="D138" s="27" t="s">
        <v>16</v>
      </c>
      <c r="E138" s="108">
        <v>2695000</v>
      </c>
      <c r="F138" s="107"/>
      <c r="G138" s="1719"/>
      <c r="H138" s="1767"/>
      <c r="I138" s="1767"/>
      <c r="J138" s="1767"/>
      <c r="K138" s="1767"/>
      <c r="L138" s="1767"/>
      <c r="M138" s="1767"/>
      <c r="N138" s="1767"/>
      <c r="O138" s="1767"/>
      <c r="P138" s="1767"/>
      <c r="Q138" s="1767"/>
      <c r="R138" s="1767"/>
      <c r="S138" s="1732"/>
    </row>
    <row r="139" spans="1:19" ht="30">
      <c r="A139" s="71"/>
      <c r="B139" s="1134" t="s">
        <v>1301</v>
      </c>
      <c r="C139" s="27" t="s">
        <v>1273</v>
      </c>
      <c r="D139" s="27" t="s">
        <v>16</v>
      </c>
      <c r="E139" s="108">
        <v>2970000</v>
      </c>
      <c r="F139" s="107"/>
      <c r="G139" s="1719"/>
      <c r="H139" s="1767"/>
      <c r="I139" s="1767"/>
      <c r="J139" s="1767"/>
      <c r="K139" s="1767"/>
      <c r="L139" s="1767"/>
      <c r="M139" s="1767"/>
      <c r="N139" s="1767"/>
      <c r="O139" s="1767"/>
      <c r="P139" s="1767"/>
      <c r="Q139" s="1767"/>
      <c r="R139" s="1767"/>
      <c r="S139" s="1732"/>
    </row>
    <row r="140" spans="1:19" ht="30">
      <c r="A140" s="71"/>
      <c r="B140" s="1134" t="s">
        <v>1302</v>
      </c>
      <c r="C140" s="27" t="s">
        <v>1273</v>
      </c>
      <c r="D140" s="27" t="s">
        <v>16</v>
      </c>
      <c r="E140" s="108">
        <v>3184500</v>
      </c>
      <c r="F140" s="107"/>
      <c r="G140" s="1719"/>
      <c r="H140" s="1767"/>
      <c r="I140" s="1767"/>
      <c r="J140" s="1767"/>
      <c r="K140" s="1767"/>
      <c r="L140" s="1767"/>
      <c r="M140" s="1767"/>
      <c r="N140" s="1767"/>
      <c r="O140" s="1767"/>
      <c r="P140" s="1767"/>
      <c r="Q140" s="1767"/>
      <c r="R140" s="1767"/>
      <c r="S140" s="1732"/>
    </row>
    <row r="141" spans="1:19" ht="30">
      <c r="A141" s="71"/>
      <c r="B141" s="1134" t="s">
        <v>1303</v>
      </c>
      <c r="C141" s="27" t="s">
        <v>1273</v>
      </c>
      <c r="D141" s="27" t="s">
        <v>16</v>
      </c>
      <c r="E141" s="108">
        <v>3828000</v>
      </c>
      <c r="F141" s="107"/>
      <c r="G141" s="1719"/>
      <c r="H141" s="1767"/>
      <c r="I141" s="1767"/>
      <c r="J141" s="1767"/>
      <c r="K141" s="1767"/>
      <c r="L141" s="1767"/>
      <c r="M141" s="1767"/>
      <c r="N141" s="1767"/>
      <c r="O141" s="1767"/>
      <c r="P141" s="1767"/>
      <c r="Q141" s="1767"/>
      <c r="R141" s="1767"/>
      <c r="S141" s="1732"/>
    </row>
    <row r="142" spans="1:19" ht="30">
      <c r="A142" s="71"/>
      <c r="B142" s="1134" t="s">
        <v>1304</v>
      </c>
      <c r="C142" s="27" t="s">
        <v>1273</v>
      </c>
      <c r="D142" s="27" t="s">
        <v>16</v>
      </c>
      <c r="E142" s="108">
        <v>4350500</v>
      </c>
      <c r="F142" s="107"/>
      <c r="G142" s="1719"/>
      <c r="H142" s="1767"/>
      <c r="I142" s="1767"/>
      <c r="J142" s="1767"/>
      <c r="K142" s="1767"/>
      <c r="L142" s="1767"/>
      <c r="M142" s="1767"/>
      <c r="N142" s="1767"/>
      <c r="O142" s="1767"/>
      <c r="P142" s="1767"/>
      <c r="Q142" s="1767"/>
      <c r="R142" s="1767"/>
      <c r="S142" s="1732"/>
    </row>
    <row r="143" spans="1:19" ht="30">
      <c r="A143" s="71"/>
      <c r="B143" s="1134" t="s">
        <v>1305</v>
      </c>
      <c r="C143" s="27" t="s">
        <v>1273</v>
      </c>
      <c r="D143" s="27" t="s">
        <v>16</v>
      </c>
      <c r="E143" s="108">
        <v>4455000</v>
      </c>
      <c r="F143" s="107"/>
      <c r="G143" s="1768"/>
      <c r="H143" s="1769"/>
      <c r="I143" s="1769"/>
      <c r="J143" s="1769"/>
      <c r="K143" s="1769"/>
      <c r="L143" s="1769"/>
      <c r="M143" s="1769"/>
      <c r="N143" s="1769"/>
      <c r="O143" s="1769"/>
      <c r="P143" s="1769"/>
      <c r="Q143" s="1769"/>
      <c r="R143" s="1769"/>
      <c r="S143" s="1733"/>
    </row>
    <row r="144" spans="1:19" ht="30" customHeight="1">
      <c r="A144" s="1080" t="s">
        <v>1266</v>
      </c>
      <c r="B144" s="1671" t="s">
        <v>1306</v>
      </c>
      <c r="C144" s="1672"/>
      <c r="D144" s="1672"/>
      <c r="E144" s="1672"/>
      <c r="F144" s="1672"/>
      <c r="G144" s="1672"/>
      <c r="H144" s="1672"/>
      <c r="I144" s="1672"/>
      <c r="J144" s="1672"/>
      <c r="K144" s="1672"/>
      <c r="L144" s="1672"/>
      <c r="M144" s="1672"/>
      <c r="N144" s="1672"/>
      <c r="O144" s="1672"/>
      <c r="P144" s="1672"/>
      <c r="Q144" s="1672"/>
      <c r="R144" s="1673"/>
      <c r="S144" s="32"/>
    </row>
    <row r="145" spans="1:19" ht="39.75" customHeight="1">
      <c r="A145" s="12">
        <v>1</v>
      </c>
      <c r="B145" s="1707" t="s">
        <v>1307</v>
      </c>
      <c r="C145" s="1645"/>
      <c r="D145" s="1645"/>
      <c r="E145" s="1645"/>
      <c r="F145" s="1645"/>
      <c r="G145" s="1645"/>
      <c r="H145" s="1645"/>
      <c r="I145" s="1645"/>
      <c r="J145" s="1645"/>
      <c r="K145" s="1645"/>
      <c r="L145" s="1645"/>
      <c r="M145" s="1645"/>
      <c r="N145" s="1645"/>
      <c r="O145" s="1645"/>
      <c r="P145" s="1645"/>
      <c r="Q145" s="1645"/>
      <c r="R145" s="1645"/>
      <c r="S145" s="1093"/>
    </row>
    <row r="146" spans="1:19" ht="30" customHeight="1">
      <c r="A146" s="12"/>
      <c r="B146" s="39" t="s">
        <v>1308</v>
      </c>
      <c r="C146" s="19"/>
      <c r="D146" s="19"/>
      <c r="E146" s="19"/>
      <c r="F146" s="19"/>
      <c r="G146" s="1726" t="s">
        <v>1309</v>
      </c>
      <c r="H146" s="1727"/>
      <c r="I146" s="1727"/>
      <c r="J146" s="1727"/>
      <c r="K146" s="1727"/>
      <c r="L146" s="1727"/>
      <c r="M146" s="1727"/>
      <c r="N146" s="1727"/>
      <c r="O146" s="1727"/>
      <c r="P146" s="1727"/>
      <c r="Q146" s="1727"/>
      <c r="R146" s="1727"/>
      <c r="S146" s="58"/>
    </row>
    <row r="147" spans="1:19" ht="60" customHeight="1">
      <c r="A147" s="71"/>
      <c r="B147" s="1172" t="s">
        <v>1310</v>
      </c>
      <c r="C147" s="1173" t="s">
        <v>362</v>
      </c>
      <c r="D147" s="43"/>
      <c r="E147" s="1082"/>
      <c r="F147" s="1082"/>
      <c r="G147" s="1678">
        <v>1989000</v>
      </c>
      <c r="H147" s="1679"/>
      <c r="I147" s="1679"/>
      <c r="J147" s="1679"/>
      <c r="K147" s="1679"/>
      <c r="L147" s="1679"/>
      <c r="M147" s="1679"/>
      <c r="N147" s="1679"/>
      <c r="O147" s="1679"/>
      <c r="P147" s="1679"/>
      <c r="Q147" s="1679"/>
      <c r="R147" s="1679"/>
      <c r="S147" s="1094"/>
    </row>
    <row r="148" spans="1:19" ht="60" customHeight="1">
      <c r="A148" s="71"/>
      <c r="B148" s="1174" t="s">
        <v>1311</v>
      </c>
      <c r="C148" s="1085" t="s">
        <v>362</v>
      </c>
      <c r="D148" s="43"/>
      <c r="E148" s="108"/>
      <c r="F148" s="108"/>
      <c r="G148" s="1678">
        <v>1989000</v>
      </c>
      <c r="H148" s="1679"/>
      <c r="I148" s="1679"/>
      <c r="J148" s="1679"/>
      <c r="K148" s="1679"/>
      <c r="L148" s="1679"/>
      <c r="M148" s="1679"/>
      <c r="N148" s="1679"/>
      <c r="O148" s="1679"/>
      <c r="P148" s="1679"/>
      <c r="Q148" s="1679"/>
      <c r="R148" s="1679"/>
      <c r="S148" s="1095"/>
    </row>
    <row r="149" spans="1:19" ht="60" customHeight="1">
      <c r="A149" s="71"/>
      <c r="B149" s="1174" t="s">
        <v>1312</v>
      </c>
      <c r="C149" s="1085" t="s">
        <v>362</v>
      </c>
      <c r="D149" s="43"/>
      <c r="E149" s="108"/>
      <c r="F149" s="108"/>
      <c r="G149" s="1678">
        <v>2263000</v>
      </c>
      <c r="H149" s="1679"/>
      <c r="I149" s="1679"/>
      <c r="J149" s="1679"/>
      <c r="K149" s="1679"/>
      <c r="L149" s="1679"/>
      <c r="M149" s="1679"/>
      <c r="N149" s="1679"/>
      <c r="O149" s="1679"/>
      <c r="P149" s="1679"/>
      <c r="Q149" s="1679"/>
      <c r="R149" s="1679"/>
      <c r="S149" s="1095"/>
    </row>
    <row r="150" spans="1:19" ht="60" customHeight="1">
      <c r="A150" s="71"/>
      <c r="B150" s="1174" t="s">
        <v>1313</v>
      </c>
      <c r="C150" s="1085" t="s">
        <v>362</v>
      </c>
      <c r="D150" s="43"/>
      <c r="E150" s="108"/>
      <c r="F150" s="108"/>
      <c r="G150" s="1678">
        <v>1856000</v>
      </c>
      <c r="H150" s="1679"/>
      <c r="I150" s="1679"/>
      <c r="J150" s="1679"/>
      <c r="K150" s="1679"/>
      <c r="L150" s="1679"/>
      <c r="M150" s="1679"/>
      <c r="N150" s="1679"/>
      <c r="O150" s="1679"/>
      <c r="P150" s="1679"/>
      <c r="Q150" s="1679"/>
      <c r="R150" s="1679"/>
      <c r="S150" s="60"/>
    </row>
    <row r="151" spans="1:19" ht="60" customHeight="1">
      <c r="A151" s="71"/>
      <c r="B151" s="1174" t="s">
        <v>1314</v>
      </c>
      <c r="C151" s="1085" t="s">
        <v>362</v>
      </c>
      <c r="D151" s="43"/>
      <c r="E151" s="108"/>
      <c r="F151" s="108"/>
      <c r="G151" s="1678">
        <v>1856000</v>
      </c>
      <c r="H151" s="1679"/>
      <c r="I151" s="1679"/>
      <c r="J151" s="1679"/>
      <c r="K151" s="1679"/>
      <c r="L151" s="1679"/>
      <c r="M151" s="1679"/>
      <c r="N151" s="1679"/>
      <c r="O151" s="1679"/>
      <c r="P151" s="1679"/>
      <c r="Q151" s="1679"/>
      <c r="R151" s="1679"/>
      <c r="S151" s="60"/>
    </row>
    <row r="152" spans="1:19" ht="60" customHeight="1">
      <c r="A152" s="71"/>
      <c r="B152" s="1174" t="s">
        <v>1315</v>
      </c>
      <c r="C152" s="1085" t="s">
        <v>362</v>
      </c>
      <c r="D152" s="43"/>
      <c r="E152" s="108"/>
      <c r="F152" s="108"/>
      <c r="G152" s="1678">
        <v>1856000</v>
      </c>
      <c r="H152" s="1679"/>
      <c r="I152" s="1679"/>
      <c r="J152" s="1679"/>
      <c r="K152" s="1679"/>
      <c r="L152" s="1679"/>
      <c r="M152" s="1679"/>
      <c r="N152" s="1679"/>
      <c r="O152" s="1679"/>
      <c r="P152" s="1679"/>
      <c r="Q152" s="1679"/>
      <c r="R152" s="1679"/>
      <c r="S152" s="60"/>
    </row>
    <row r="153" spans="1:19" ht="60" customHeight="1">
      <c r="A153" s="71"/>
      <c r="B153" s="1174" t="s">
        <v>1316</v>
      </c>
      <c r="C153" s="1085" t="s">
        <v>362</v>
      </c>
      <c r="D153" s="43"/>
      <c r="E153" s="108"/>
      <c r="F153" s="108"/>
      <c r="G153" s="1678">
        <v>1856000</v>
      </c>
      <c r="H153" s="1679"/>
      <c r="I153" s="1679"/>
      <c r="J153" s="1679"/>
      <c r="K153" s="1679"/>
      <c r="L153" s="1679"/>
      <c r="M153" s="1679"/>
      <c r="N153" s="1679"/>
      <c r="O153" s="1679"/>
      <c r="P153" s="1679"/>
      <c r="Q153" s="1679"/>
      <c r="R153" s="1679"/>
      <c r="S153" s="60"/>
    </row>
    <row r="154" spans="1:19" ht="39.950000000000003" customHeight="1">
      <c r="A154" s="20"/>
      <c r="B154" s="1084" t="s">
        <v>1317</v>
      </c>
      <c r="C154" s="1085"/>
      <c r="D154" s="43"/>
      <c r="E154" s="108"/>
      <c r="F154" s="108"/>
      <c r="G154" s="1678"/>
      <c r="H154" s="1679"/>
      <c r="I154" s="1679"/>
      <c r="J154" s="1679"/>
      <c r="K154" s="1679"/>
      <c r="L154" s="1679"/>
      <c r="M154" s="1679"/>
      <c r="N154" s="1679"/>
      <c r="O154" s="1679"/>
      <c r="P154" s="1679"/>
      <c r="Q154" s="1679"/>
      <c r="R154" s="1679"/>
      <c r="S154" s="60"/>
    </row>
    <row r="155" spans="1:19" ht="60" customHeight="1">
      <c r="A155" s="71"/>
      <c r="B155" s="1175" t="s">
        <v>1318</v>
      </c>
      <c r="C155" s="1085" t="s">
        <v>362</v>
      </c>
      <c r="D155" s="43"/>
      <c r="E155" s="108"/>
      <c r="F155" s="108"/>
      <c r="G155" s="1678">
        <v>2983000</v>
      </c>
      <c r="H155" s="1679"/>
      <c r="I155" s="1679"/>
      <c r="J155" s="1679"/>
      <c r="K155" s="1679"/>
      <c r="L155" s="1679"/>
      <c r="M155" s="1679"/>
      <c r="N155" s="1679"/>
      <c r="O155" s="1679"/>
      <c r="P155" s="1679"/>
      <c r="Q155" s="1679"/>
      <c r="R155" s="1679"/>
      <c r="S155" s="60"/>
    </row>
    <row r="156" spans="1:19" ht="60" customHeight="1">
      <c r="A156" s="71"/>
      <c r="B156" s="1175" t="s">
        <v>1319</v>
      </c>
      <c r="C156" s="1085" t="s">
        <v>362</v>
      </c>
      <c r="D156" s="43"/>
      <c r="E156" s="108"/>
      <c r="F156" s="108"/>
      <c r="G156" s="1678">
        <v>2983000</v>
      </c>
      <c r="H156" s="1679"/>
      <c r="I156" s="1679"/>
      <c r="J156" s="1679"/>
      <c r="K156" s="1679"/>
      <c r="L156" s="1679"/>
      <c r="M156" s="1679"/>
      <c r="N156" s="1679"/>
      <c r="O156" s="1679"/>
      <c r="P156" s="1679"/>
      <c r="Q156" s="1679"/>
      <c r="R156" s="1679"/>
      <c r="S156" s="60"/>
    </row>
    <row r="157" spans="1:19" ht="60" customHeight="1">
      <c r="A157" s="71"/>
      <c r="B157" s="1175" t="s">
        <v>1320</v>
      </c>
      <c r="C157" s="1085" t="s">
        <v>362</v>
      </c>
      <c r="D157" s="43"/>
      <c r="E157" s="108"/>
      <c r="F157" s="108"/>
      <c r="G157" s="1678">
        <v>2983000</v>
      </c>
      <c r="H157" s="1679"/>
      <c r="I157" s="1679"/>
      <c r="J157" s="1679"/>
      <c r="K157" s="1679"/>
      <c r="L157" s="1679"/>
      <c r="M157" s="1679"/>
      <c r="N157" s="1679"/>
      <c r="O157" s="1679"/>
      <c r="P157" s="1679"/>
      <c r="Q157" s="1679"/>
      <c r="R157" s="1679"/>
      <c r="S157" s="60"/>
    </row>
    <row r="158" spans="1:19" ht="60" customHeight="1">
      <c r="A158" s="71"/>
      <c r="B158" s="1175" t="s">
        <v>1321</v>
      </c>
      <c r="C158" s="1085" t="s">
        <v>362</v>
      </c>
      <c r="D158" s="43"/>
      <c r="E158" s="108"/>
      <c r="F158" s="108"/>
      <c r="G158" s="1678">
        <v>2273000</v>
      </c>
      <c r="H158" s="1679"/>
      <c r="I158" s="1679"/>
      <c r="J158" s="1679"/>
      <c r="K158" s="1679"/>
      <c r="L158" s="1679"/>
      <c r="M158" s="1679"/>
      <c r="N158" s="1679"/>
      <c r="O158" s="1679"/>
      <c r="P158" s="1679"/>
      <c r="Q158" s="1679"/>
      <c r="R158" s="1679"/>
      <c r="S158" s="32"/>
    </row>
    <row r="159" spans="1:19" ht="60" customHeight="1">
      <c r="A159" s="71"/>
      <c r="B159" s="1175" t="s">
        <v>1322</v>
      </c>
      <c r="C159" s="1085" t="s">
        <v>362</v>
      </c>
      <c r="D159" s="43"/>
      <c r="E159" s="108"/>
      <c r="F159" s="108"/>
      <c r="G159" s="1678">
        <v>2273000</v>
      </c>
      <c r="H159" s="1679"/>
      <c r="I159" s="1679"/>
      <c r="J159" s="1679"/>
      <c r="K159" s="1679"/>
      <c r="L159" s="1679"/>
      <c r="M159" s="1679"/>
      <c r="N159" s="1679"/>
      <c r="O159" s="1679"/>
      <c r="P159" s="1679"/>
      <c r="Q159" s="1679"/>
      <c r="R159" s="1679"/>
      <c r="S159" s="32"/>
    </row>
    <row r="160" spans="1:19" ht="60" customHeight="1">
      <c r="A160" s="71"/>
      <c r="B160" s="1175" t="s">
        <v>1323</v>
      </c>
      <c r="C160" s="1085" t="s">
        <v>362</v>
      </c>
      <c r="D160" s="43"/>
      <c r="E160" s="108"/>
      <c r="F160" s="108"/>
      <c r="G160" s="1678">
        <v>2273000</v>
      </c>
      <c r="H160" s="1679"/>
      <c r="I160" s="1679"/>
      <c r="J160" s="1679"/>
      <c r="K160" s="1679"/>
      <c r="L160" s="1679"/>
      <c r="M160" s="1679"/>
      <c r="N160" s="1679"/>
      <c r="O160" s="1679"/>
      <c r="P160" s="1679"/>
      <c r="Q160" s="1679"/>
      <c r="R160" s="1679"/>
      <c r="S160" s="32"/>
    </row>
    <row r="161" spans="1:19" ht="60" customHeight="1">
      <c r="A161" s="71"/>
      <c r="B161" s="1175" t="s">
        <v>1324</v>
      </c>
      <c r="C161" s="1085" t="s">
        <v>362</v>
      </c>
      <c r="D161" s="43"/>
      <c r="E161" s="108"/>
      <c r="F161" s="108"/>
      <c r="G161" s="1678">
        <v>2273000</v>
      </c>
      <c r="H161" s="1679"/>
      <c r="I161" s="1679"/>
      <c r="J161" s="1679"/>
      <c r="K161" s="1679"/>
      <c r="L161" s="1679"/>
      <c r="M161" s="1679"/>
      <c r="N161" s="1679"/>
      <c r="O161" s="1679"/>
      <c r="P161" s="1679"/>
      <c r="Q161" s="1679"/>
      <c r="R161" s="1679"/>
      <c r="S161" s="32"/>
    </row>
    <row r="162" spans="1:19" ht="39.950000000000003" customHeight="1">
      <c r="A162" s="20"/>
      <c r="B162" s="1084" t="s">
        <v>1325</v>
      </c>
      <c r="C162" s="1085"/>
      <c r="D162" s="43"/>
      <c r="E162" s="108"/>
      <c r="F162" s="108"/>
      <c r="G162" s="1678"/>
      <c r="H162" s="1679"/>
      <c r="I162" s="1679"/>
      <c r="J162" s="1679"/>
      <c r="K162" s="1679"/>
      <c r="L162" s="1679"/>
      <c r="M162" s="1679"/>
      <c r="N162" s="1679"/>
      <c r="O162" s="1679"/>
      <c r="P162" s="1679"/>
      <c r="Q162" s="1679"/>
      <c r="R162" s="1679"/>
      <c r="S162" s="32"/>
    </row>
    <row r="163" spans="1:19" ht="60" customHeight="1">
      <c r="A163" s="71"/>
      <c r="B163" s="1174" t="s">
        <v>1326</v>
      </c>
      <c r="C163" s="1085" t="s">
        <v>362</v>
      </c>
      <c r="D163" s="43"/>
      <c r="E163" s="108"/>
      <c r="F163" s="108"/>
      <c r="G163" s="1678">
        <v>3698000</v>
      </c>
      <c r="H163" s="1679"/>
      <c r="I163" s="1679"/>
      <c r="J163" s="1679"/>
      <c r="K163" s="1679"/>
      <c r="L163" s="1679"/>
      <c r="M163" s="1679"/>
      <c r="N163" s="1679"/>
      <c r="O163" s="1679"/>
      <c r="P163" s="1679"/>
      <c r="Q163" s="1679"/>
      <c r="R163" s="1679"/>
      <c r="S163" s="32"/>
    </row>
    <row r="164" spans="1:19" ht="60" customHeight="1">
      <c r="A164" s="71"/>
      <c r="B164" s="1174" t="s">
        <v>1327</v>
      </c>
      <c r="C164" s="1085" t="s">
        <v>362</v>
      </c>
      <c r="D164" s="43"/>
      <c r="E164" s="108"/>
      <c r="F164" s="108"/>
      <c r="G164" s="1678">
        <v>3698000</v>
      </c>
      <c r="H164" s="1679"/>
      <c r="I164" s="1679"/>
      <c r="J164" s="1679"/>
      <c r="K164" s="1679"/>
      <c r="L164" s="1679"/>
      <c r="M164" s="1679"/>
      <c r="N164" s="1679"/>
      <c r="O164" s="1679"/>
      <c r="P164" s="1679"/>
      <c r="Q164" s="1679"/>
      <c r="R164" s="1679"/>
      <c r="S164" s="32"/>
    </row>
    <row r="165" spans="1:19" ht="60" customHeight="1">
      <c r="A165" s="71"/>
      <c r="B165" s="1174" t="s">
        <v>1328</v>
      </c>
      <c r="C165" s="1085" t="s">
        <v>362</v>
      </c>
      <c r="D165" s="43"/>
      <c r="E165" s="108"/>
      <c r="F165" s="1087"/>
      <c r="G165" s="1678">
        <v>3698000</v>
      </c>
      <c r="H165" s="1679"/>
      <c r="I165" s="1679"/>
      <c r="J165" s="1679"/>
      <c r="K165" s="1679"/>
      <c r="L165" s="1679"/>
      <c r="M165" s="1679"/>
      <c r="N165" s="1679"/>
      <c r="O165" s="1679"/>
      <c r="P165" s="1679"/>
      <c r="Q165" s="1679"/>
      <c r="R165" s="1679"/>
      <c r="S165" s="32"/>
    </row>
    <row r="166" spans="1:19" ht="60" customHeight="1">
      <c r="A166" s="71"/>
      <c r="B166" s="1174" t="s">
        <v>1329</v>
      </c>
      <c r="C166" s="1085" t="s">
        <v>362</v>
      </c>
      <c r="D166" s="43"/>
      <c r="E166" s="108"/>
      <c r="F166" s="108"/>
      <c r="G166" s="1708">
        <v>3273000</v>
      </c>
      <c r="H166" s="1709"/>
      <c r="I166" s="1710"/>
      <c r="J166" s="1710"/>
      <c r="K166" s="1710"/>
      <c r="L166" s="1710"/>
      <c r="M166" s="1710"/>
      <c r="N166" s="1710"/>
      <c r="O166" s="1710"/>
      <c r="P166" s="1710"/>
      <c r="Q166" s="1710"/>
      <c r="R166" s="1710"/>
      <c r="S166" s="32"/>
    </row>
    <row r="167" spans="1:19" ht="60" customHeight="1">
      <c r="A167" s="71"/>
      <c r="B167" s="1176" t="s">
        <v>1330</v>
      </c>
      <c r="C167" s="1177" t="s">
        <v>362</v>
      </c>
      <c r="D167" s="43"/>
      <c r="E167" s="108"/>
      <c r="F167" s="108"/>
      <c r="G167" s="1708">
        <v>3273000</v>
      </c>
      <c r="H167" s="1709"/>
      <c r="I167" s="1710"/>
      <c r="J167" s="1710"/>
      <c r="K167" s="1710"/>
      <c r="L167" s="1710"/>
      <c r="M167" s="1710"/>
      <c r="N167" s="1710"/>
      <c r="O167" s="1710"/>
      <c r="P167" s="1710"/>
      <c r="Q167" s="1710"/>
      <c r="R167" s="1710"/>
      <c r="S167" s="32"/>
    </row>
    <row r="168" spans="1:19" ht="60" customHeight="1">
      <c r="A168" s="71"/>
      <c r="B168" s="43" t="s">
        <v>1331</v>
      </c>
      <c r="C168" s="43" t="s">
        <v>362</v>
      </c>
      <c r="D168" s="43"/>
      <c r="E168" s="108"/>
      <c r="F168" s="108"/>
      <c r="G168" s="1708">
        <v>3273000</v>
      </c>
      <c r="H168" s="1709"/>
      <c r="I168" s="1710"/>
      <c r="J168" s="1710"/>
      <c r="K168" s="1710"/>
      <c r="L168" s="1710"/>
      <c r="M168" s="1710"/>
      <c r="N168" s="1710"/>
      <c r="O168" s="1710"/>
      <c r="P168" s="1710"/>
      <c r="Q168" s="1710"/>
      <c r="R168" s="1710"/>
      <c r="S168" s="32"/>
    </row>
    <row r="169" spans="1:19" ht="69.95" customHeight="1">
      <c r="A169" s="71"/>
      <c r="B169" s="1178" t="s">
        <v>1332</v>
      </c>
      <c r="C169" s="1179" t="s">
        <v>362</v>
      </c>
      <c r="D169" s="43"/>
      <c r="E169" s="108"/>
      <c r="F169" s="108"/>
      <c r="G169" s="1708">
        <v>3273000</v>
      </c>
      <c r="H169" s="1709"/>
      <c r="I169" s="1710"/>
      <c r="J169" s="1710"/>
      <c r="K169" s="1710"/>
      <c r="L169" s="1710"/>
      <c r="M169" s="1710"/>
      <c r="N169" s="1710"/>
      <c r="O169" s="1710"/>
      <c r="P169" s="1710"/>
      <c r="Q169" s="1710"/>
      <c r="R169" s="1710"/>
      <c r="S169" s="32"/>
    </row>
    <row r="170" spans="1:19" ht="60" customHeight="1">
      <c r="A170" s="71"/>
      <c r="B170" s="1180" t="s">
        <v>1333</v>
      </c>
      <c r="C170" s="1179" t="s">
        <v>362</v>
      </c>
      <c r="D170" s="43"/>
      <c r="E170" s="108"/>
      <c r="F170" s="108"/>
      <c r="G170" s="1708">
        <v>2450000</v>
      </c>
      <c r="H170" s="1709"/>
      <c r="I170" s="1710"/>
      <c r="J170" s="1710"/>
      <c r="K170" s="1710"/>
      <c r="L170" s="1710"/>
      <c r="M170" s="1710"/>
      <c r="N170" s="1710"/>
      <c r="O170" s="1710"/>
      <c r="P170" s="1710"/>
      <c r="Q170" s="1710"/>
      <c r="R170" s="1710"/>
      <c r="S170" s="982"/>
    </row>
  </sheetData>
  <mergeCells count="106">
    <mergeCell ref="S62:S64"/>
    <mergeCell ref="S66:S68"/>
    <mergeCell ref="G63:P64"/>
    <mergeCell ref="G79:R80"/>
    <mergeCell ref="G82:R84"/>
    <mergeCell ref="G85:R87"/>
    <mergeCell ref="G131:R143"/>
    <mergeCell ref="G55:P57"/>
    <mergeCell ref="G29:R35"/>
    <mergeCell ref="G37:R42"/>
    <mergeCell ref="G50:P52"/>
    <mergeCell ref="G67:O68"/>
    <mergeCell ref="G75:P76"/>
    <mergeCell ref="S70:S72"/>
    <mergeCell ref="S75:S76"/>
    <mergeCell ref="S79:S80"/>
    <mergeCell ref="S85:S87"/>
    <mergeCell ref="S88:S90"/>
    <mergeCell ref="S92:S94"/>
    <mergeCell ref="S97:S106"/>
    <mergeCell ref="G88:R90"/>
    <mergeCell ref="G92:R94"/>
    <mergeCell ref="G71:P72"/>
    <mergeCell ref="B65:R65"/>
    <mergeCell ref="G164:R164"/>
    <mergeCell ref="G165:R165"/>
    <mergeCell ref="G150:R150"/>
    <mergeCell ref="G151:R151"/>
    <mergeCell ref="G152:R152"/>
    <mergeCell ref="G153:R153"/>
    <mergeCell ref="G154:R154"/>
    <mergeCell ref="S109:S110"/>
    <mergeCell ref="S112:S129"/>
    <mergeCell ref="S131:S143"/>
    <mergeCell ref="G112:I129"/>
    <mergeCell ref="K112:M129"/>
    <mergeCell ref="O112:R128"/>
    <mergeCell ref="G166:R166"/>
    <mergeCell ref="G167:R167"/>
    <mergeCell ref="G168:R168"/>
    <mergeCell ref="G169:R169"/>
    <mergeCell ref="G170:R170"/>
    <mergeCell ref="A5:A6"/>
    <mergeCell ref="A109:A110"/>
    <mergeCell ref="B5:B6"/>
    <mergeCell ref="C5:C6"/>
    <mergeCell ref="D5:D6"/>
    <mergeCell ref="G11:R15"/>
    <mergeCell ref="G155:R155"/>
    <mergeCell ref="G156:R156"/>
    <mergeCell ref="G157:R157"/>
    <mergeCell ref="G158:R158"/>
    <mergeCell ref="G159:R159"/>
    <mergeCell ref="G160:R160"/>
    <mergeCell ref="G161:R161"/>
    <mergeCell ref="G162:R162"/>
    <mergeCell ref="G163:R163"/>
    <mergeCell ref="G146:R146"/>
    <mergeCell ref="G147:R147"/>
    <mergeCell ref="G148:R148"/>
    <mergeCell ref="G149:R149"/>
    <mergeCell ref="B97:C97"/>
    <mergeCell ref="B107:R107"/>
    <mergeCell ref="B108:R108"/>
    <mergeCell ref="B109:O109"/>
    <mergeCell ref="B110:O110"/>
    <mergeCell ref="G111:R111"/>
    <mergeCell ref="B130:R130"/>
    <mergeCell ref="B144:R144"/>
    <mergeCell ref="B145:R145"/>
    <mergeCell ref="B69:P69"/>
    <mergeCell ref="B74:R74"/>
    <mergeCell ref="B77:R77"/>
    <mergeCell ref="B78:R78"/>
    <mergeCell ref="B81:R81"/>
    <mergeCell ref="B91:R91"/>
    <mergeCell ref="B95:R95"/>
    <mergeCell ref="B96:R96"/>
    <mergeCell ref="B17:R17"/>
    <mergeCell ref="H26:R26"/>
    <mergeCell ref="B28:S28"/>
    <mergeCell ref="B43:R43"/>
    <mergeCell ref="B48:R48"/>
    <mergeCell ref="B53:R53"/>
    <mergeCell ref="B59:R59"/>
    <mergeCell ref="G60:R60"/>
    <mergeCell ref="B61:R61"/>
    <mergeCell ref="S18:S27"/>
    <mergeCell ref="S29:S35"/>
    <mergeCell ref="S37:S42"/>
    <mergeCell ref="S44:S47"/>
    <mergeCell ref="S49:S52"/>
    <mergeCell ref="S54:S57"/>
    <mergeCell ref="G44:R47"/>
    <mergeCell ref="G18:R25"/>
    <mergeCell ref="A1:S1"/>
    <mergeCell ref="A2:S2"/>
    <mergeCell ref="B3:S3"/>
    <mergeCell ref="R4:S4"/>
    <mergeCell ref="E5:R5"/>
    <mergeCell ref="A8:R8"/>
    <mergeCell ref="B10:R10"/>
    <mergeCell ref="B11:F11"/>
    <mergeCell ref="A16:S16"/>
    <mergeCell ref="S5:S6"/>
    <mergeCell ref="S11:S15"/>
  </mergeCells>
  <pageMargins left="3.9370078740157501E-2" right="0" top="0.74803149606299202" bottom="0.98425196850393704" header="0.31496062992126" footer="0.31496062992126"/>
  <pageSetup scale="65" orientation="landscape"/>
  <headerFooter>
    <oddFooter>&amp;CPage &amp;P&amp;R&amp;A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61"/>
  <sheetViews>
    <sheetView view="pageBreakPreview" topLeftCell="A75" zoomScaleNormal="100" zoomScaleSheetLayoutView="100" workbookViewId="0">
      <selection activeCell="E110" sqref="E110"/>
    </sheetView>
  </sheetViews>
  <sheetFormatPr defaultColWidth="9.140625" defaultRowHeight="17.25"/>
  <cols>
    <col min="1" max="1" width="8" style="114" customWidth="1"/>
    <col min="2" max="2" width="38.28515625" style="115" customWidth="1"/>
    <col min="3" max="3" width="12.85546875" style="114" customWidth="1"/>
    <col min="4" max="4" width="16.5703125" style="114" customWidth="1"/>
    <col min="5" max="5" width="16" style="114" customWidth="1"/>
    <col min="6" max="6" width="10.42578125" style="114" customWidth="1"/>
    <col min="7" max="7" width="15" style="114" customWidth="1"/>
    <col min="8" max="18" width="11.140625" style="114" customWidth="1"/>
    <col min="19" max="19" width="17" style="114" customWidth="1"/>
    <col min="20" max="20" width="12.85546875" style="114" bestFit="1" customWidth="1"/>
    <col min="21"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1759</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467"/>
      <c r="B3" s="2231" t="s">
        <v>1731</v>
      </c>
      <c r="C3" s="2231"/>
      <c r="D3" s="2231"/>
      <c r="E3" s="2231"/>
      <c r="F3" s="2231"/>
      <c r="G3" s="2231"/>
      <c r="H3" s="2231"/>
      <c r="I3" s="2231"/>
      <c r="J3" s="2231"/>
      <c r="K3" s="2231"/>
      <c r="L3" s="2231"/>
      <c r="M3" s="2231"/>
      <c r="N3" s="2231"/>
      <c r="O3" s="2231"/>
      <c r="P3" s="2231"/>
      <c r="Q3" s="2231"/>
      <c r="R3" s="2231"/>
      <c r="S3" s="2231"/>
    </row>
    <row r="4" spans="1:19" ht="20.100000000000001" customHeight="1">
      <c r="A4" s="1467"/>
      <c r="B4" s="118"/>
      <c r="C4" s="1335"/>
      <c r="D4" s="1464"/>
      <c r="E4" s="1464"/>
      <c r="F4" s="1464"/>
      <c r="G4" s="1464"/>
      <c r="H4" s="1464"/>
      <c r="I4" s="1464"/>
      <c r="J4" s="1464"/>
      <c r="K4" s="1464"/>
      <c r="L4" s="1464"/>
      <c r="M4" s="1464"/>
      <c r="N4" s="1464"/>
      <c r="O4" s="1464"/>
      <c r="P4" s="1464"/>
      <c r="Q4" s="1464"/>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470" t="s">
        <v>1158</v>
      </c>
      <c r="F6" s="1470" t="s">
        <v>1159</v>
      </c>
      <c r="G6" s="1470" t="s">
        <v>1160</v>
      </c>
      <c r="H6" s="121" t="s">
        <v>1161</v>
      </c>
      <c r="I6" s="1470" t="s">
        <v>1162</v>
      </c>
      <c r="J6" s="141" t="s">
        <v>1163</v>
      </c>
      <c r="K6" s="1470" t="s">
        <v>1164</v>
      </c>
      <c r="L6" s="141" t="s">
        <v>1165</v>
      </c>
      <c r="M6" s="141" t="s">
        <v>1166</v>
      </c>
      <c r="N6" s="141" t="s">
        <v>1167</v>
      </c>
      <c r="O6" s="141" t="s">
        <v>1168</v>
      </c>
      <c r="P6" s="141" t="s">
        <v>1169</v>
      </c>
      <c r="Q6" s="141" t="s">
        <v>1170</v>
      </c>
      <c r="R6" s="121" t="s">
        <v>1171</v>
      </c>
      <c r="S6" s="2241"/>
    </row>
    <row r="7" spans="1:19" s="112" customFormat="1">
      <c r="A7" s="1465"/>
      <c r="B7" s="1463" t="s">
        <v>1336</v>
      </c>
      <c r="C7" s="138" t="s">
        <v>1337</v>
      </c>
      <c r="D7" s="1465" t="s">
        <v>1338</v>
      </c>
      <c r="E7" s="1465" t="s">
        <v>1339</v>
      </c>
      <c r="F7" s="1465" t="s">
        <v>1340</v>
      </c>
      <c r="G7" s="1465">
        <v>1</v>
      </c>
      <c r="H7" s="1465">
        <v>2</v>
      </c>
      <c r="I7" s="1465">
        <v>3</v>
      </c>
      <c r="J7" s="1465">
        <v>4</v>
      </c>
      <c r="K7" s="1465">
        <v>5</v>
      </c>
      <c r="L7" s="1465">
        <v>6</v>
      </c>
      <c r="M7" s="1465">
        <v>7</v>
      </c>
      <c r="N7" s="1465">
        <v>8</v>
      </c>
      <c r="O7" s="1465">
        <v>9</v>
      </c>
      <c r="P7" s="1465">
        <v>10</v>
      </c>
      <c r="Q7" s="1465">
        <v>11</v>
      </c>
      <c r="R7" s="1465">
        <v>12</v>
      </c>
      <c r="S7" s="1465"/>
    </row>
    <row r="8" spans="1:19" ht="30" customHeight="1">
      <c r="A8" s="1892" t="s">
        <v>1172</v>
      </c>
      <c r="B8" s="1892"/>
      <c r="C8" s="1892"/>
      <c r="D8" s="1892"/>
      <c r="E8" s="1892"/>
      <c r="F8" s="1892"/>
      <c r="G8" s="1892"/>
      <c r="H8" s="1892"/>
      <c r="I8" s="1892"/>
      <c r="J8" s="1892"/>
      <c r="K8" s="1892"/>
      <c r="L8" s="1892"/>
      <c r="M8" s="1892"/>
      <c r="N8" s="1892"/>
      <c r="O8" s="1892"/>
      <c r="P8" s="1892"/>
      <c r="Q8" s="1892"/>
      <c r="R8" s="1892"/>
      <c r="S8" s="1472"/>
    </row>
    <row r="9" spans="1:19" ht="30" customHeight="1">
      <c r="A9" s="123"/>
      <c r="B9" s="1463" t="s">
        <v>1173</v>
      </c>
      <c r="C9" s="1336"/>
      <c r="D9" s="124"/>
      <c r="E9" s="124"/>
      <c r="F9" s="124"/>
      <c r="G9" s="124"/>
      <c r="H9" s="124"/>
      <c r="I9" s="124"/>
      <c r="J9" s="124"/>
      <c r="K9" s="124"/>
      <c r="L9" s="124"/>
      <c r="M9" s="124"/>
      <c r="N9" s="124"/>
      <c r="O9" s="124"/>
      <c r="P9" s="124"/>
      <c r="Q9" s="124"/>
      <c r="R9" s="124"/>
      <c r="S9" s="1472"/>
    </row>
    <row r="10" spans="1:19" ht="50.1" customHeight="1">
      <c r="A10" s="1465">
        <v>1</v>
      </c>
      <c r="B10" s="1892" t="s">
        <v>1688</v>
      </c>
      <c r="C10" s="2331"/>
      <c r="D10" s="2331"/>
      <c r="E10" s="2331"/>
      <c r="F10" s="2331"/>
      <c r="G10" s="2331"/>
      <c r="H10" s="2331"/>
      <c r="I10" s="2331"/>
      <c r="J10" s="2331"/>
      <c r="K10" s="2331"/>
      <c r="L10" s="2331"/>
      <c r="M10" s="2331"/>
      <c r="N10" s="2331"/>
      <c r="O10" s="2331"/>
      <c r="P10" s="2331"/>
      <c r="Q10" s="2331"/>
      <c r="R10" s="2331"/>
      <c r="S10" s="142"/>
    </row>
    <row r="11" spans="1:19" ht="30" customHeight="1">
      <c r="A11" s="1465"/>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465"/>
      <c r="B12" s="1471" t="s">
        <v>1395</v>
      </c>
      <c r="C12" s="1468" t="s">
        <v>152</v>
      </c>
      <c r="D12" s="2257" t="s">
        <v>1178</v>
      </c>
      <c r="E12" s="128">
        <f>2625/1.1</f>
        <v>2386.363636363636</v>
      </c>
      <c r="F12" s="1463"/>
      <c r="G12" s="2332"/>
      <c r="H12" s="2332"/>
      <c r="I12" s="2332"/>
      <c r="J12" s="2332"/>
      <c r="K12" s="2332"/>
      <c r="L12" s="2332"/>
      <c r="M12" s="2332"/>
      <c r="N12" s="2332"/>
      <c r="O12" s="2332"/>
      <c r="P12" s="2332"/>
      <c r="Q12" s="2332"/>
      <c r="R12" s="2332"/>
      <c r="S12" s="2257"/>
    </row>
    <row r="13" spans="1:19" ht="30" customHeight="1">
      <c r="A13" s="1465"/>
      <c r="B13" s="1471" t="s">
        <v>1396</v>
      </c>
      <c r="C13" s="1468" t="s">
        <v>152</v>
      </c>
      <c r="D13" s="2257"/>
      <c r="E13" s="128">
        <f>3775/1.1</f>
        <v>3431.8181818181815</v>
      </c>
      <c r="F13" s="1463"/>
      <c r="G13" s="2332"/>
      <c r="H13" s="2332"/>
      <c r="I13" s="2332"/>
      <c r="J13" s="2332"/>
      <c r="K13" s="2332"/>
      <c r="L13" s="2332"/>
      <c r="M13" s="2332"/>
      <c r="N13" s="2332"/>
      <c r="O13" s="2332"/>
      <c r="P13" s="2332"/>
      <c r="Q13" s="2332"/>
      <c r="R13" s="2332"/>
      <c r="S13" s="2257"/>
    </row>
    <row r="14" spans="1:19" ht="38.25" customHeight="1">
      <c r="A14" s="1468"/>
      <c r="B14" s="1471" t="s">
        <v>1397</v>
      </c>
      <c r="C14" s="1468" t="s">
        <v>152</v>
      </c>
      <c r="D14" s="2257"/>
      <c r="E14" s="128">
        <f>1800/1.1</f>
        <v>1636.3636363636363</v>
      </c>
      <c r="F14" s="129"/>
      <c r="G14" s="2332"/>
      <c r="H14" s="2332"/>
      <c r="I14" s="2332"/>
      <c r="J14" s="2332"/>
      <c r="K14" s="2332"/>
      <c r="L14" s="2332"/>
      <c r="M14" s="2332"/>
      <c r="N14" s="2332"/>
      <c r="O14" s="2332"/>
      <c r="P14" s="2332"/>
      <c r="Q14" s="2332"/>
      <c r="R14" s="2332"/>
      <c r="S14" s="2257"/>
    </row>
    <row r="15" spans="1:19" ht="38.25" customHeight="1">
      <c r="A15" s="1468"/>
      <c r="B15" s="1471" t="s">
        <v>1398</v>
      </c>
      <c r="C15" s="1468" t="s">
        <v>152</v>
      </c>
      <c r="D15" s="2257"/>
      <c r="E15" s="130">
        <f>1530/1.1</f>
        <v>1390.9090909090908</v>
      </c>
      <c r="F15" s="129"/>
      <c r="G15" s="2332"/>
      <c r="H15" s="2332"/>
      <c r="I15" s="2332"/>
      <c r="J15" s="2332"/>
      <c r="K15" s="2332"/>
      <c r="L15" s="2332"/>
      <c r="M15" s="2332"/>
      <c r="N15" s="2332"/>
      <c r="O15" s="2332"/>
      <c r="P15" s="2332"/>
      <c r="Q15" s="2332"/>
      <c r="R15" s="2332"/>
      <c r="S15" s="2257"/>
    </row>
    <row r="16" spans="1:19" ht="30" customHeight="1">
      <c r="A16" s="1468"/>
      <c r="B16" s="1471" t="s">
        <v>1399</v>
      </c>
      <c r="C16" s="1468" t="s">
        <v>152</v>
      </c>
      <c r="D16" s="2257"/>
      <c r="E16" s="128">
        <f>1621/1.1</f>
        <v>1473.6363636363635</v>
      </c>
      <c r="F16" s="129"/>
      <c r="G16" s="2332"/>
      <c r="H16" s="2332"/>
      <c r="I16" s="2332"/>
      <c r="J16" s="2332"/>
      <c r="K16" s="2332"/>
      <c r="L16" s="2332"/>
      <c r="M16" s="2332"/>
      <c r="N16" s="2332"/>
      <c r="O16" s="2332"/>
      <c r="P16" s="2332"/>
      <c r="Q16" s="2332"/>
      <c r="R16" s="2332"/>
      <c r="S16" s="2257"/>
    </row>
    <row r="17" spans="1:19" ht="39.75" customHeight="1">
      <c r="A17" s="1468"/>
      <c r="B17" s="1471" t="s">
        <v>1400</v>
      </c>
      <c r="C17" s="1468" t="s">
        <v>152</v>
      </c>
      <c r="D17" s="2257"/>
      <c r="E17" s="128">
        <f>1260/1.1</f>
        <v>1145.4545454545453</v>
      </c>
      <c r="F17" s="129"/>
      <c r="G17" s="2332"/>
      <c r="H17" s="2332"/>
      <c r="I17" s="2332"/>
      <c r="J17" s="2332"/>
      <c r="K17" s="2332"/>
      <c r="L17" s="2332"/>
      <c r="M17" s="2332"/>
      <c r="N17" s="2332"/>
      <c r="O17" s="2332"/>
      <c r="P17" s="2332"/>
      <c r="Q17" s="2332"/>
      <c r="R17" s="2332"/>
      <c r="S17" s="2257"/>
    </row>
    <row r="18" spans="1:19" ht="39.75" customHeight="1">
      <c r="A18" s="1468"/>
      <c r="B18" s="1471" t="s">
        <v>1401</v>
      </c>
      <c r="C18" s="1468" t="s">
        <v>152</v>
      </c>
      <c r="D18" s="2257"/>
      <c r="E18" s="128">
        <f>1070/1.1</f>
        <v>972.72727272727263</v>
      </c>
      <c r="F18" s="129"/>
      <c r="G18" s="2332"/>
      <c r="H18" s="2332"/>
      <c r="I18" s="2332"/>
      <c r="J18" s="2332"/>
      <c r="K18" s="2332"/>
      <c r="L18" s="2332"/>
      <c r="M18" s="2332"/>
      <c r="N18" s="2332"/>
      <c r="O18" s="2332"/>
      <c r="P18" s="2332"/>
      <c r="Q18" s="2332"/>
      <c r="R18" s="2332"/>
      <c r="S18" s="2257"/>
    </row>
    <row r="19" spans="1:19" ht="29.25" customHeight="1">
      <c r="A19" s="1468"/>
      <c r="B19" s="1471" t="s">
        <v>1402</v>
      </c>
      <c r="C19" s="1468" t="s">
        <v>152</v>
      </c>
      <c r="D19" s="2257"/>
      <c r="E19" s="130">
        <f>1018/1.1</f>
        <v>925.45454545454538</v>
      </c>
      <c r="F19" s="129"/>
      <c r="G19" s="2332"/>
      <c r="H19" s="2332"/>
      <c r="I19" s="2332"/>
      <c r="J19" s="2332"/>
      <c r="K19" s="2332"/>
      <c r="L19" s="2332"/>
      <c r="M19" s="2332"/>
      <c r="N19" s="2332"/>
      <c r="O19" s="2332"/>
      <c r="P19" s="2332"/>
      <c r="Q19" s="2332"/>
      <c r="R19" s="2332"/>
      <c r="S19" s="2257"/>
    </row>
    <row r="20" spans="1:19" ht="29.25" customHeight="1">
      <c r="A20" s="1468"/>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468"/>
      <c r="B21" s="1471" t="s">
        <v>1344</v>
      </c>
      <c r="C21" s="1468" t="s">
        <v>152</v>
      </c>
      <c r="D21" s="2257" t="s">
        <v>1178</v>
      </c>
      <c r="E21" s="128"/>
      <c r="F21" s="129"/>
      <c r="G21" s="2332"/>
      <c r="H21" s="2332"/>
      <c r="I21" s="2332"/>
      <c r="J21" s="2332"/>
      <c r="K21" s="2332"/>
      <c r="L21" s="2332"/>
      <c r="M21" s="2332"/>
      <c r="N21" s="2332"/>
      <c r="O21" s="2332"/>
      <c r="P21" s="2332"/>
      <c r="Q21" s="2332"/>
      <c r="R21" s="2332"/>
      <c r="S21" s="2257"/>
    </row>
    <row r="22" spans="1:19" ht="33.75" customHeight="1">
      <c r="A22" s="1468"/>
      <c r="B22" s="1471" t="s">
        <v>1345</v>
      </c>
      <c r="C22" s="1468" t="s">
        <v>152</v>
      </c>
      <c r="D22" s="2257"/>
      <c r="E22" s="128">
        <f>1550/1.1</f>
        <v>1409.090909090909</v>
      </c>
      <c r="F22" s="129"/>
      <c r="G22" s="2332"/>
      <c r="H22" s="2332"/>
      <c r="I22" s="2332"/>
      <c r="J22" s="2332"/>
      <c r="K22" s="2332"/>
      <c r="L22" s="2332"/>
      <c r="M22" s="2332"/>
      <c r="N22" s="2332"/>
      <c r="O22" s="2332"/>
      <c r="P22" s="2332"/>
      <c r="Q22" s="2332"/>
      <c r="R22" s="2332"/>
      <c r="S22" s="2257"/>
    </row>
    <row r="23" spans="1:19" ht="33.75" customHeight="1">
      <c r="A23" s="1468"/>
      <c r="B23" s="1471" t="s">
        <v>1346</v>
      </c>
      <c r="C23" s="1468" t="s">
        <v>152</v>
      </c>
      <c r="D23" s="2257"/>
      <c r="E23" s="128"/>
      <c r="F23" s="129"/>
      <c r="G23" s="2332"/>
      <c r="H23" s="2332"/>
      <c r="I23" s="2332"/>
      <c r="J23" s="2332"/>
      <c r="K23" s="2332"/>
      <c r="L23" s="2332"/>
      <c r="M23" s="2332"/>
      <c r="N23" s="2332"/>
      <c r="O23" s="2332"/>
      <c r="P23" s="2332"/>
      <c r="Q23" s="2332"/>
      <c r="R23" s="2332"/>
      <c r="S23" s="2257"/>
    </row>
    <row r="24" spans="1:19" ht="33.75" customHeight="1">
      <c r="A24" s="1468"/>
      <c r="B24" s="1471" t="s">
        <v>1347</v>
      </c>
      <c r="C24" s="1468" t="s">
        <v>152</v>
      </c>
      <c r="D24" s="2257"/>
      <c r="E24" s="128">
        <f>1110/1.1</f>
        <v>1009.090909090909</v>
      </c>
      <c r="F24" s="129"/>
      <c r="G24" s="2332"/>
      <c r="H24" s="2332"/>
      <c r="I24" s="2332"/>
      <c r="J24" s="2332"/>
      <c r="K24" s="2332"/>
      <c r="L24" s="2332"/>
      <c r="M24" s="2332"/>
      <c r="N24" s="2332"/>
      <c r="O24" s="2332"/>
      <c r="P24" s="2332"/>
      <c r="Q24" s="2332"/>
      <c r="R24" s="2332"/>
      <c r="S24" s="1466"/>
    </row>
    <row r="25" spans="1:19" ht="50.1" hidden="1" customHeight="1">
      <c r="A25" s="1465">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hidden="1" customHeight="1">
      <c r="A26" s="1468"/>
      <c r="B26" s="1471" t="s">
        <v>1544</v>
      </c>
      <c r="C26" s="1468" t="s">
        <v>152</v>
      </c>
      <c r="D26" s="1466" t="s">
        <v>1178</v>
      </c>
      <c r="E26" s="128">
        <v>1040</v>
      </c>
      <c r="F26" s="129"/>
      <c r="G26" s="2341" t="s">
        <v>1545</v>
      </c>
      <c r="H26" s="2342"/>
      <c r="I26" s="2342"/>
      <c r="J26" s="2342"/>
      <c r="K26" s="2342"/>
      <c r="L26" s="2342"/>
      <c r="M26" s="2342"/>
      <c r="N26" s="2342"/>
      <c r="O26" s="2342"/>
      <c r="P26" s="2342"/>
      <c r="Q26" s="2342"/>
      <c r="R26" s="2343"/>
      <c r="S26" s="1466"/>
    </row>
    <row r="27" spans="1:19" ht="50.1" customHeight="1">
      <c r="A27" s="1465">
        <v>2</v>
      </c>
      <c r="B27" s="1892" t="s">
        <v>1730</v>
      </c>
      <c r="C27" s="2331"/>
      <c r="D27" s="2331"/>
      <c r="E27" s="2331"/>
      <c r="F27" s="2331"/>
      <c r="G27" s="2331"/>
      <c r="H27" s="2331"/>
      <c r="I27" s="2331"/>
      <c r="J27" s="2331"/>
      <c r="K27" s="2331"/>
      <c r="L27" s="2331"/>
      <c r="M27" s="2331"/>
      <c r="N27" s="2331"/>
      <c r="O27" s="2331"/>
      <c r="P27" s="2331"/>
      <c r="Q27" s="2331"/>
      <c r="R27" s="2331"/>
      <c r="S27" s="142"/>
    </row>
    <row r="28" spans="1:19" ht="33.75" customHeight="1">
      <c r="A28" s="1468"/>
      <c r="B28" s="1471" t="s">
        <v>1709</v>
      </c>
      <c r="C28" s="1468" t="s">
        <v>152</v>
      </c>
      <c r="D28" s="2242" t="s">
        <v>1178</v>
      </c>
      <c r="E28" s="128">
        <v>670</v>
      </c>
      <c r="F28" s="129"/>
      <c r="G28" s="2245" t="s">
        <v>1712</v>
      </c>
      <c r="H28" s="2246"/>
      <c r="I28" s="2246"/>
      <c r="J28" s="2246"/>
      <c r="K28" s="2246"/>
      <c r="L28" s="2246"/>
      <c r="M28" s="2246"/>
      <c r="N28" s="2246"/>
      <c r="O28" s="2246"/>
      <c r="P28" s="2246"/>
      <c r="Q28" s="2246"/>
      <c r="R28" s="2352"/>
      <c r="S28" s="1466"/>
    </row>
    <row r="29" spans="1:19" ht="33.75" customHeight="1">
      <c r="A29" s="1468"/>
      <c r="B29" s="1471" t="s">
        <v>1710</v>
      </c>
      <c r="C29" s="1468" t="s">
        <v>152</v>
      </c>
      <c r="D29" s="2243"/>
      <c r="E29" s="128">
        <v>670</v>
      </c>
      <c r="F29" s="129"/>
      <c r="G29" s="2247"/>
      <c r="H29" s="2248"/>
      <c r="I29" s="2248"/>
      <c r="J29" s="2248"/>
      <c r="K29" s="2248"/>
      <c r="L29" s="2248"/>
      <c r="M29" s="2248"/>
      <c r="N29" s="2248"/>
      <c r="O29" s="2248"/>
      <c r="P29" s="2248"/>
      <c r="Q29" s="2248"/>
      <c r="R29" s="2353"/>
      <c r="S29" s="1466"/>
    </row>
    <row r="30" spans="1:19" ht="33.75" customHeight="1">
      <c r="A30" s="1468"/>
      <c r="B30" s="1471" t="s">
        <v>1711</v>
      </c>
      <c r="C30" s="1468" t="s">
        <v>152</v>
      </c>
      <c r="D30" s="2244"/>
      <c r="E30" s="128">
        <v>860</v>
      </c>
      <c r="F30" s="129"/>
      <c r="G30" s="2249"/>
      <c r="H30" s="2250"/>
      <c r="I30" s="2250"/>
      <c r="J30" s="2250"/>
      <c r="K30" s="2250"/>
      <c r="L30" s="2250"/>
      <c r="M30" s="2250"/>
      <c r="N30" s="2250"/>
      <c r="O30" s="2250"/>
      <c r="P30" s="2250"/>
      <c r="Q30" s="2250"/>
      <c r="R30" s="2354"/>
      <c r="S30" s="1466"/>
    </row>
    <row r="31" spans="1:19" ht="30" customHeight="1">
      <c r="A31" s="1892" t="s">
        <v>1182</v>
      </c>
      <c r="B31" s="2333"/>
      <c r="C31" s="2333"/>
      <c r="D31" s="2333"/>
      <c r="E31" s="2333"/>
      <c r="F31" s="2333"/>
      <c r="G31" s="2333"/>
      <c r="H31" s="2333"/>
      <c r="I31" s="2333"/>
      <c r="J31" s="2333"/>
      <c r="K31" s="2333"/>
      <c r="L31" s="2333"/>
      <c r="M31" s="2333"/>
      <c r="N31" s="2333"/>
      <c r="O31" s="2333"/>
      <c r="P31" s="2333"/>
      <c r="Q31" s="2333"/>
      <c r="R31" s="2333"/>
      <c r="S31" s="2333"/>
    </row>
    <row r="32" spans="1:19" ht="50.1" hidden="1" customHeight="1">
      <c r="A32" s="1465">
        <v>1</v>
      </c>
      <c r="B32" s="1892" t="s">
        <v>1692</v>
      </c>
      <c r="C32" s="2331"/>
      <c r="D32" s="2331"/>
      <c r="E32" s="2331"/>
      <c r="F32" s="2331"/>
      <c r="G32" s="2331"/>
      <c r="H32" s="2331"/>
      <c r="I32" s="2331"/>
      <c r="J32" s="2331"/>
      <c r="K32" s="2331"/>
      <c r="L32" s="2331"/>
      <c r="M32" s="2331"/>
      <c r="N32" s="2331"/>
      <c r="O32" s="2331"/>
      <c r="P32" s="2331"/>
      <c r="Q32" s="2331"/>
      <c r="R32" s="2331"/>
      <c r="S32" s="1472"/>
    </row>
    <row r="33" spans="1:19" ht="54" hidden="1" customHeight="1">
      <c r="A33" s="132"/>
      <c r="B33" s="1474" t="s">
        <v>624</v>
      </c>
      <c r="C33" s="1468" t="s">
        <v>1650</v>
      </c>
      <c r="D33" s="2257"/>
      <c r="E33" s="134">
        <f>380000/1.1</f>
        <v>345454.54545454541</v>
      </c>
      <c r="F33" s="134"/>
      <c r="G33" s="2344" t="s">
        <v>1404</v>
      </c>
      <c r="H33" s="2345"/>
      <c r="I33" s="2345"/>
      <c r="J33" s="2345"/>
      <c r="K33" s="2345"/>
      <c r="L33" s="2345"/>
      <c r="M33" s="2345"/>
      <c r="N33" s="2345"/>
      <c r="O33" s="2345"/>
      <c r="P33" s="2345"/>
      <c r="Q33" s="2345"/>
      <c r="R33" s="2346"/>
      <c r="S33" s="1473"/>
    </row>
    <row r="34" spans="1:19" ht="55.5" hidden="1" customHeight="1">
      <c r="A34" s="132"/>
      <c r="B34" s="1474" t="s">
        <v>1189</v>
      </c>
      <c r="C34" s="1468" t="s">
        <v>1650</v>
      </c>
      <c r="D34" s="2257"/>
      <c r="E34" s="134">
        <f>264000/1.1</f>
        <v>239999.99999999997</v>
      </c>
      <c r="F34" s="134"/>
      <c r="G34" s="2273"/>
      <c r="H34" s="2274"/>
      <c r="I34" s="2274"/>
      <c r="J34" s="2274"/>
      <c r="K34" s="2274"/>
      <c r="L34" s="2274"/>
      <c r="M34" s="2274"/>
      <c r="N34" s="2274"/>
      <c r="O34" s="2274"/>
      <c r="P34" s="2274"/>
      <c r="Q34" s="2274"/>
      <c r="R34" s="2275"/>
      <c r="S34" s="1473"/>
    </row>
    <row r="35" spans="1:19" ht="51.75" hidden="1" customHeight="1">
      <c r="A35" s="132"/>
      <c r="B35" s="1474" t="s">
        <v>1407</v>
      </c>
      <c r="C35" s="1468" t="s">
        <v>1650</v>
      </c>
      <c r="D35" s="2257"/>
      <c r="E35" s="134">
        <f>250000/1.1</f>
        <v>227272.72727272726</v>
      </c>
      <c r="F35" s="134"/>
      <c r="G35" s="2273"/>
      <c r="H35" s="2274"/>
      <c r="I35" s="2274"/>
      <c r="J35" s="2274"/>
      <c r="K35" s="2274"/>
      <c r="L35" s="2274"/>
      <c r="M35" s="2274"/>
      <c r="N35" s="2274"/>
      <c r="O35" s="2274"/>
      <c r="P35" s="2274"/>
      <c r="Q35" s="2274"/>
      <c r="R35" s="2275"/>
      <c r="S35" s="1473"/>
    </row>
    <row r="36" spans="1:19" ht="57.75" hidden="1" customHeight="1">
      <c r="A36" s="132"/>
      <c r="B36" s="1474" t="s">
        <v>588</v>
      </c>
      <c r="C36" s="1468" t="s">
        <v>1650</v>
      </c>
      <c r="D36" s="2257"/>
      <c r="E36" s="134">
        <f>250000/1.1</f>
        <v>227272.72727272726</v>
      </c>
      <c r="F36" s="134"/>
      <c r="G36" s="2276"/>
      <c r="H36" s="2277"/>
      <c r="I36" s="2277"/>
      <c r="J36" s="2277"/>
      <c r="K36" s="2277"/>
      <c r="L36" s="2277"/>
      <c r="M36" s="2277"/>
      <c r="N36" s="2277"/>
      <c r="O36" s="2277"/>
      <c r="P36" s="2277"/>
      <c r="Q36" s="2277"/>
      <c r="R36" s="2278"/>
      <c r="S36" s="1473"/>
    </row>
    <row r="37" spans="1:19" ht="50.1" hidden="1" customHeight="1">
      <c r="A37" s="1465">
        <v>2</v>
      </c>
      <c r="B37" s="1892" t="s">
        <v>1546</v>
      </c>
      <c r="C37" s="2331"/>
      <c r="D37" s="2331"/>
      <c r="E37" s="2331"/>
      <c r="F37" s="2331"/>
      <c r="G37" s="2331"/>
      <c r="H37" s="2331"/>
      <c r="I37" s="2331"/>
      <c r="J37" s="2331"/>
      <c r="K37" s="2331"/>
      <c r="L37" s="2331"/>
      <c r="M37" s="2331"/>
      <c r="N37" s="2331"/>
      <c r="O37" s="2331"/>
      <c r="P37" s="2331"/>
      <c r="Q37" s="2331"/>
      <c r="R37" s="2331"/>
      <c r="S37" s="1472"/>
    </row>
    <row r="38" spans="1:19" ht="30" hidden="1" customHeight="1">
      <c r="A38" s="1465"/>
      <c r="B38" s="1892" t="s">
        <v>1547</v>
      </c>
      <c r="C38" s="1892"/>
      <c r="D38" s="1892"/>
      <c r="E38" s="1892"/>
      <c r="F38" s="1892"/>
      <c r="G38" s="1473"/>
      <c r="H38" s="1473"/>
      <c r="I38" s="1473"/>
      <c r="J38" s="1473"/>
      <c r="K38" s="1473"/>
      <c r="L38" s="1473"/>
      <c r="M38" s="1473"/>
      <c r="N38" s="1473"/>
      <c r="O38" s="1473"/>
      <c r="P38" s="1473"/>
      <c r="Q38" s="1473"/>
      <c r="R38" s="1473"/>
      <c r="S38" s="143"/>
    </row>
    <row r="39" spans="1:19" ht="66.75" hidden="1" customHeight="1">
      <c r="A39" s="1466"/>
      <c r="B39" s="1471" t="s">
        <v>1548</v>
      </c>
      <c r="C39" s="1468" t="s">
        <v>1650</v>
      </c>
      <c r="D39" s="2242" t="s">
        <v>1549</v>
      </c>
      <c r="E39" s="134">
        <v>240000</v>
      </c>
      <c r="F39" s="1471"/>
      <c r="G39" s="2344" t="s">
        <v>1550</v>
      </c>
      <c r="H39" s="2345"/>
      <c r="I39" s="2345"/>
      <c r="J39" s="2345"/>
      <c r="K39" s="2345"/>
      <c r="L39" s="2345"/>
      <c r="M39" s="2345"/>
      <c r="N39" s="2345"/>
      <c r="O39" s="2345"/>
      <c r="P39" s="2345"/>
      <c r="Q39" s="2345"/>
      <c r="R39" s="2346"/>
      <c r="S39" s="143"/>
    </row>
    <row r="40" spans="1:19" ht="66.75" hidden="1" customHeight="1">
      <c r="A40" s="1466"/>
      <c r="B40" s="1471" t="s">
        <v>1551</v>
      </c>
      <c r="C40" s="1468" t="s">
        <v>1650</v>
      </c>
      <c r="D40" s="2244"/>
      <c r="E40" s="134">
        <v>200000</v>
      </c>
      <c r="F40" s="1471"/>
      <c r="G40" s="2273"/>
      <c r="H40" s="2274"/>
      <c r="I40" s="2274"/>
      <c r="J40" s="2274"/>
      <c r="K40" s="2274"/>
      <c r="L40" s="2274"/>
      <c r="M40" s="2274"/>
      <c r="N40" s="2274"/>
      <c r="O40" s="2274"/>
      <c r="P40" s="2274"/>
      <c r="Q40" s="2274"/>
      <c r="R40" s="2275"/>
      <c r="S40" s="143"/>
    </row>
    <row r="41" spans="1:19" ht="47.25" hidden="1" customHeight="1">
      <c r="A41" s="1466"/>
      <c r="B41" s="1471" t="s">
        <v>1552</v>
      </c>
      <c r="C41" s="1468" t="s">
        <v>1650</v>
      </c>
      <c r="D41" s="1471" t="s">
        <v>1553</v>
      </c>
      <c r="E41" s="134">
        <v>160000</v>
      </c>
      <c r="F41" s="1471"/>
      <c r="G41" s="2273"/>
      <c r="H41" s="2274"/>
      <c r="I41" s="2274"/>
      <c r="J41" s="2274"/>
      <c r="K41" s="2274"/>
      <c r="L41" s="2274"/>
      <c r="M41" s="2274"/>
      <c r="N41" s="2274"/>
      <c r="O41" s="2274"/>
      <c r="P41" s="2274"/>
      <c r="Q41" s="2274"/>
      <c r="R41" s="2275"/>
      <c r="S41" s="143"/>
    </row>
    <row r="42" spans="1:19" ht="47.25" hidden="1" customHeight="1">
      <c r="A42" s="132"/>
      <c r="B42" s="1474" t="s">
        <v>1407</v>
      </c>
      <c r="C42" s="1468" t="s">
        <v>1650</v>
      </c>
      <c r="D42" s="1466" t="s">
        <v>1554</v>
      </c>
      <c r="E42" s="134">
        <v>185000</v>
      </c>
      <c r="F42" s="134"/>
      <c r="G42" s="2276"/>
      <c r="H42" s="2277"/>
      <c r="I42" s="2277"/>
      <c r="J42" s="2277"/>
      <c r="K42" s="2277"/>
      <c r="L42" s="2277"/>
      <c r="M42" s="2277"/>
      <c r="N42" s="2277"/>
      <c r="O42" s="2277"/>
      <c r="P42" s="2277"/>
      <c r="Q42" s="2277"/>
      <c r="R42" s="2278"/>
      <c r="S42" s="143"/>
    </row>
    <row r="43" spans="1:19" ht="50.1" customHeight="1">
      <c r="A43" s="138">
        <v>1</v>
      </c>
      <c r="B43" s="1892" t="s">
        <v>1532</v>
      </c>
      <c r="C43" s="1892"/>
      <c r="D43" s="1892"/>
      <c r="E43" s="1892"/>
      <c r="F43" s="1892"/>
      <c r="G43" s="1892"/>
      <c r="H43" s="1892"/>
      <c r="I43" s="1892"/>
      <c r="J43" s="1892"/>
      <c r="K43" s="1892"/>
      <c r="L43" s="1892"/>
      <c r="M43" s="1892"/>
      <c r="N43" s="1892"/>
      <c r="O43" s="1892"/>
      <c r="P43" s="1892"/>
      <c r="Q43" s="1892"/>
      <c r="R43" s="1892"/>
      <c r="S43" s="1892"/>
    </row>
    <row r="44" spans="1:19" ht="24.95" customHeight="1">
      <c r="A44" s="1468"/>
      <c r="B44" s="139" t="s">
        <v>1200</v>
      </c>
      <c r="C44" s="1468"/>
      <c r="D44" s="1468"/>
      <c r="E44" s="134"/>
      <c r="F44" s="134"/>
      <c r="G44" s="1471"/>
      <c r="H44" s="1471"/>
      <c r="I44" s="1471"/>
      <c r="J44" s="1471"/>
      <c r="K44" s="1471"/>
      <c r="L44" s="1471"/>
      <c r="M44" s="1471"/>
      <c r="N44" s="1471"/>
      <c r="O44" s="1471"/>
      <c r="P44" s="1471"/>
      <c r="Q44" s="1471"/>
      <c r="R44" s="1471"/>
      <c r="S44" s="1471"/>
    </row>
    <row r="45" spans="1:19" ht="24.95" customHeight="1">
      <c r="A45" s="1468"/>
      <c r="B45" s="1474" t="s">
        <v>603</v>
      </c>
      <c r="C45" s="1468" t="s">
        <v>1650</v>
      </c>
      <c r="D45" s="2257" t="s">
        <v>1178</v>
      </c>
      <c r="E45" s="134">
        <v>300000</v>
      </c>
      <c r="F45" s="134"/>
      <c r="G45" s="2257" t="s">
        <v>1201</v>
      </c>
      <c r="H45" s="2257"/>
      <c r="I45" s="2257"/>
      <c r="J45" s="2257"/>
      <c r="K45" s="2257"/>
      <c r="L45" s="2257"/>
      <c r="M45" s="2257"/>
      <c r="N45" s="2257"/>
      <c r="O45" s="2257"/>
      <c r="P45" s="2257"/>
      <c r="Q45" s="2257"/>
      <c r="R45" s="2257"/>
      <c r="S45" s="2257"/>
    </row>
    <row r="46" spans="1:19" ht="24.95" customHeight="1">
      <c r="A46" s="1468"/>
      <c r="B46" s="1474" t="s">
        <v>624</v>
      </c>
      <c r="C46" s="1468" t="s">
        <v>1650</v>
      </c>
      <c r="D46" s="2257"/>
      <c r="E46" s="134">
        <v>390000</v>
      </c>
      <c r="F46" s="134"/>
      <c r="G46" s="2257"/>
      <c r="H46" s="2257"/>
      <c r="I46" s="2257"/>
      <c r="J46" s="2257"/>
      <c r="K46" s="2257"/>
      <c r="L46" s="2257"/>
      <c r="M46" s="2257"/>
      <c r="N46" s="2257"/>
      <c r="O46" s="2257"/>
      <c r="P46" s="2257"/>
      <c r="Q46" s="2257"/>
      <c r="R46" s="2257"/>
      <c r="S46" s="2257"/>
    </row>
    <row r="47" spans="1:19" ht="24.95" customHeight="1">
      <c r="A47" s="1468"/>
      <c r="B47" s="1474" t="s">
        <v>626</v>
      </c>
      <c r="C47" s="1468" t="s">
        <v>1650</v>
      </c>
      <c r="D47" s="2257"/>
      <c r="E47" s="134">
        <v>370000</v>
      </c>
      <c r="F47" s="134"/>
      <c r="G47" s="2257"/>
      <c r="H47" s="2257"/>
      <c r="I47" s="2257"/>
      <c r="J47" s="2257"/>
      <c r="K47" s="2257"/>
      <c r="L47" s="2257"/>
      <c r="M47" s="2257"/>
      <c r="N47" s="2257"/>
      <c r="O47" s="2257"/>
      <c r="P47" s="2257"/>
      <c r="Q47" s="2257"/>
      <c r="R47" s="2257"/>
      <c r="S47" s="2257"/>
    </row>
    <row r="48" spans="1:19" ht="24.95" customHeight="1">
      <c r="A48" s="1468"/>
      <c r="B48" s="1474" t="s">
        <v>1198</v>
      </c>
      <c r="C48" s="1468" t="s">
        <v>1650</v>
      </c>
      <c r="D48" s="2257"/>
      <c r="E48" s="134">
        <v>360000</v>
      </c>
      <c r="F48" s="134"/>
      <c r="G48" s="2257"/>
      <c r="H48" s="2257"/>
      <c r="I48" s="2257"/>
      <c r="J48" s="2257"/>
      <c r="K48" s="2257"/>
      <c r="L48" s="2257"/>
      <c r="M48" s="2257"/>
      <c r="N48" s="2257"/>
      <c r="O48" s="2257"/>
      <c r="P48" s="2257"/>
      <c r="Q48" s="2257"/>
      <c r="R48" s="2257"/>
      <c r="S48" s="2257"/>
    </row>
    <row r="49" spans="1:19" ht="24.95" customHeight="1">
      <c r="A49" s="1468"/>
      <c r="B49" s="1474" t="s">
        <v>627</v>
      </c>
      <c r="C49" s="1468" t="s">
        <v>1650</v>
      </c>
      <c r="D49" s="2257"/>
      <c r="E49" s="134">
        <v>330000</v>
      </c>
      <c r="F49" s="134"/>
      <c r="G49" s="2257"/>
      <c r="H49" s="2257"/>
      <c r="I49" s="2257"/>
      <c r="J49" s="2257"/>
      <c r="K49" s="2257"/>
      <c r="L49" s="2257"/>
      <c r="M49" s="2257"/>
      <c r="N49" s="2257"/>
      <c r="O49" s="2257"/>
      <c r="P49" s="2257"/>
      <c r="Q49" s="2257"/>
      <c r="R49" s="2257"/>
      <c r="S49" s="2257"/>
    </row>
    <row r="50" spans="1:19" ht="24.95" customHeight="1">
      <c r="A50" s="1468"/>
      <c r="B50" s="1474" t="s">
        <v>1199</v>
      </c>
      <c r="C50" s="1468" t="s">
        <v>1650</v>
      </c>
      <c r="D50" s="2257"/>
      <c r="E50" s="134">
        <f>E49</f>
        <v>330000</v>
      </c>
      <c r="F50" s="134"/>
      <c r="G50" s="2257"/>
      <c r="H50" s="2257"/>
      <c r="I50" s="2257"/>
      <c r="J50" s="2257"/>
      <c r="K50" s="2257"/>
      <c r="L50" s="2257"/>
      <c r="M50" s="2257"/>
      <c r="N50" s="2257"/>
      <c r="O50" s="2257"/>
      <c r="P50" s="2257"/>
      <c r="Q50" s="2257"/>
      <c r="R50" s="2257"/>
      <c r="S50" s="2257"/>
    </row>
    <row r="51" spans="1:19" ht="50.1" hidden="1" customHeight="1">
      <c r="A51" s="138">
        <v>4</v>
      </c>
      <c r="B51" s="1892" t="s">
        <v>1673</v>
      </c>
      <c r="C51" s="1892"/>
      <c r="D51" s="1892"/>
      <c r="E51" s="1892"/>
      <c r="F51" s="1892"/>
      <c r="G51" s="1892"/>
      <c r="H51" s="1892"/>
      <c r="I51" s="1892"/>
      <c r="J51" s="1892"/>
      <c r="K51" s="1892"/>
      <c r="L51" s="1892"/>
      <c r="M51" s="1892"/>
      <c r="N51" s="1892"/>
      <c r="O51" s="1892"/>
      <c r="P51" s="1892"/>
      <c r="Q51" s="1892"/>
      <c r="R51" s="1892"/>
      <c r="S51" s="1892"/>
    </row>
    <row r="52" spans="1:19" ht="24.95" hidden="1" customHeight="1">
      <c r="A52" s="1468"/>
      <c r="B52" s="1474" t="s">
        <v>575</v>
      </c>
      <c r="C52" s="1468" t="s">
        <v>1650</v>
      </c>
      <c r="D52" s="2257" t="s">
        <v>1178</v>
      </c>
      <c r="E52" s="140">
        <v>254545.45</v>
      </c>
      <c r="F52" s="134"/>
      <c r="G52" s="2257" t="s">
        <v>1384</v>
      </c>
      <c r="H52" s="2257"/>
      <c r="I52" s="2257"/>
      <c r="J52" s="2257"/>
      <c r="K52" s="2257"/>
      <c r="L52" s="2257"/>
      <c r="M52" s="2257"/>
      <c r="N52" s="2257"/>
      <c r="O52" s="2257"/>
      <c r="P52" s="2257"/>
      <c r="Q52" s="2257"/>
      <c r="R52" s="2257"/>
      <c r="S52" s="1466"/>
    </row>
    <row r="53" spans="1:19" ht="24.95" hidden="1" customHeight="1">
      <c r="A53" s="1468"/>
      <c r="B53" s="1474" t="s">
        <v>621</v>
      </c>
      <c r="C53" s="1468" t="s">
        <v>1650</v>
      </c>
      <c r="D53" s="2257"/>
      <c r="E53" s="140">
        <v>363636.36</v>
      </c>
      <c r="F53" s="134"/>
      <c r="G53" s="2257"/>
      <c r="H53" s="2257"/>
      <c r="I53" s="2257"/>
      <c r="J53" s="2257"/>
      <c r="K53" s="2257"/>
      <c r="L53" s="2257"/>
      <c r="M53" s="2257"/>
      <c r="N53" s="2257"/>
      <c r="O53" s="2257"/>
      <c r="P53" s="2257"/>
      <c r="Q53" s="2257"/>
      <c r="R53" s="2257"/>
      <c r="S53" s="1466"/>
    </row>
    <row r="54" spans="1:19" ht="24.95" hidden="1" customHeight="1">
      <c r="A54" s="1468"/>
      <c r="B54" s="1474" t="s">
        <v>1385</v>
      </c>
      <c r="C54" s="1468" t="s">
        <v>1650</v>
      </c>
      <c r="D54" s="2257"/>
      <c r="E54" s="140">
        <v>309090.90999999997</v>
      </c>
      <c r="F54" s="134"/>
      <c r="G54" s="2257"/>
      <c r="H54" s="2257"/>
      <c r="I54" s="2257"/>
      <c r="J54" s="2257"/>
      <c r="K54" s="2257"/>
      <c r="L54" s="2257"/>
      <c r="M54" s="2257"/>
      <c r="N54" s="2257"/>
      <c r="O54" s="2257"/>
      <c r="P54" s="2257"/>
      <c r="Q54" s="2257"/>
      <c r="R54" s="2257"/>
      <c r="S54" s="1466"/>
    </row>
    <row r="55" spans="1:19" ht="24.95" hidden="1" customHeight="1">
      <c r="A55" s="1468"/>
      <c r="B55" s="1474" t="s">
        <v>1386</v>
      </c>
      <c r="C55" s="1468" t="s">
        <v>1650</v>
      </c>
      <c r="D55" s="2257"/>
      <c r="E55" s="140">
        <v>281818.18</v>
      </c>
      <c r="F55" s="134"/>
      <c r="G55" s="2257"/>
      <c r="H55" s="2257"/>
      <c r="I55" s="2257"/>
      <c r="J55" s="2257"/>
      <c r="K55" s="2257"/>
      <c r="L55" s="2257"/>
      <c r="M55" s="2257"/>
      <c r="N55" s="2257"/>
      <c r="O55" s="2257"/>
      <c r="P55" s="2257"/>
      <c r="Q55" s="2257"/>
      <c r="R55" s="2257"/>
      <c r="S55" s="1466"/>
    </row>
    <row r="56" spans="1:19" ht="24.95" hidden="1" customHeight="1">
      <c r="A56" s="1468"/>
      <c r="B56" s="1474" t="s">
        <v>626</v>
      </c>
      <c r="C56" s="1468" t="s">
        <v>1650</v>
      </c>
      <c r="D56" s="2257"/>
      <c r="E56" s="140">
        <v>309090.90999999997</v>
      </c>
      <c r="F56" s="134"/>
      <c r="G56" s="2257"/>
      <c r="H56" s="2257"/>
      <c r="I56" s="2257"/>
      <c r="J56" s="2257"/>
      <c r="K56" s="2257"/>
      <c r="L56" s="2257"/>
      <c r="M56" s="2257"/>
      <c r="N56" s="2257"/>
      <c r="O56" s="2257"/>
      <c r="P56" s="2257"/>
      <c r="Q56" s="2257"/>
      <c r="R56" s="2257"/>
      <c r="S56" s="1466"/>
    </row>
    <row r="57" spans="1:19" ht="24.95" hidden="1" customHeight="1">
      <c r="A57" s="1468"/>
      <c r="B57" s="1474" t="s">
        <v>624</v>
      </c>
      <c r="C57" s="1468" t="s">
        <v>1650</v>
      </c>
      <c r="D57" s="2257"/>
      <c r="E57" s="140">
        <v>336363.64</v>
      </c>
      <c r="F57" s="134"/>
      <c r="G57" s="2257"/>
      <c r="H57" s="2257"/>
      <c r="I57" s="2257"/>
      <c r="J57" s="2257"/>
      <c r="K57" s="2257"/>
      <c r="L57" s="2257"/>
      <c r="M57" s="2257"/>
      <c r="N57" s="2257"/>
      <c r="O57" s="2257"/>
      <c r="P57" s="2257"/>
      <c r="Q57" s="2257"/>
      <c r="R57" s="2257"/>
      <c r="S57" s="1466"/>
    </row>
    <row r="58" spans="1:19" ht="24.95" hidden="1" customHeight="1">
      <c r="A58" s="1468"/>
      <c r="B58" s="1474" t="s">
        <v>627</v>
      </c>
      <c r="C58" s="1468" t="s">
        <v>1650</v>
      </c>
      <c r="D58" s="2257"/>
      <c r="E58" s="140">
        <v>290909.09000000003</v>
      </c>
      <c r="F58" s="134"/>
      <c r="G58" s="2257"/>
      <c r="H58" s="2257"/>
      <c r="I58" s="2257"/>
      <c r="J58" s="2257"/>
      <c r="K58" s="2257"/>
      <c r="L58" s="2257"/>
      <c r="M58" s="2257"/>
      <c r="N58" s="2257"/>
      <c r="O58" s="2257"/>
      <c r="P58" s="2257"/>
      <c r="Q58" s="2257"/>
      <c r="R58" s="2257"/>
      <c r="S58" s="1466"/>
    </row>
    <row r="59" spans="1:19" ht="24.95" hidden="1" customHeight="1">
      <c r="A59" s="1468"/>
      <c r="B59" s="1474" t="s">
        <v>1199</v>
      </c>
      <c r="C59" s="1468" t="s">
        <v>1650</v>
      </c>
      <c r="D59" s="2257"/>
      <c r="E59" s="140">
        <f>E58</f>
        <v>290909.09000000003</v>
      </c>
      <c r="F59" s="134"/>
      <c r="G59" s="2257"/>
      <c r="H59" s="2257"/>
      <c r="I59" s="2257"/>
      <c r="J59" s="2257"/>
      <c r="K59" s="2257"/>
      <c r="L59" s="2257"/>
      <c r="M59" s="2257"/>
      <c r="N59" s="2257"/>
      <c r="O59" s="2257"/>
      <c r="P59" s="2257"/>
      <c r="Q59" s="2257"/>
      <c r="R59" s="2257"/>
      <c r="S59" s="1466"/>
    </row>
    <row r="60" spans="1:19" ht="50.1" customHeight="1">
      <c r="A60" s="138">
        <v>2</v>
      </c>
      <c r="B60" s="1892" t="s">
        <v>1728</v>
      </c>
      <c r="C60" s="1892"/>
      <c r="D60" s="1892"/>
      <c r="E60" s="1892"/>
      <c r="F60" s="1892"/>
      <c r="G60" s="1892"/>
      <c r="H60" s="1892"/>
      <c r="I60" s="1892"/>
      <c r="J60" s="1892"/>
      <c r="K60" s="1892"/>
      <c r="L60" s="1892"/>
      <c r="M60" s="1892"/>
      <c r="N60" s="1892"/>
      <c r="O60" s="1892"/>
      <c r="P60" s="1892"/>
      <c r="Q60" s="1892"/>
      <c r="R60" s="1892"/>
      <c r="S60" s="1471"/>
    </row>
    <row r="61" spans="1:19" ht="30" customHeight="1">
      <c r="A61" s="1468"/>
      <c r="B61" s="1474" t="s">
        <v>1355</v>
      </c>
      <c r="C61" s="1468" t="s">
        <v>1650</v>
      </c>
      <c r="D61" s="2257" t="s">
        <v>1178</v>
      </c>
      <c r="E61" s="134">
        <v>234000</v>
      </c>
      <c r="F61" s="134"/>
      <c r="G61" s="2257" t="s">
        <v>1356</v>
      </c>
      <c r="H61" s="2257"/>
      <c r="I61" s="2257"/>
      <c r="J61" s="2257"/>
      <c r="K61" s="2257"/>
      <c r="L61" s="2257"/>
      <c r="M61" s="2257"/>
      <c r="N61" s="2257"/>
      <c r="O61" s="2257"/>
      <c r="P61" s="2257"/>
      <c r="Q61" s="2257"/>
      <c r="R61" s="2257"/>
      <c r="S61" s="2257"/>
    </row>
    <row r="62" spans="1:19" ht="24.95" customHeight="1">
      <c r="A62" s="1468"/>
      <c r="B62" s="1474" t="s">
        <v>1411</v>
      </c>
      <c r="C62" s="1468" t="s">
        <v>1650</v>
      </c>
      <c r="D62" s="2257"/>
      <c r="E62" s="134">
        <v>315000</v>
      </c>
      <c r="F62" s="134"/>
      <c r="G62" s="2257"/>
      <c r="H62" s="2257"/>
      <c r="I62" s="2257"/>
      <c r="J62" s="2257"/>
      <c r="K62" s="2257"/>
      <c r="L62" s="2257"/>
      <c r="M62" s="2257"/>
      <c r="N62" s="2257"/>
      <c r="O62" s="2257"/>
      <c r="P62" s="2257"/>
      <c r="Q62" s="2257"/>
      <c r="R62" s="2257"/>
      <c r="S62" s="2257"/>
    </row>
    <row r="63" spans="1:19" ht="24.95" customHeight="1">
      <c r="A63" s="1468"/>
      <c r="B63" s="1474" t="s">
        <v>1358</v>
      </c>
      <c r="C63" s="1468" t="s">
        <v>1650</v>
      </c>
      <c r="D63" s="2257"/>
      <c r="E63" s="134">
        <v>234000</v>
      </c>
      <c r="F63" s="134"/>
      <c r="G63" s="2257"/>
      <c r="H63" s="2257"/>
      <c r="I63" s="2257"/>
      <c r="J63" s="2257"/>
      <c r="K63" s="2257"/>
      <c r="L63" s="2257"/>
      <c r="M63" s="2257"/>
      <c r="N63" s="2257"/>
      <c r="O63" s="2257"/>
      <c r="P63" s="2257"/>
      <c r="Q63" s="2257"/>
      <c r="R63" s="2257"/>
      <c r="S63" s="2257"/>
    </row>
    <row r="64" spans="1:19" ht="24.95" customHeight="1">
      <c r="A64" s="1468"/>
      <c r="B64" s="1474" t="s">
        <v>1359</v>
      </c>
      <c r="C64" s="1468" t="s">
        <v>1650</v>
      </c>
      <c r="D64" s="2257"/>
      <c r="E64" s="134">
        <v>234000</v>
      </c>
      <c r="F64" s="134"/>
      <c r="G64" s="2257"/>
      <c r="H64" s="2257"/>
      <c r="I64" s="2257"/>
      <c r="J64" s="2257"/>
      <c r="K64" s="2257"/>
      <c r="L64" s="2257"/>
      <c r="M64" s="2257"/>
      <c r="N64" s="2257"/>
      <c r="O64" s="2257"/>
      <c r="P64" s="2257"/>
      <c r="Q64" s="2257"/>
      <c r="R64" s="2257"/>
      <c r="S64" s="2257"/>
    </row>
    <row r="65" spans="1:19" ht="24.95" customHeight="1">
      <c r="A65" s="1468"/>
      <c r="B65" s="1474" t="s">
        <v>1360</v>
      </c>
      <c r="C65" s="1468" t="s">
        <v>1650</v>
      </c>
      <c r="D65" s="2257"/>
      <c r="E65" s="134">
        <v>315000</v>
      </c>
      <c r="F65" s="134"/>
      <c r="G65" s="2257"/>
      <c r="H65" s="2257"/>
      <c r="I65" s="2257"/>
      <c r="J65" s="2257"/>
      <c r="K65" s="2257"/>
      <c r="L65" s="2257"/>
      <c r="M65" s="2257"/>
      <c r="N65" s="2257"/>
      <c r="O65" s="2257"/>
      <c r="P65" s="2257"/>
      <c r="Q65" s="2257"/>
      <c r="R65" s="2257"/>
      <c r="S65" s="2257"/>
    </row>
    <row r="66" spans="1:19" ht="24.95" customHeight="1">
      <c r="A66" s="1468"/>
      <c r="B66" s="1474" t="s">
        <v>1207</v>
      </c>
      <c r="C66" s="1468" t="s">
        <v>1650</v>
      </c>
      <c r="D66" s="2257"/>
      <c r="E66" s="134">
        <v>315000</v>
      </c>
      <c r="F66" s="134"/>
      <c r="G66" s="2257"/>
      <c r="H66" s="2257"/>
      <c r="I66" s="2257"/>
      <c r="J66" s="2257"/>
      <c r="K66" s="2257"/>
      <c r="L66" s="2257"/>
      <c r="M66" s="2257"/>
      <c r="N66" s="2257"/>
      <c r="O66" s="2257"/>
      <c r="P66" s="2257"/>
      <c r="Q66" s="2257"/>
      <c r="R66" s="2257"/>
      <c r="S66" s="2257"/>
    </row>
    <row r="67" spans="1:19" ht="50.1" customHeight="1">
      <c r="A67" s="1465">
        <v>3</v>
      </c>
      <c r="B67" s="1892" t="s">
        <v>1520</v>
      </c>
      <c r="C67" s="1892"/>
      <c r="D67" s="1892"/>
      <c r="E67" s="1892"/>
      <c r="F67" s="1892"/>
      <c r="G67" s="1892"/>
      <c r="H67" s="1892"/>
      <c r="I67" s="1892"/>
      <c r="J67" s="1892"/>
      <c r="K67" s="1892"/>
      <c r="L67" s="1892"/>
      <c r="M67" s="1892"/>
      <c r="N67" s="1892"/>
      <c r="O67" s="1892"/>
      <c r="P67" s="1892"/>
      <c r="Q67" s="1892"/>
      <c r="R67" s="1892"/>
      <c r="S67" s="1466"/>
    </row>
    <row r="68" spans="1:19" ht="20.100000000000001" customHeight="1">
      <c r="A68" s="1468"/>
      <c r="B68" s="1474" t="s">
        <v>1209</v>
      </c>
      <c r="C68" s="1468"/>
      <c r="D68" s="1468"/>
      <c r="E68" s="134"/>
      <c r="F68" s="134"/>
      <c r="G68" s="1466"/>
      <c r="H68" s="1466"/>
      <c r="I68" s="1466"/>
      <c r="J68" s="1466"/>
      <c r="K68" s="1466"/>
      <c r="L68" s="1466"/>
      <c r="M68" s="1466"/>
      <c r="N68" s="1466"/>
      <c r="O68" s="1466"/>
      <c r="P68" s="1466"/>
      <c r="Q68" s="1466"/>
      <c r="R68" s="1466"/>
      <c r="S68" s="2257"/>
    </row>
    <row r="69" spans="1:19" ht="30" customHeight="1">
      <c r="A69" s="1468"/>
      <c r="B69" s="1474" t="s">
        <v>1210</v>
      </c>
      <c r="C69" s="1468" t="s">
        <v>1650</v>
      </c>
      <c r="D69" s="2257" t="s">
        <v>1178</v>
      </c>
      <c r="E69" s="134">
        <v>350000</v>
      </c>
      <c r="F69" s="134"/>
      <c r="G69" s="2257" t="s">
        <v>1211</v>
      </c>
      <c r="H69" s="2257"/>
      <c r="I69" s="2257"/>
      <c r="J69" s="2257"/>
      <c r="K69" s="2257"/>
      <c r="L69" s="2257"/>
      <c r="M69" s="2257"/>
      <c r="N69" s="2257"/>
      <c r="O69" s="2257"/>
      <c r="P69" s="2257"/>
      <c r="Q69" s="2257"/>
      <c r="R69" s="2257"/>
      <c r="S69" s="2257"/>
    </row>
    <row r="70" spans="1:19" ht="24.95" customHeight="1">
      <c r="A70" s="1468"/>
      <c r="B70" s="1474" t="s">
        <v>1212</v>
      </c>
      <c r="C70" s="1468" t="s">
        <v>1650</v>
      </c>
      <c r="D70" s="2257"/>
      <c r="E70" s="134">
        <v>350000</v>
      </c>
      <c r="F70" s="134"/>
      <c r="G70" s="2257"/>
      <c r="H70" s="2257"/>
      <c r="I70" s="2257"/>
      <c r="J70" s="2257"/>
      <c r="K70" s="2257"/>
      <c r="L70" s="2257"/>
      <c r="M70" s="2257"/>
      <c r="N70" s="2257"/>
      <c r="O70" s="2257"/>
      <c r="P70" s="2257"/>
      <c r="Q70" s="2257"/>
      <c r="R70" s="2257"/>
      <c r="S70" s="2257"/>
    </row>
    <row r="71" spans="1:19" ht="24.95" customHeight="1">
      <c r="A71" s="1468"/>
      <c r="B71" s="1474" t="s">
        <v>1213</v>
      </c>
      <c r="C71" s="1468" t="s">
        <v>1650</v>
      </c>
      <c r="D71" s="2257"/>
      <c r="E71" s="134">
        <v>350000</v>
      </c>
      <c r="F71" s="134"/>
      <c r="G71" s="2257"/>
      <c r="H71" s="2257"/>
      <c r="I71" s="2257"/>
      <c r="J71" s="2257"/>
      <c r="K71" s="2257"/>
      <c r="L71" s="2257"/>
      <c r="M71" s="2257"/>
      <c r="N71" s="2257"/>
      <c r="O71" s="2257"/>
      <c r="P71" s="2257"/>
      <c r="Q71" s="2257"/>
      <c r="R71" s="2257"/>
      <c r="S71" s="2257"/>
    </row>
    <row r="72" spans="1:19" ht="50.1" customHeight="1">
      <c r="A72" s="1465">
        <v>4</v>
      </c>
      <c r="B72" s="1892" t="s">
        <v>1521</v>
      </c>
      <c r="C72" s="1892"/>
      <c r="D72" s="1892"/>
      <c r="E72" s="1892"/>
      <c r="F72" s="1892"/>
      <c r="G72" s="1892"/>
      <c r="H72" s="1892"/>
      <c r="I72" s="1892"/>
      <c r="J72" s="1892"/>
      <c r="K72" s="1892"/>
      <c r="L72" s="1892"/>
      <c r="M72" s="1892"/>
      <c r="N72" s="1892"/>
      <c r="O72" s="1892"/>
      <c r="P72" s="1892"/>
      <c r="Q72" s="1892"/>
      <c r="R72" s="1892"/>
      <c r="S72" s="1466"/>
    </row>
    <row r="73" spans="1:19" ht="24.95" customHeight="1">
      <c r="A73" s="1468"/>
      <c r="B73" s="1474" t="s">
        <v>1209</v>
      </c>
      <c r="C73" s="1468"/>
      <c r="D73" s="1468"/>
      <c r="E73" s="134"/>
      <c r="F73" s="134"/>
      <c r="G73" s="1466"/>
      <c r="H73" s="1466"/>
      <c r="I73" s="1466"/>
      <c r="J73" s="1466"/>
      <c r="K73" s="1466"/>
      <c r="L73" s="1466"/>
      <c r="M73" s="1466"/>
      <c r="N73" s="1466"/>
      <c r="O73" s="1466"/>
      <c r="P73" s="1466"/>
      <c r="Q73" s="1466"/>
      <c r="R73" s="1466"/>
      <c r="S73" s="2257"/>
    </row>
    <row r="74" spans="1:19" ht="45" customHeight="1">
      <c r="A74" s="1468"/>
      <c r="B74" s="1474" t="s">
        <v>1210</v>
      </c>
      <c r="C74" s="1468" t="s">
        <v>1650</v>
      </c>
      <c r="D74" s="2257" t="s">
        <v>1178</v>
      </c>
      <c r="E74" s="134">
        <v>350000</v>
      </c>
      <c r="F74" s="134"/>
      <c r="G74" s="2257" t="s">
        <v>1215</v>
      </c>
      <c r="H74" s="2257"/>
      <c r="I74" s="2257"/>
      <c r="J74" s="2257"/>
      <c r="K74" s="2257"/>
      <c r="L74" s="2257"/>
      <c r="M74" s="2257"/>
      <c r="N74" s="2257"/>
      <c r="O74" s="2257"/>
      <c r="P74" s="2257"/>
      <c r="Q74" s="2257"/>
      <c r="R74" s="2257"/>
      <c r="S74" s="2257"/>
    </row>
    <row r="75" spans="1:19" ht="24.95" customHeight="1">
      <c r="A75" s="1468"/>
      <c r="B75" s="1474" t="s">
        <v>1212</v>
      </c>
      <c r="C75" s="1468" t="s">
        <v>1650</v>
      </c>
      <c r="D75" s="2257"/>
      <c r="E75" s="134">
        <v>350000</v>
      </c>
      <c r="F75" s="134"/>
      <c r="G75" s="2257"/>
      <c r="H75" s="2257"/>
      <c r="I75" s="2257"/>
      <c r="J75" s="2257"/>
      <c r="K75" s="2257"/>
      <c r="L75" s="2257"/>
      <c r="M75" s="2257"/>
      <c r="N75" s="2257"/>
      <c r="O75" s="2257"/>
      <c r="P75" s="2257"/>
      <c r="Q75" s="2257"/>
      <c r="R75" s="2257"/>
      <c r="S75" s="2257"/>
    </row>
    <row r="76" spans="1:19" ht="24.95" customHeight="1">
      <c r="A76" s="1468"/>
      <c r="B76" s="1474" t="s">
        <v>1213</v>
      </c>
      <c r="C76" s="1468" t="s">
        <v>1650</v>
      </c>
      <c r="D76" s="2257"/>
      <c r="E76" s="134">
        <v>350000</v>
      </c>
      <c r="F76" s="134"/>
      <c r="G76" s="2257"/>
      <c r="H76" s="2257"/>
      <c r="I76" s="2257"/>
      <c r="J76" s="2257"/>
      <c r="K76" s="2257"/>
      <c r="L76" s="2257"/>
      <c r="M76" s="2257"/>
      <c r="N76" s="2257"/>
      <c r="O76" s="2257"/>
      <c r="P76" s="2257"/>
      <c r="Q76" s="2257"/>
      <c r="R76" s="2257"/>
      <c r="S76" s="2257"/>
    </row>
    <row r="77" spans="1:19" ht="71.25" customHeight="1">
      <c r="A77" s="1465">
        <v>5</v>
      </c>
      <c r="B77" s="1892" t="s">
        <v>1715</v>
      </c>
      <c r="C77" s="1892"/>
      <c r="D77" s="1892"/>
      <c r="E77" s="1892"/>
      <c r="F77" s="1892"/>
      <c r="G77" s="1892"/>
      <c r="H77" s="1892"/>
      <c r="I77" s="1892"/>
      <c r="J77" s="1892"/>
      <c r="K77" s="1892"/>
      <c r="L77" s="1892"/>
      <c r="M77" s="1892"/>
      <c r="N77" s="1892"/>
      <c r="O77" s="1892"/>
      <c r="P77" s="1892"/>
      <c r="Q77" s="1892"/>
      <c r="R77" s="1892"/>
      <c r="S77" s="1466"/>
    </row>
    <row r="78" spans="1:19" ht="24.95" customHeight="1">
      <c r="A78" s="1468"/>
      <c r="B78" s="1474" t="s">
        <v>1492</v>
      </c>
      <c r="C78" s="1468" t="s">
        <v>1650</v>
      </c>
      <c r="D78" s="2257" t="s">
        <v>1178</v>
      </c>
      <c r="E78" s="134">
        <v>318182</v>
      </c>
      <c r="F78" s="134"/>
      <c r="G78" s="2257" t="s">
        <v>1494</v>
      </c>
      <c r="H78" s="2257"/>
      <c r="I78" s="2257"/>
      <c r="J78" s="2257"/>
      <c r="K78" s="2257"/>
      <c r="L78" s="2257"/>
      <c r="M78" s="2257"/>
      <c r="N78" s="2257"/>
      <c r="O78" s="2257"/>
      <c r="P78" s="2257"/>
      <c r="Q78" s="2257"/>
      <c r="R78" s="2257"/>
      <c r="S78" s="1466"/>
    </row>
    <row r="79" spans="1:19" ht="24.95" customHeight="1">
      <c r="A79" s="1468"/>
      <c r="B79" s="1474" t="s">
        <v>1495</v>
      </c>
      <c r="C79" s="1468" t="s">
        <v>1650</v>
      </c>
      <c r="D79" s="2257"/>
      <c r="E79" s="134">
        <v>227273</v>
      </c>
      <c r="F79" s="134"/>
      <c r="G79" s="2257"/>
      <c r="H79" s="2257"/>
      <c r="I79" s="2257"/>
      <c r="J79" s="2257"/>
      <c r="K79" s="2257"/>
      <c r="L79" s="2257"/>
      <c r="M79" s="2257"/>
      <c r="N79" s="2257"/>
      <c r="O79" s="2257"/>
      <c r="P79" s="2257"/>
      <c r="Q79" s="2257"/>
      <c r="R79" s="2257"/>
      <c r="S79" s="1466"/>
    </row>
    <row r="80" spans="1:19" ht="24.95" customHeight="1">
      <c r="A80" s="1468"/>
      <c r="B80" s="1474" t="s">
        <v>1496</v>
      </c>
      <c r="C80" s="1468" t="s">
        <v>1650</v>
      </c>
      <c r="D80" s="2257"/>
      <c r="E80" s="134">
        <v>227273</v>
      </c>
      <c r="F80" s="134"/>
      <c r="G80" s="2257"/>
      <c r="H80" s="2257"/>
      <c r="I80" s="2257"/>
      <c r="J80" s="2257"/>
      <c r="K80" s="2257"/>
      <c r="L80" s="2257"/>
      <c r="M80" s="2257"/>
      <c r="N80" s="2257"/>
      <c r="O80" s="2257"/>
      <c r="P80" s="2257"/>
      <c r="Q80" s="2257"/>
      <c r="R80" s="2257"/>
      <c r="S80" s="1466"/>
    </row>
    <row r="81" spans="1:19" ht="24.95" customHeight="1">
      <c r="A81" s="1468"/>
      <c r="B81" s="1474" t="s">
        <v>1497</v>
      </c>
      <c r="C81" s="1468" t="s">
        <v>1650</v>
      </c>
      <c r="D81" s="2257"/>
      <c r="E81" s="134">
        <v>190909</v>
      </c>
      <c r="F81" s="134"/>
      <c r="G81" s="2257"/>
      <c r="H81" s="2257"/>
      <c r="I81" s="2257"/>
      <c r="J81" s="2257"/>
      <c r="K81" s="2257"/>
      <c r="L81" s="2257"/>
      <c r="M81" s="2257"/>
      <c r="N81" s="2257"/>
      <c r="O81" s="2257"/>
      <c r="P81" s="2257"/>
      <c r="Q81" s="2257"/>
      <c r="R81" s="2257"/>
      <c r="S81" s="1466"/>
    </row>
    <row r="82" spans="1:19" ht="57.75" customHeight="1">
      <c r="A82" s="1465">
        <v>6</v>
      </c>
      <c r="B82" s="1892" t="s">
        <v>1716</v>
      </c>
      <c r="C82" s="1892"/>
      <c r="D82" s="1892"/>
      <c r="E82" s="1892"/>
      <c r="F82" s="1892"/>
      <c r="G82" s="1892"/>
      <c r="H82" s="1892"/>
      <c r="I82" s="1892"/>
      <c r="J82" s="1892"/>
      <c r="K82" s="1892"/>
      <c r="L82" s="1892"/>
      <c r="M82" s="1892"/>
      <c r="N82" s="1892"/>
      <c r="O82" s="1892"/>
      <c r="P82" s="1892"/>
      <c r="Q82" s="1892"/>
      <c r="R82" s="1892"/>
      <c r="S82" s="1466"/>
    </row>
    <row r="83" spans="1:19" ht="24.95" customHeight="1">
      <c r="A83" s="1468"/>
      <c r="B83" s="1474" t="s">
        <v>624</v>
      </c>
      <c r="C83" s="1468" t="s">
        <v>1650</v>
      </c>
      <c r="D83" s="2257" t="s">
        <v>1178</v>
      </c>
      <c r="E83" s="134">
        <v>336363.63</v>
      </c>
      <c r="F83" s="134"/>
      <c r="G83" s="2257" t="s">
        <v>1556</v>
      </c>
      <c r="H83" s="2257"/>
      <c r="I83" s="2257"/>
      <c r="J83" s="2257"/>
      <c r="K83" s="2257"/>
      <c r="L83" s="2257"/>
      <c r="M83" s="2257"/>
      <c r="N83" s="2257"/>
      <c r="O83" s="2257"/>
      <c r="P83" s="2257"/>
      <c r="Q83" s="2257"/>
      <c r="R83" s="2257"/>
      <c r="S83" s="1466"/>
    </row>
    <row r="84" spans="1:19" ht="24.95" customHeight="1">
      <c r="A84" s="1468"/>
      <c r="B84" s="1474" t="s">
        <v>625</v>
      </c>
      <c r="C84" s="1468" t="s">
        <v>1650</v>
      </c>
      <c r="D84" s="2257"/>
      <c r="E84" s="134">
        <v>281818.18</v>
      </c>
      <c r="F84" s="134"/>
      <c r="G84" s="2257"/>
      <c r="H84" s="2257"/>
      <c r="I84" s="2257"/>
      <c r="J84" s="2257"/>
      <c r="K84" s="2257"/>
      <c r="L84" s="2257"/>
      <c r="M84" s="2257"/>
      <c r="N84" s="2257"/>
      <c r="O84" s="2257"/>
      <c r="P84" s="2257"/>
      <c r="Q84" s="2257"/>
      <c r="R84" s="2257"/>
      <c r="S84" s="1466"/>
    </row>
    <row r="85" spans="1:19" ht="24.95" customHeight="1">
      <c r="A85" s="1468"/>
      <c r="B85" s="1474" t="s">
        <v>626</v>
      </c>
      <c r="C85" s="1468" t="s">
        <v>1650</v>
      </c>
      <c r="D85" s="2257"/>
      <c r="E85" s="134">
        <v>318181.81</v>
      </c>
      <c r="F85" s="134"/>
      <c r="G85" s="2257"/>
      <c r="H85" s="2257"/>
      <c r="I85" s="2257"/>
      <c r="J85" s="2257"/>
      <c r="K85" s="2257"/>
      <c r="L85" s="2257"/>
      <c r="M85" s="2257"/>
      <c r="N85" s="2257"/>
      <c r="O85" s="2257"/>
      <c r="P85" s="2257"/>
      <c r="Q85" s="2257"/>
      <c r="R85" s="2257"/>
      <c r="S85" s="1466"/>
    </row>
    <row r="86" spans="1:19" ht="24.95" customHeight="1">
      <c r="A86" s="1468"/>
      <c r="B86" s="1474" t="s">
        <v>1557</v>
      </c>
      <c r="C86" s="1468" t="s">
        <v>1650</v>
      </c>
      <c r="D86" s="2257"/>
      <c r="E86" s="134">
        <v>281818.18</v>
      </c>
      <c r="F86" s="134"/>
      <c r="G86" s="2257"/>
      <c r="H86" s="2257"/>
      <c r="I86" s="2257"/>
      <c r="J86" s="2257"/>
      <c r="K86" s="2257"/>
      <c r="L86" s="2257"/>
      <c r="M86" s="2257"/>
      <c r="N86" s="2257"/>
      <c r="O86" s="2257"/>
      <c r="P86" s="2257"/>
      <c r="Q86" s="2257"/>
      <c r="R86" s="2257"/>
      <c r="S86" s="1466"/>
    </row>
    <row r="87" spans="1:19" ht="24.95" customHeight="1">
      <c r="A87" s="1468"/>
      <c r="B87" s="1474" t="s">
        <v>1558</v>
      </c>
      <c r="C87" s="1468" t="s">
        <v>1650</v>
      </c>
      <c r="D87" s="2257"/>
      <c r="E87" s="134">
        <v>309090.90000000002</v>
      </c>
      <c r="F87" s="134"/>
      <c r="G87" s="2257"/>
      <c r="H87" s="2257"/>
      <c r="I87" s="2257"/>
      <c r="J87" s="2257"/>
      <c r="K87" s="2257"/>
      <c r="L87" s="2257"/>
      <c r="M87" s="2257"/>
      <c r="N87" s="2257"/>
      <c r="O87" s="2257"/>
      <c r="P87" s="2257"/>
      <c r="Q87" s="2257"/>
      <c r="R87" s="2257"/>
      <c r="S87" s="1466"/>
    </row>
    <row r="88" spans="1:19" ht="24.95" customHeight="1">
      <c r="A88" s="1468"/>
      <c r="B88" s="1474" t="s">
        <v>1358</v>
      </c>
      <c r="C88" s="1468" t="s">
        <v>1650</v>
      </c>
      <c r="D88" s="2257"/>
      <c r="E88" s="134">
        <v>254545</v>
      </c>
      <c r="F88" s="134"/>
      <c r="G88" s="2257"/>
      <c r="H88" s="2257"/>
      <c r="I88" s="2257"/>
      <c r="J88" s="2257"/>
      <c r="K88" s="2257"/>
      <c r="L88" s="2257"/>
      <c r="M88" s="2257"/>
      <c r="N88" s="2257"/>
      <c r="O88" s="2257"/>
      <c r="P88" s="2257"/>
      <c r="Q88" s="2257"/>
      <c r="R88" s="2257"/>
      <c r="S88" s="1466"/>
    </row>
    <row r="89" spans="1:19" ht="24.95" customHeight="1">
      <c r="A89" s="1468"/>
      <c r="B89" s="1474" t="s">
        <v>627</v>
      </c>
      <c r="C89" s="1468" t="s">
        <v>1650</v>
      </c>
      <c r="D89" s="2257"/>
      <c r="E89" s="134">
        <v>281818</v>
      </c>
      <c r="F89" s="134"/>
      <c r="G89" s="2257"/>
      <c r="H89" s="2257"/>
      <c r="I89" s="2257"/>
      <c r="J89" s="2257"/>
      <c r="K89" s="2257"/>
      <c r="L89" s="2257"/>
      <c r="M89" s="2257"/>
      <c r="N89" s="2257"/>
      <c r="O89" s="2257"/>
      <c r="P89" s="2257"/>
      <c r="Q89" s="2257"/>
      <c r="R89" s="2257"/>
      <c r="S89" s="1466"/>
    </row>
    <row r="90" spans="1:19" ht="24.95" customHeight="1">
      <c r="A90" s="1468"/>
      <c r="B90" s="1474" t="s">
        <v>1199</v>
      </c>
      <c r="C90" s="1468" t="s">
        <v>1650</v>
      </c>
      <c r="D90" s="2257"/>
      <c r="E90" s="134">
        <v>281818</v>
      </c>
      <c r="F90" s="134"/>
      <c r="G90" s="2257"/>
      <c r="H90" s="2257"/>
      <c r="I90" s="2257"/>
      <c r="J90" s="2257"/>
      <c r="K90" s="2257"/>
      <c r="L90" s="2257"/>
      <c r="M90" s="2257"/>
      <c r="N90" s="2257"/>
      <c r="O90" s="2257"/>
      <c r="P90" s="2257"/>
      <c r="Q90" s="2257"/>
      <c r="R90" s="2257"/>
      <c r="S90" s="1466"/>
    </row>
    <row r="91" spans="1:19" ht="24.95" customHeight="1">
      <c r="A91" s="1468"/>
      <c r="B91" s="1474" t="s">
        <v>1496</v>
      </c>
      <c r="C91" s="1468" t="s">
        <v>1650</v>
      </c>
      <c r="D91" s="2257"/>
      <c r="E91" s="134">
        <v>281818</v>
      </c>
      <c r="F91" s="134"/>
      <c r="G91" s="2257"/>
      <c r="H91" s="2257"/>
      <c r="I91" s="2257"/>
      <c r="J91" s="2257"/>
      <c r="K91" s="2257"/>
      <c r="L91" s="2257"/>
      <c r="M91" s="2257"/>
      <c r="N91" s="2257"/>
      <c r="O91" s="2257"/>
      <c r="P91" s="2257"/>
      <c r="Q91" s="2257"/>
      <c r="R91" s="2257"/>
      <c r="S91" s="1466"/>
    </row>
    <row r="92" spans="1:19" ht="24.95" customHeight="1">
      <c r="A92" s="1468"/>
      <c r="B92" s="1474" t="s">
        <v>616</v>
      </c>
      <c r="C92" s="1468" t="s">
        <v>1650</v>
      </c>
      <c r="D92" s="2257"/>
      <c r="E92" s="134">
        <v>254545</v>
      </c>
      <c r="F92" s="134"/>
      <c r="G92" s="2257"/>
      <c r="H92" s="2257"/>
      <c r="I92" s="2257"/>
      <c r="J92" s="2257"/>
      <c r="K92" s="2257"/>
      <c r="L92" s="2257"/>
      <c r="M92" s="2257"/>
      <c r="N92" s="2257"/>
      <c r="O92" s="2257"/>
      <c r="P92" s="2257"/>
      <c r="Q92" s="2257"/>
      <c r="R92" s="2257"/>
      <c r="S92" s="1466"/>
    </row>
    <row r="93" spans="1:19" ht="43.5" customHeight="1">
      <c r="A93" s="1465">
        <v>7</v>
      </c>
      <c r="B93" s="1892" t="s">
        <v>1566</v>
      </c>
      <c r="C93" s="1892"/>
      <c r="D93" s="1892"/>
      <c r="E93" s="1892"/>
      <c r="F93" s="1892"/>
      <c r="G93" s="1892"/>
      <c r="H93" s="1892"/>
      <c r="I93" s="1892"/>
      <c r="J93" s="1892"/>
      <c r="K93" s="1892"/>
      <c r="L93" s="1892"/>
      <c r="M93" s="1892"/>
      <c r="N93" s="1892"/>
      <c r="O93" s="1892"/>
      <c r="P93" s="1892"/>
      <c r="Q93" s="1892"/>
      <c r="R93" s="1892"/>
      <c r="S93" s="1466"/>
    </row>
    <row r="94" spans="1:19" ht="24.95" customHeight="1">
      <c r="A94" s="1468"/>
      <c r="B94" s="1474" t="s">
        <v>624</v>
      </c>
      <c r="C94" s="1468" t="s">
        <v>1650</v>
      </c>
      <c r="D94" s="1466"/>
      <c r="E94" s="134">
        <v>327273</v>
      </c>
      <c r="F94" s="134"/>
      <c r="G94" s="2258" t="s">
        <v>1567</v>
      </c>
      <c r="H94" s="2259"/>
      <c r="I94" s="2259"/>
      <c r="J94" s="2259"/>
      <c r="K94" s="2259"/>
      <c r="L94" s="2259"/>
      <c r="M94" s="2259"/>
      <c r="N94" s="2259"/>
      <c r="O94" s="2259"/>
      <c r="P94" s="2259"/>
      <c r="Q94" s="2259"/>
      <c r="R94" s="2260"/>
      <c r="S94" s="1466"/>
    </row>
    <row r="95" spans="1:19" ht="24.95" customHeight="1">
      <c r="A95" s="1468"/>
      <c r="B95" s="1474" t="s">
        <v>626</v>
      </c>
      <c r="C95" s="1468" t="s">
        <v>1650</v>
      </c>
      <c r="D95" s="1466"/>
      <c r="E95" s="134">
        <v>272727</v>
      </c>
      <c r="F95" s="134"/>
      <c r="G95" s="2261"/>
      <c r="H95" s="2262"/>
      <c r="I95" s="2262"/>
      <c r="J95" s="2262"/>
      <c r="K95" s="2262"/>
      <c r="L95" s="2262"/>
      <c r="M95" s="2262"/>
      <c r="N95" s="2262"/>
      <c r="O95" s="2262"/>
      <c r="P95" s="2262"/>
      <c r="Q95" s="2262"/>
      <c r="R95" s="2263"/>
      <c r="S95" s="1466"/>
    </row>
    <row r="96" spans="1:19" ht="24.95" customHeight="1">
      <c r="A96" s="1468"/>
      <c r="B96" s="1474" t="s">
        <v>625</v>
      </c>
      <c r="C96" s="1468" t="s">
        <v>1650</v>
      </c>
      <c r="D96" s="1466"/>
      <c r="E96" s="134">
        <v>236363</v>
      </c>
      <c r="F96" s="134"/>
      <c r="G96" s="2261"/>
      <c r="H96" s="2262"/>
      <c r="I96" s="2262"/>
      <c r="J96" s="2262"/>
      <c r="K96" s="2262"/>
      <c r="L96" s="2262"/>
      <c r="M96" s="2262"/>
      <c r="N96" s="2262"/>
      <c r="O96" s="2262"/>
      <c r="P96" s="2262"/>
      <c r="Q96" s="2262"/>
      <c r="R96" s="2263"/>
      <c r="S96" s="1466"/>
    </row>
    <row r="97" spans="1:19" ht="24.95" customHeight="1">
      <c r="A97" s="1468"/>
      <c r="B97" s="1474" t="s">
        <v>1496</v>
      </c>
      <c r="C97" s="1468" t="s">
        <v>1650</v>
      </c>
      <c r="D97" s="1466"/>
      <c r="E97" s="134">
        <v>236363</v>
      </c>
      <c r="F97" s="134"/>
      <c r="G97" s="2261"/>
      <c r="H97" s="2262"/>
      <c r="I97" s="2262"/>
      <c r="J97" s="2262"/>
      <c r="K97" s="2262"/>
      <c r="L97" s="2262"/>
      <c r="M97" s="2262"/>
      <c r="N97" s="2262"/>
      <c r="O97" s="2262"/>
      <c r="P97" s="2262"/>
      <c r="Q97" s="2262"/>
      <c r="R97" s="2263"/>
      <c r="S97" s="1466"/>
    </row>
    <row r="98" spans="1:19" ht="24.95" customHeight="1">
      <c r="A98" s="1468"/>
      <c r="B98" s="1474" t="s">
        <v>627</v>
      </c>
      <c r="C98" s="1468" t="s">
        <v>1650</v>
      </c>
      <c r="D98" s="1466"/>
      <c r="E98" s="134">
        <v>272727</v>
      </c>
      <c r="F98" s="134"/>
      <c r="G98" s="2264"/>
      <c r="H98" s="2265"/>
      <c r="I98" s="2265"/>
      <c r="J98" s="2265"/>
      <c r="K98" s="2265"/>
      <c r="L98" s="2265"/>
      <c r="M98" s="2265"/>
      <c r="N98" s="2265"/>
      <c r="O98" s="2265"/>
      <c r="P98" s="2265"/>
      <c r="Q98" s="2265"/>
      <c r="R98" s="2266"/>
      <c r="S98" s="1466"/>
    </row>
    <row r="99" spans="1:19" ht="43.5" customHeight="1">
      <c r="A99" s="1465">
        <v>8</v>
      </c>
      <c r="B99" s="1892" t="s">
        <v>1665</v>
      </c>
      <c r="C99" s="1892"/>
      <c r="D99" s="1892"/>
      <c r="E99" s="1892"/>
      <c r="F99" s="1892"/>
      <c r="G99" s="1892"/>
      <c r="H99" s="1892"/>
      <c r="I99" s="1892"/>
      <c r="J99" s="1892"/>
      <c r="K99" s="1892"/>
      <c r="L99" s="1892"/>
      <c r="M99" s="1892"/>
      <c r="N99" s="1892"/>
      <c r="O99" s="1892"/>
      <c r="P99" s="1892"/>
      <c r="Q99" s="1892"/>
      <c r="R99" s="1892"/>
      <c r="S99" s="1466"/>
    </row>
    <row r="100" spans="1:19" ht="24.95" customHeight="1">
      <c r="A100" s="1468"/>
      <c r="B100" s="1474" t="s">
        <v>1666</v>
      </c>
      <c r="C100" s="1468" t="s">
        <v>249</v>
      </c>
      <c r="D100" s="1466"/>
      <c r="E100" s="134">
        <v>363636</v>
      </c>
      <c r="F100" s="134"/>
      <c r="G100" s="2258" t="s">
        <v>1671</v>
      </c>
      <c r="H100" s="2259"/>
      <c r="I100" s="2259"/>
      <c r="J100" s="2259"/>
      <c r="K100" s="2259"/>
      <c r="L100" s="2259"/>
      <c r="M100" s="2259"/>
      <c r="N100" s="2259"/>
      <c r="O100" s="2259"/>
      <c r="P100" s="2259"/>
      <c r="Q100" s="2259"/>
      <c r="R100" s="2260"/>
      <c r="S100" s="1466"/>
    </row>
    <row r="101" spans="1:19" ht="24.95" customHeight="1">
      <c r="A101" s="1468"/>
      <c r="B101" s="1474" t="s">
        <v>1667</v>
      </c>
      <c r="C101" s="1468" t="s">
        <v>249</v>
      </c>
      <c r="D101" s="1466"/>
      <c r="E101" s="134">
        <v>363636</v>
      </c>
      <c r="F101" s="134"/>
      <c r="G101" s="2261"/>
      <c r="H101" s="2262"/>
      <c r="I101" s="2262"/>
      <c r="J101" s="2262"/>
      <c r="K101" s="2262"/>
      <c r="L101" s="2262"/>
      <c r="M101" s="2262"/>
      <c r="N101" s="2262"/>
      <c r="O101" s="2262"/>
      <c r="P101" s="2262"/>
      <c r="Q101" s="2262"/>
      <c r="R101" s="2263"/>
      <c r="S101" s="1466"/>
    </row>
    <row r="102" spans="1:19" ht="24.95" customHeight="1">
      <c r="A102" s="1468"/>
      <c r="B102" s="1474" t="s">
        <v>1668</v>
      </c>
      <c r="C102" s="1468" t="s">
        <v>249</v>
      </c>
      <c r="D102" s="1466"/>
      <c r="E102" s="134">
        <v>363636</v>
      </c>
      <c r="F102" s="134"/>
      <c r="G102" s="2261"/>
      <c r="H102" s="2262"/>
      <c r="I102" s="2262"/>
      <c r="J102" s="2262"/>
      <c r="K102" s="2262"/>
      <c r="L102" s="2262"/>
      <c r="M102" s="2262"/>
      <c r="N102" s="2262"/>
      <c r="O102" s="2262"/>
      <c r="P102" s="2262"/>
      <c r="Q102" s="2262"/>
      <c r="R102" s="2263"/>
      <c r="S102" s="1466"/>
    </row>
    <row r="103" spans="1:19" ht="24.95" customHeight="1">
      <c r="A103" s="1468"/>
      <c r="B103" s="1474" t="s">
        <v>1492</v>
      </c>
      <c r="C103" s="1468" t="s">
        <v>249</v>
      </c>
      <c r="D103" s="1466"/>
      <c r="E103" s="134">
        <v>336364</v>
      </c>
      <c r="F103" s="134"/>
      <c r="G103" s="2261"/>
      <c r="H103" s="2262"/>
      <c r="I103" s="2262"/>
      <c r="J103" s="2262"/>
      <c r="K103" s="2262"/>
      <c r="L103" s="2262"/>
      <c r="M103" s="2262"/>
      <c r="N103" s="2262"/>
      <c r="O103" s="2262"/>
      <c r="P103" s="2262"/>
      <c r="Q103" s="2262"/>
      <c r="R103" s="2263"/>
      <c r="S103" s="1466"/>
    </row>
    <row r="104" spans="1:19" ht="24.95" customHeight="1">
      <c r="A104" s="1468"/>
      <c r="B104" s="1474" t="s">
        <v>1669</v>
      </c>
      <c r="C104" s="1468" t="s">
        <v>249</v>
      </c>
      <c r="D104" s="1466"/>
      <c r="E104" s="134">
        <v>309091</v>
      </c>
      <c r="F104" s="134"/>
      <c r="G104" s="2261"/>
      <c r="H104" s="2262"/>
      <c r="I104" s="2262"/>
      <c r="J104" s="2262"/>
      <c r="K104" s="2262"/>
      <c r="L104" s="2262"/>
      <c r="M104" s="2262"/>
      <c r="N104" s="2262"/>
      <c r="O104" s="2262"/>
      <c r="P104" s="2262"/>
      <c r="Q104" s="2262"/>
      <c r="R104" s="2263"/>
      <c r="S104" s="1466"/>
    </row>
    <row r="105" spans="1:19" ht="24.95" customHeight="1">
      <c r="A105" s="1468"/>
      <c r="B105" s="1474" t="s">
        <v>1495</v>
      </c>
      <c r="C105" s="1468" t="s">
        <v>249</v>
      </c>
      <c r="D105" s="1466"/>
      <c r="E105" s="134">
        <v>281818</v>
      </c>
      <c r="F105" s="134"/>
      <c r="G105" s="2261"/>
      <c r="H105" s="2262"/>
      <c r="I105" s="2262"/>
      <c r="J105" s="2262"/>
      <c r="K105" s="2262"/>
      <c r="L105" s="2262"/>
      <c r="M105" s="2262"/>
      <c r="N105" s="2262"/>
      <c r="O105" s="2262"/>
      <c r="P105" s="2262"/>
      <c r="Q105" s="2262"/>
      <c r="R105" s="2263"/>
      <c r="S105" s="1466"/>
    </row>
    <row r="106" spans="1:19" ht="24.95" customHeight="1">
      <c r="A106" s="1468"/>
      <c r="B106" s="1474" t="s">
        <v>1670</v>
      </c>
      <c r="C106" s="1468" t="s">
        <v>249</v>
      </c>
      <c r="D106" s="1466"/>
      <c r="E106" s="134">
        <v>254545</v>
      </c>
      <c r="F106" s="134"/>
      <c r="G106" s="2264"/>
      <c r="H106" s="2265"/>
      <c r="I106" s="2265"/>
      <c r="J106" s="2265"/>
      <c r="K106" s="2265"/>
      <c r="L106" s="2265"/>
      <c r="M106" s="2265"/>
      <c r="N106" s="2265"/>
      <c r="O106" s="2265"/>
      <c r="P106" s="2265"/>
      <c r="Q106" s="2265"/>
      <c r="R106" s="2266"/>
      <c r="S106" s="1466"/>
    </row>
    <row r="107" spans="1:19" ht="43.5" customHeight="1">
      <c r="A107" s="1465">
        <v>9</v>
      </c>
      <c r="B107" s="1892" t="s">
        <v>1729</v>
      </c>
      <c r="C107" s="1892"/>
      <c r="D107" s="1892"/>
      <c r="E107" s="1892"/>
      <c r="F107" s="1892"/>
      <c r="G107" s="1892"/>
      <c r="H107" s="1892"/>
      <c r="I107" s="1892"/>
      <c r="J107" s="1892"/>
      <c r="K107" s="1892"/>
      <c r="L107" s="1892"/>
      <c r="M107" s="1892"/>
      <c r="N107" s="1892"/>
      <c r="O107" s="1892"/>
      <c r="P107" s="1892"/>
      <c r="Q107" s="1892"/>
      <c r="R107" s="1892"/>
      <c r="S107" s="1466"/>
    </row>
    <row r="108" spans="1:19" ht="24.95" customHeight="1">
      <c r="A108" s="1468"/>
      <c r="B108" s="1474" t="s">
        <v>1677</v>
      </c>
      <c r="C108" s="1468" t="s">
        <v>249</v>
      </c>
      <c r="D108" s="1466"/>
      <c r="E108" s="134">
        <v>150000</v>
      </c>
      <c r="F108" s="134"/>
      <c r="G108" s="2258" t="s">
        <v>1681</v>
      </c>
      <c r="H108" s="2259"/>
      <c r="I108" s="2259"/>
      <c r="J108" s="2259"/>
      <c r="K108" s="2259"/>
      <c r="L108" s="2259"/>
      <c r="M108" s="2259"/>
      <c r="N108" s="2259"/>
      <c r="O108" s="2259"/>
      <c r="P108" s="2259"/>
      <c r="Q108" s="2259"/>
      <c r="R108" s="2260"/>
      <c r="S108" s="1466"/>
    </row>
    <row r="109" spans="1:19" ht="24.95" customHeight="1">
      <c r="A109" s="1468"/>
      <c r="B109" s="1474" t="s">
        <v>1678</v>
      </c>
      <c r="C109" s="1468" t="s">
        <v>249</v>
      </c>
      <c r="D109" s="1466"/>
      <c r="E109" s="134">
        <v>373000</v>
      </c>
      <c r="F109" s="134"/>
      <c r="G109" s="2261"/>
      <c r="H109" s="2262"/>
      <c r="I109" s="2262"/>
      <c r="J109" s="2262"/>
      <c r="K109" s="2262"/>
      <c r="L109" s="2262"/>
      <c r="M109" s="2262"/>
      <c r="N109" s="2262"/>
      <c r="O109" s="2262"/>
      <c r="P109" s="2262"/>
      <c r="Q109" s="2262"/>
      <c r="R109" s="2263"/>
      <c r="S109" s="1466"/>
    </row>
    <row r="110" spans="1:19" ht="24.95" customHeight="1">
      <c r="A110" s="1468"/>
      <c r="B110" s="1474" t="s">
        <v>1679</v>
      </c>
      <c r="C110" s="1468" t="s">
        <v>249</v>
      </c>
      <c r="D110" s="1466"/>
      <c r="E110" s="134">
        <v>209000</v>
      </c>
      <c r="F110" s="134"/>
      <c r="G110" s="2261"/>
      <c r="H110" s="2262"/>
      <c r="I110" s="2262"/>
      <c r="J110" s="2262"/>
      <c r="K110" s="2262"/>
      <c r="L110" s="2262"/>
      <c r="M110" s="2262"/>
      <c r="N110" s="2262"/>
      <c r="O110" s="2262"/>
      <c r="P110" s="2262"/>
      <c r="Q110" s="2262"/>
      <c r="R110" s="2263"/>
      <c r="S110" s="1466"/>
    </row>
    <row r="111" spans="1:19" ht="24.95" customHeight="1">
      <c r="A111" s="1468"/>
      <c r="B111" s="1474" t="s">
        <v>1680</v>
      </c>
      <c r="C111" s="1468" t="s">
        <v>249</v>
      </c>
      <c r="D111" s="1466"/>
      <c r="E111" s="134">
        <v>309000</v>
      </c>
      <c r="F111" s="134"/>
      <c r="G111" s="2264"/>
      <c r="H111" s="2265"/>
      <c r="I111" s="2265"/>
      <c r="J111" s="2265"/>
      <c r="K111" s="2265"/>
      <c r="L111" s="2265"/>
      <c r="M111" s="2265"/>
      <c r="N111" s="2265"/>
      <c r="O111" s="2265"/>
      <c r="P111" s="2265"/>
      <c r="Q111" s="2265"/>
      <c r="R111" s="2266"/>
      <c r="S111" s="1466"/>
    </row>
    <row r="112" spans="1:19" ht="43.5" customHeight="1">
      <c r="A112" s="1465">
        <v>10</v>
      </c>
      <c r="B112" s="1892" t="s">
        <v>1717</v>
      </c>
      <c r="C112" s="1892"/>
      <c r="D112" s="1892"/>
      <c r="E112" s="1892"/>
      <c r="F112" s="1892"/>
      <c r="G112" s="1892"/>
      <c r="H112" s="1892"/>
      <c r="I112" s="1892"/>
      <c r="J112" s="1892"/>
      <c r="K112" s="1892"/>
      <c r="L112" s="1892"/>
      <c r="M112" s="1892"/>
      <c r="N112" s="1892"/>
      <c r="O112" s="1892"/>
      <c r="P112" s="1892"/>
      <c r="Q112" s="1892"/>
      <c r="R112" s="1892"/>
      <c r="S112" s="1466"/>
    </row>
    <row r="113" spans="1:19" ht="24.95" customHeight="1">
      <c r="A113" s="1468"/>
      <c r="B113" s="1474" t="s">
        <v>624</v>
      </c>
      <c r="C113" s="1468" t="s">
        <v>249</v>
      </c>
      <c r="D113" s="1466"/>
      <c r="E113" s="134">
        <f>420000/1.1</f>
        <v>381818.18181818177</v>
      </c>
      <c r="F113" s="134"/>
      <c r="G113" s="2258" t="s">
        <v>1701</v>
      </c>
      <c r="H113" s="2259"/>
      <c r="I113" s="2259"/>
      <c r="J113" s="2259"/>
      <c r="K113" s="2259"/>
      <c r="L113" s="2259"/>
      <c r="M113" s="2259"/>
      <c r="N113" s="2259"/>
      <c r="O113" s="2259"/>
      <c r="P113" s="2259"/>
      <c r="Q113" s="2259"/>
      <c r="R113" s="2260"/>
      <c r="S113" s="1466"/>
    </row>
    <row r="114" spans="1:19" ht="24.95" customHeight="1">
      <c r="A114" s="1468"/>
      <c r="B114" s="1474" t="s">
        <v>625</v>
      </c>
      <c r="C114" s="1468" t="s">
        <v>249</v>
      </c>
      <c r="D114" s="1466"/>
      <c r="E114" s="134">
        <f>360000/1.1</f>
        <v>327272.72727272724</v>
      </c>
      <c r="F114" s="134"/>
      <c r="G114" s="2261"/>
      <c r="H114" s="2262"/>
      <c r="I114" s="2262"/>
      <c r="J114" s="2262"/>
      <c r="K114" s="2262"/>
      <c r="L114" s="2262"/>
      <c r="M114" s="2262"/>
      <c r="N114" s="2262"/>
      <c r="O114" s="2262"/>
      <c r="P114" s="2262"/>
      <c r="Q114" s="2262"/>
      <c r="R114" s="2263"/>
      <c r="S114" s="1466"/>
    </row>
    <row r="115" spans="1:19" ht="24.95" customHeight="1">
      <c r="A115" s="1468"/>
      <c r="B115" s="1474" t="s">
        <v>1558</v>
      </c>
      <c r="C115" s="1468" t="s">
        <v>249</v>
      </c>
      <c r="D115" s="1466"/>
      <c r="E115" s="134">
        <f>380000/1.1</f>
        <v>345454.54545454541</v>
      </c>
      <c r="F115" s="134"/>
      <c r="G115" s="2261"/>
      <c r="H115" s="2262"/>
      <c r="I115" s="2262"/>
      <c r="J115" s="2262"/>
      <c r="K115" s="2262"/>
      <c r="L115" s="2262"/>
      <c r="M115" s="2262"/>
      <c r="N115" s="2262"/>
      <c r="O115" s="2262"/>
      <c r="P115" s="2262"/>
      <c r="Q115" s="2262"/>
      <c r="R115" s="2263"/>
      <c r="S115" s="1466"/>
    </row>
    <row r="116" spans="1:19" ht="24.95" customHeight="1">
      <c r="A116" s="1468"/>
      <c r="B116" s="1474" t="s">
        <v>627</v>
      </c>
      <c r="C116" s="1468" t="s">
        <v>249</v>
      </c>
      <c r="D116" s="1466"/>
      <c r="E116" s="134">
        <f>320000/1.1</f>
        <v>290909.09090909088</v>
      </c>
      <c r="F116" s="134"/>
      <c r="G116" s="2261"/>
      <c r="H116" s="2262"/>
      <c r="I116" s="2262"/>
      <c r="J116" s="2262"/>
      <c r="K116" s="2262"/>
      <c r="L116" s="2262"/>
      <c r="M116" s="2262"/>
      <c r="N116" s="2262"/>
      <c r="O116" s="2262"/>
      <c r="P116" s="2262"/>
      <c r="Q116" s="2262"/>
      <c r="R116" s="2263"/>
      <c r="S116" s="1466"/>
    </row>
    <row r="117" spans="1:19" ht="24.95" customHeight="1">
      <c r="A117" s="1468"/>
      <c r="B117" s="1474" t="s">
        <v>1559</v>
      </c>
      <c r="C117" s="1468" t="s">
        <v>249</v>
      </c>
      <c r="D117" s="1466"/>
      <c r="E117" s="134">
        <f>330000/1.1</f>
        <v>300000</v>
      </c>
      <c r="F117" s="134"/>
      <c r="G117" s="2264"/>
      <c r="H117" s="2265"/>
      <c r="I117" s="2265"/>
      <c r="J117" s="2265"/>
      <c r="K117" s="2265"/>
      <c r="L117" s="2265"/>
      <c r="M117" s="2265"/>
      <c r="N117" s="2265"/>
      <c r="O117" s="2265"/>
      <c r="P117" s="2265"/>
      <c r="Q117" s="2265"/>
      <c r="R117" s="2266"/>
      <c r="S117" s="1466"/>
    </row>
    <row r="118" spans="1:19" ht="52.5" customHeight="1">
      <c r="A118" s="1465">
        <v>11</v>
      </c>
      <c r="B118" s="1892" t="s">
        <v>1703</v>
      </c>
      <c r="C118" s="1892"/>
      <c r="D118" s="1892"/>
      <c r="E118" s="1892"/>
      <c r="F118" s="1892"/>
      <c r="G118" s="1892"/>
      <c r="H118" s="1892"/>
      <c r="I118" s="1892"/>
      <c r="J118" s="1892"/>
      <c r="K118" s="1892"/>
      <c r="L118" s="1892"/>
      <c r="M118" s="1892"/>
      <c r="N118" s="1892"/>
      <c r="O118" s="1892"/>
      <c r="P118" s="1892"/>
      <c r="Q118" s="1892"/>
      <c r="R118" s="1892"/>
      <c r="S118" s="1466"/>
    </row>
    <row r="119" spans="1:19" ht="24.95" customHeight="1">
      <c r="A119" s="1468"/>
      <c r="B119" s="1474" t="s">
        <v>624</v>
      </c>
      <c r="C119" s="1468" t="s">
        <v>249</v>
      </c>
      <c r="D119" s="1466"/>
      <c r="E119" s="134">
        <v>336363.36</v>
      </c>
      <c r="F119" s="134"/>
      <c r="G119" s="2258" t="s">
        <v>1704</v>
      </c>
      <c r="H119" s="2259"/>
      <c r="I119" s="2259"/>
      <c r="J119" s="2259"/>
      <c r="K119" s="2259"/>
      <c r="L119" s="2259"/>
      <c r="M119" s="2259"/>
      <c r="N119" s="2259"/>
      <c r="O119" s="2259"/>
      <c r="P119" s="2259"/>
      <c r="Q119" s="2259"/>
      <c r="R119" s="2260"/>
      <c r="S119" s="1466"/>
    </row>
    <row r="120" spans="1:19" ht="24.95" customHeight="1">
      <c r="A120" s="1468"/>
      <c r="B120" s="1474" t="s">
        <v>575</v>
      </c>
      <c r="C120" s="1468" t="s">
        <v>249</v>
      </c>
      <c r="D120" s="1466"/>
      <c r="E120" s="134">
        <v>254545.46</v>
      </c>
      <c r="F120" s="134"/>
      <c r="G120" s="2261"/>
      <c r="H120" s="2262"/>
      <c r="I120" s="2262"/>
      <c r="J120" s="2262"/>
      <c r="K120" s="2262"/>
      <c r="L120" s="2262"/>
      <c r="M120" s="2262"/>
      <c r="N120" s="2262"/>
      <c r="O120" s="2262"/>
      <c r="P120" s="2262"/>
      <c r="Q120" s="2262"/>
      <c r="R120" s="2263"/>
      <c r="S120" s="1466"/>
    </row>
    <row r="121" spans="1:19" ht="52.5" customHeight="1">
      <c r="A121" s="1465">
        <v>12</v>
      </c>
      <c r="B121" s="1892" t="s">
        <v>1720</v>
      </c>
      <c r="C121" s="1892"/>
      <c r="D121" s="1892"/>
      <c r="E121" s="1892"/>
      <c r="F121" s="1892"/>
      <c r="G121" s="1892"/>
      <c r="H121" s="1892"/>
      <c r="I121" s="1892"/>
      <c r="J121" s="1892"/>
      <c r="K121" s="1892"/>
      <c r="L121" s="1892"/>
      <c r="M121" s="1892"/>
      <c r="N121" s="1892"/>
      <c r="O121" s="1892"/>
      <c r="P121" s="1892"/>
      <c r="Q121" s="1892"/>
      <c r="R121" s="1892"/>
      <c r="S121" s="1466"/>
    </row>
    <row r="122" spans="1:19" ht="24.95" customHeight="1">
      <c r="A122" s="1468"/>
      <c r="B122" s="1474" t="s">
        <v>624</v>
      </c>
      <c r="C122" s="1468" t="s">
        <v>249</v>
      </c>
      <c r="D122" s="1466"/>
      <c r="E122" s="134">
        <v>318182</v>
      </c>
      <c r="F122" s="134"/>
      <c r="G122" s="2258" t="s">
        <v>1722</v>
      </c>
      <c r="H122" s="2259"/>
      <c r="I122" s="2259"/>
      <c r="J122" s="2259"/>
      <c r="K122" s="2259"/>
      <c r="L122" s="2259"/>
      <c r="M122" s="2259"/>
      <c r="N122" s="2259"/>
      <c r="O122" s="2259"/>
      <c r="P122" s="2259"/>
      <c r="Q122" s="2259"/>
      <c r="R122" s="2260"/>
      <c r="S122" s="1466"/>
    </row>
    <row r="123" spans="1:19" ht="24.95" customHeight="1">
      <c r="A123" s="1468"/>
      <c r="B123" s="1474" t="s">
        <v>625</v>
      </c>
      <c r="C123" s="1468" t="s">
        <v>249</v>
      </c>
      <c r="D123" s="1466"/>
      <c r="E123" s="134">
        <v>263636</v>
      </c>
      <c r="F123" s="134"/>
      <c r="G123" s="2261"/>
      <c r="H123" s="2262"/>
      <c r="I123" s="2262"/>
      <c r="J123" s="2262"/>
      <c r="K123" s="2262"/>
      <c r="L123" s="2262"/>
      <c r="M123" s="2262"/>
      <c r="N123" s="2262"/>
      <c r="O123" s="2262"/>
      <c r="P123" s="2262"/>
      <c r="Q123" s="2262"/>
      <c r="R123" s="2263"/>
      <c r="S123" s="1466"/>
    </row>
    <row r="124" spans="1:19" ht="24.95" customHeight="1">
      <c r="A124" s="1468"/>
      <c r="B124" s="1474" t="s">
        <v>1557</v>
      </c>
      <c r="C124" s="1468" t="s">
        <v>249</v>
      </c>
      <c r="D124" s="1466"/>
      <c r="E124" s="134">
        <v>254545</v>
      </c>
      <c r="F124" s="134"/>
      <c r="G124" s="2261"/>
      <c r="H124" s="2262"/>
      <c r="I124" s="2262"/>
      <c r="J124" s="2262"/>
      <c r="K124" s="2262"/>
      <c r="L124" s="2262"/>
      <c r="M124" s="2262"/>
      <c r="N124" s="2262"/>
      <c r="O124" s="2262"/>
      <c r="P124" s="2262"/>
      <c r="Q124" s="2262"/>
      <c r="R124" s="2263"/>
      <c r="S124" s="1466"/>
    </row>
    <row r="125" spans="1:19" ht="24.95" customHeight="1">
      <c r="A125" s="1468"/>
      <c r="B125" s="1474" t="s">
        <v>1558</v>
      </c>
      <c r="C125" s="1468" t="s">
        <v>249</v>
      </c>
      <c r="D125" s="1466"/>
      <c r="E125" s="134">
        <v>290909</v>
      </c>
      <c r="F125" s="134"/>
      <c r="G125" s="2261"/>
      <c r="H125" s="2262"/>
      <c r="I125" s="2262"/>
      <c r="J125" s="2262"/>
      <c r="K125" s="2262"/>
      <c r="L125" s="2262"/>
      <c r="M125" s="2262"/>
      <c r="N125" s="2262"/>
      <c r="O125" s="2262"/>
      <c r="P125" s="2262"/>
      <c r="Q125" s="2262"/>
      <c r="R125" s="2263"/>
      <c r="S125" s="1466"/>
    </row>
    <row r="126" spans="1:19" ht="24.95" customHeight="1">
      <c r="A126" s="1468"/>
      <c r="B126" s="1474" t="s">
        <v>1721</v>
      </c>
      <c r="C126" s="1468" t="s">
        <v>249</v>
      </c>
      <c r="D126" s="1466"/>
      <c r="E126" s="134">
        <v>245455</v>
      </c>
      <c r="F126" s="134"/>
      <c r="G126" s="2264"/>
      <c r="H126" s="2265"/>
      <c r="I126" s="2265"/>
      <c r="J126" s="2265"/>
      <c r="K126" s="2265"/>
      <c r="L126" s="2265"/>
      <c r="M126" s="2265"/>
      <c r="N126" s="2265"/>
      <c r="O126" s="2265"/>
      <c r="P126" s="2265"/>
      <c r="Q126" s="2265"/>
      <c r="R126" s="2266"/>
      <c r="S126" s="1466"/>
    </row>
    <row r="127" spans="1:19" ht="30" customHeight="1">
      <c r="A127" s="124" t="s">
        <v>1216</v>
      </c>
      <c r="B127" s="1463" t="s">
        <v>1217</v>
      </c>
      <c r="C127" s="155"/>
      <c r="D127" s="1472"/>
      <c r="E127" s="1472"/>
      <c r="F127" s="1472"/>
      <c r="G127" s="1472"/>
      <c r="H127" s="1472"/>
      <c r="I127" s="1472"/>
      <c r="J127" s="1472"/>
      <c r="K127" s="1472"/>
      <c r="L127" s="1472"/>
      <c r="M127" s="1472"/>
      <c r="N127" s="1472"/>
      <c r="O127" s="1472"/>
      <c r="P127" s="1472"/>
      <c r="Q127" s="1472"/>
      <c r="R127" s="1472"/>
      <c r="S127" s="1472"/>
    </row>
    <row r="128" spans="1:19" ht="39.950000000000003" customHeight="1">
      <c r="A128" s="1465">
        <v>1</v>
      </c>
      <c r="B128" s="1892" t="s">
        <v>1517</v>
      </c>
      <c r="C128" s="1892"/>
      <c r="D128" s="1892"/>
      <c r="E128" s="1892"/>
      <c r="F128" s="1892"/>
      <c r="G128" s="1892"/>
      <c r="H128" s="1892"/>
      <c r="I128" s="1892"/>
      <c r="J128" s="1892"/>
      <c r="K128" s="1892"/>
      <c r="L128" s="1892"/>
      <c r="M128" s="1892"/>
      <c r="N128" s="1892"/>
      <c r="O128" s="1892"/>
      <c r="P128" s="1892"/>
      <c r="Q128" s="1892"/>
      <c r="R128" s="1892"/>
      <c r="S128" s="124"/>
    </row>
    <row r="129" spans="1:19" ht="30" customHeight="1">
      <c r="A129" s="1463"/>
      <c r="B129" s="1471" t="s">
        <v>1219</v>
      </c>
      <c r="C129" s="1468" t="s">
        <v>1650</v>
      </c>
      <c r="D129" s="1466" t="s">
        <v>1178</v>
      </c>
      <c r="E129" s="134">
        <v>530000</v>
      </c>
      <c r="F129" s="123"/>
      <c r="G129" s="2257" t="s">
        <v>1201</v>
      </c>
      <c r="H129" s="2257"/>
      <c r="I129" s="2257"/>
      <c r="J129" s="2257"/>
      <c r="K129" s="2257"/>
      <c r="L129" s="2257"/>
      <c r="M129" s="2257"/>
      <c r="N129" s="2257"/>
      <c r="O129" s="2257"/>
      <c r="P129" s="2257"/>
      <c r="Q129" s="2257"/>
      <c r="R129" s="2257"/>
      <c r="S129" s="123"/>
    </row>
    <row r="130" spans="1:19" ht="50.1" customHeight="1">
      <c r="A130" s="1465">
        <v>2</v>
      </c>
      <c r="B130" s="1892" t="s">
        <v>1523</v>
      </c>
      <c r="C130" s="1892"/>
      <c r="D130" s="1892"/>
      <c r="E130" s="1892"/>
      <c r="F130" s="1892"/>
      <c r="G130" s="1892"/>
      <c r="H130" s="1892"/>
      <c r="I130" s="1892"/>
      <c r="J130" s="1892"/>
      <c r="K130" s="1892"/>
      <c r="L130" s="1892"/>
      <c r="M130" s="1892"/>
      <c r="N130" s="1892"/>
      <c r="O130" s="1892"/>
      <c r="P130" s="1892"/>
      <c r="Q130" s="1892"/>
      <c r="R130" s="1892"/>
      <c r="S130" s="2257"/>
    </row>
    <row r="131" spans="1:19" ht="30" customHeight="1">
      <c r="A131" s="1463"/>
      <c r="B131" s="1471" t="s">
        <v>211</v>
      </c>
      <c r="C131" s="1468" t="s">
        <v>1650</v>
      </c>
      <c r="D131" s="142" t="s">
        <v>1178</v>
      </c>
      <c r="E131" s="134">
        <v>300000</v>
      </c>
      <c r="F131" s="123"/>
      <c r="G131" s="2257" t="s">
        <v>1222</v>
      </c>
      <c r="H131" s="2257"/>
      <c r="I131" s="2257"/>
      <c r="J131" s="2257"/>
      <c r="K131" s="2257"/>
      <c r="L131" s="2257"/>
      <c r="M131" s="2257"/>
      <c r="N131" s="2257"/>
      <c r="O131" s="2257"/>
      <c r="P131" s="2257"/>
      <c r="Q131" s="2257"/>
      <c r="R131" s="2257"/>
      <c r="S131" s="2257"/>
    </row>
    <row r="132" spans="1:19" ht="34.5" customHeight="1">
      <c r="A132" s="1463"/>
      <c r="B132" s="1471" t="s">
        <v>213</v>
      </c>
      <c r="C132" s="1468" t="s">
        <v>1650</v>
      </c>
      <c r="D132" s="142"/>
      <c r="E132" s="134">
        <v>300000</v>
      </c>
      <c r="F132" s="123"/>
      <c r="G132" s="2257"/>
      <c r="H132" s="2257"/>
      <c r="I132" s="2257"/>
      <c r="J132" s="2257"/>
      <c r="K132" s="2257"/>
      <c r="L132" s="2257"/>
      <c r="M132" s="2257"/>
      <c r="N132" s="2257"/>
      <c r="O132" s="2257"/>
      <c r="P132" s="2257"/>
      <c r="Q132" s="2257"/>
      <c r="R132" s="2257"/>
      <c r="S132" s="2257"/>
    </row>
    <row r="133" spans="1:19" ht="50.1" customHeight="1">
      <c r="A133" s="1465">
        <v>3</v>
      </c>
      <c r="B133" s="1892" t="s">
        <v>1520</v>
      </c>
      <c r="C133" s="1892"/>
      <c r="D133" s="1892"/>
      <c r="E133" s="1892"/>
      <c r="F133" s="1892"/>
      <c r="G133" s="1892"/>
      <c r="H133" s="1892"/>
      <c r="I133" s="1892"/>
      <c r="J133" s="1892"/>
      <c r="K133" s="1892"/>
      <c r="L133" s="1892"/>
      <c r="M133" s="1892"/>
      <c r="N133" s="1892"/>
      <c r="O133" s="1892"/>
      <c r="P133" s="1892"/>
      <c r="Q133" s="1892"/>
      <c r="R133" s="1892"/>
      <c r="S133" s="2257"/>
    </row>
    <row r="134" spans="1:19" ht="30" customHeight="1">
      <c r="A134" s="1463"/>
      <c r="B134" s="1471" t="s">
        <v>211</v>
      </c>
      <c r="C134" s="1468" t="s">
        <v>1650</v>
      </c>
      <c r="D134" s="2257" t="s">
        <v>1178</v>
      </c>
      <c r="E134" s="134">
        <v>300000</v>
      </c>
      <c r="F134" s="123"/>
      <c r="G134" s="2257" t="s">
        <v>1211</v>
      </c>
      <c r="H134" s="2257"/>
      <c r="I134" s="2257"/>
      <c r="J134" s="2257"/>
      <c r="K134" s="2257"/>
      <c r="L134" s="2257"/>
      <c r="M134" s="2257"/>
      <c r="N134" s="2257"/>
      <c r="O134" s="2257"/>
      <c r="P134" s="2257"/>
      <c r="Q134" s="2257"/>
      <c r="R134" s="2257"/>
      <c r="S134" s="2257"/>
    </row>
    <row r="135" spans="1:19" ht="35.25" customHeight="1">
      <c r="A135" s="1463"/>
      <c r="B135" s="1471" t="s">
        <v>213</v>
      </c>
      <c r="C135" s="1468" t="s">
        <v>1650</v>
      </c>
      <c r="D135" s="2257"/>
      <c r="E135" s="134">
        <v>300000</v>
      </c>
      <c r="F135" s="123"/>
      <c r="G135" s="2257"/>
      <c r="H135" s="2257"/>
      <c r="I135" s="2257"/>
      <c r="J135" s="2257"/>
      <c r="K135" s="2257"/>
      <c r="L135" s="2257"/>
      <c r="M135" s="2257"/>
      <c r="N135" s="2257"/>
      <c r="O135" s="2257"/>
      <c r="P135" s="2257"/>
      <c r="Q135" s="2257"/>
      <c r="R135" s="2257"/>
      <c r="S135" s="2257"/>
    </row>
    <row r="136" spans="1:19" ht="50.1" customHeight="1">
      <c r="A136" s="1465">
        <v>4</v>
      </c>
      <c r="B136" s="1892" t="s">
        <v>1521</v>
      </c>
      <c r="C136" s="1892"/>
      <c r="D136" s="1892"/>
      <c r="E136" s="1892"/>
      <c r="F136" s="1892"/>
      <c r="G136" s="1892"/>
      <c r="H136" s="1892"/>
      <c r="I136" s="1892"/>
      <c r="J136" s="1892"/>
      <c r="K136" s="1892"/>
      <c r="L136" s="1892"/>
      <c r="M136" s="1892"/>
      <c r="N136" s="1892"/>
      <c r="O136" s="1892"/>
      <c r="P136" s="1892"/>
      <c r="Q136" s="1892"/>
      <c r="R136" s="1892"/>
      <c r="S136" s="2257"/>
    </row>
    <row r="137" spans="1:19" ht="30" customHeight="1">
      <c r="A137" s="1463"/>
      <c r="B137" s="1471" t="s">
        <v>211</v>
      </c>
      <c r="C137" s="1468" t="s">
        <v>1650</v>
      </c>
      <c r="D137" s="2257" t="s">
        <v>1178</v>
      </c>
      <c r="E137" s="134">
        <v>300000</v>
      </c>
      <c r="F137" s="123"/>
      <c r="G137" s="2257" t="s">
        <v>1224</v>
      </c>
      <c r="H137" s="2257"/>
      <c r="I137" s="2257"/>
      <c r="J137" s="2257"/>
      <c r="K137" s="2257"/>
      <c r="L137" s="2257"/>
      <c r="M137" s="2257"/>
      <c r="N137" s="2257"/>
      <c r="O137" s="2257"/>
      <c r="P137" s="2257"/>
      <c r="Q137" s="2257"/>
      <c r="R137" s="2257"/>
      <c r="S137" s="2257"/>
    </row>
    <row r="138" spans="1:19" ht="40.5" customHeight="1">
      <c r="A138" s="1463"/>
      <c r="B138" s="1471" t="s">
        <v>213</v>
      </c>
      <c r="C138" s="1468" t="s">
        <v>1650</v>
      </c>
      <c r="D138" s="2257"/>
      <c r="E138" s="134">
        <v>300000</v>
      </c>
      <c r="F138" s="123"/>
      <c r="G138" s="2257"/>
      <c r="H138" s="2257"/>
      <c r="I138" s="2257"/>
      <c r="J138" s="2257"/>
      <c r="K138" s="2257"/>
      <c r="L138" s="2257"/>
      <c r="M138" s="2257"/>
      <c r="N138" s="2257"/>
      <c r="O138" s="2257"/>
      <c r="P138" s="2257"/>
      <c r="Q138" s="2257"/>
      <c r="R138" s="2257"/>
      <c r="S138" s="2257"/>
    </row>
    <row r="139" spans="1:19" ht="50.1" customHeight="1">
      <c r="A139" s="1465">
        <v>5</v>
      </c>
      <c r="B139" s="1892" t="s">
        <v>1727</v>
      </c>
      <c r="C139" s="1892"/>
      <c r="D139" s="1892"/>
      <c r="E139" s="1892"/>
      <c r="F139" s="1892"/>
      <c r="G139" s="1892"/>
      <c r="H139" s="1892"/>
      <c r="I139" s="1892"/>
      <c r="J139" s="1892"/>
      <c r="K139" s="1892"/>
      <c r="L139" s="1892"/>
      <c r="M139" s="1892"/>
      <c r="N139" s="1892"/>
      <c r="O139" s="1892"/>
      <c r="P139" s="1892"/>
      <c r="Q139" s="1892"/>
      <c r="R139" s="1892"/>
      <c r="S139" s="1466"/>
    </row>
    <row r="140" spans="1:19" ht="40.5" customHeight="1">
      <c r="A140" s="1463"/>
      <c r="B140" s="1471" t="s">
        <v>213</v>
      </c>
      <c r="C140" s="1468" t="s">
        <v>249</v>
      </c>
      <c r="D140" s="1466"/>
      <c r="E140" s="134">
        <v>245000</v>
      </c>
      <c r="F140" s="123"/>
      <c r="G140" s="2258" t="s">
        <v>1561</v>
      </c>
      <c r="H140" s="2259"/>
      <c r="I140" s="2259"/>
      <c r="J140" s="2259"/>
      <c r="K140" s="2259"/>
      <c r="L140" s="2259"/>
      <c r="M140" s="2259"/>
      <c r="N140" s="2259"/>
      <c r="O140" s="2259"/>
      <c r="P140" s="2259"/>
      <c r="Q140" s="2259"/>
      <c r="R140" s="2260"/>
      <c r="S140" s="1466"/>
    </row>
    <row r="141" spans="1:19" ht="40.5" customHeight="1">
      <c r="A141" s="1463"/>
      <c r="B141" s="1471" t="s">
        <v>1526</v>
      </c>
      <c r="C141" s="1468" t="s">
        <v>249</v>
      </c>
      <c r="D141" s="1466"/>
      <c r="E141" s="134">
        <v>280000</v>
      </c>
      <c r="F141" s="123"/>
      <c r="G141" s="2261"/>
      <c r="H141" s="2350"/>
      <c r="I141" s="2350"/>
      <c r="J141" s="2350"/>
      <c r="K141" s="2350"/>
      <c r="L141" s="2350"/>
      <c r="M141" s="2350"/>
      <c r="N141" s="2350"/>
      <c r="O141" s="2350"/>
      <c r="P141" s="2350"/>
      <c r="Q141" s="2350"/>
      <c r="R141" s="2263"/>
      <c r="S141" s="1466"/>
    </row>
    <row r="142" spans="1:19" ht="40.5" customHeight="1">
      <c r="A142" s="1463"/>
      <c r="B142" s="1471" t="s">
        <v>1562</v>
      </c>
      <c r="C142" s="1468" t="s">
        <v>249</v>
      </c>
      <c r="D142" s="1466"/>
      <c r="E142" s="134">
        <v>170000</v>
      </c>
      <c r="F142" s="123"/>
      <c r="G142" s="2264"/>
      <c r="H142" s="2265"/>
      <c r="I142" s="2265"/>
      <c r="J142" s="2265"/>
      <c r="K142" s="2265"/>
      <c r="L142" s="2265"/>
      <c r="M142" s="2265"/>
      <c r="N142" s="2265"/>
      <c r="O142" s="2265"/>
      <c r="P142" s="2265"/>
      <c r="Q142" s="2265"/>
      <c r="R142" s="2266"/>
      <c r="S142" s="1466"/>
    </row>
    <row r="143" spans="1:19" ht="50.1" customHeight="1">
      <c r="A143" s="1465">
        <v>6</v>
      </c>
      <c r="B143" s="1892" t="s">
        <v>1758</v>
      </c>
      <c r="C143" s="1892"/>
      <c r="D143" s="1892"/>
      <c r="E143" s="1892"/>
      <c r="F143" s="1892"/>
      <c r="G143" s="1892"/>
      <c r="H143" s="1892"/>
      <c r="I143" s="1892"/>
      <c r="J143" s="1892"/>
      <c r="K143" s="1892"/>
      <c r="L143" s="1892"/>
      <c r="M143" s="1892"/>
      <c r="N143" s="1892"/>
      <c r="O143" s="1892"/>
      <c r="P143" s="1892"/>
      <c r="Q143" s="1892"/>
      <c r="R143" s="1892"/>
      <c r="S143" s="1466"/>
    </row>
    <row r="144" spans="1:19" ht="40.5" customHeight="1">
      <c r="A144" s="1463"/>
      <c r="B144" s="1471" t="s">
        <v>1718</v>
      </c>
      <c r="C144" s="1468" t="s">
        <v>249</v>
      </c>
      <c r="E144" s="134">
        <v>345454</v>
      </c>
      <c r="F144" s="123"/>
      <c r="G144" s="2284" t="s">
        <v>1719</v>
      </c>
      <c r="H144" s="2285"/>
      <c r="I144" s="2285"/>
      <c r="J144" s="2285"/>
      <c r="K144" s="2285"/>
      <c r="L144" s="2285"/>
      <c r="M144" s="2285"/>
      <c r="N144" s="2285"/>
      <c r="O144" s="2285"/>
      <c r="P144" s="2285"/>
      <c r="Q144" s="2285"/>
      <c r="R144" s="2286"/>
      <c r="S144" s="1466"/>
    </row>
    <row r="145" spans="1:19" ht="50.1" customHeight="1">
      <c r="A145" s="1465">
        <v>7</v>
      </c>
      <c r="B145" s="1892" t="s">
        <v>1723</v>
      </c>
      <c r="C145" s="1892"/>
      <c r="D145" s="1892"/>
      <c r="E145" s="1892"/>
      <c r="F145" s="1892"/>
      <c r="G145" s="1892"/>
      <c r="H145" s="1892"/>
      <c r="I145" s="1892"/>
      <c r="J145" s="1892"/>
      <c r="K145" s="1892"/>
      <c r="L145" s="1892"/>
      <c r="M145" s="1892"/>
      <c r="N145" s="1892"/>
      <c r="O145" s="1892"/>
      <c r="P145" s="1892"/>
      <c r="Q145" s="1892"/>
      <c r="R145" s="1892"/>
      <c r="S145" s="1466"/>
    </row>
    <row r="146" spans="1:19" ht="40.5" customHeight="1">
      <c r="A146" s="1463"/>
      <c r="B146" s="1471" t="s">
        <v>1221</v>
      </c>
      <c r="C146" s="1468" t="s">
        <v>249</v>
      </c>
      <c r="E146" s="134">
        <v>245000</v>
      </c>
      <c r="F146" s="123"/>
      <c r="G146" s="2284" t="s">
        <v>1724</v>
      </c>
      <c r="H146" s="2285"/>
      <c r="I146" s="2285"/>
      <c r="J146" s="2285"/>
      <c r="K146" s="2285"/>
      <c r="L146" s="2285"/>
      <c r="M146" s="2285"/>
      <c r="N146" s="2285"/>
      <c r="O146" s="2285"/>
      <c r="P146" s="2285"/>
      <c r="Q146" s="2285"/>
      <c r="R146" s="2286"/>
      <c r="S146" s="1466"/>
    </row>
    <row r="147" spans="1:19" ht="50.1" customHeight="1">
      <c r="A147" s="1465">
        <v>8</v>
      </c>
      <c r="B147" s="1892" t="s">
        <v>1725</v>
      </c>
      <c r="C147" s="1892"/>
      <c r="D147" s="1892"/>
      <c r="E147" s="1892"/>
      <c r="F147" s="1892"/>
      <c r="G147" s="1892"/>
      <c r="H147" s="1892"/>
      <c r="I147" s="1892"/>
      <c r="J147" s="1892"/>
      <c r="K147" s="1892"/>
      <c r="L147" s="1892"/>
      <c r="M147" s="1892"/>
      <c r="N147" s="1892"/>
      <c r="O147" s="1892"/>
      <c r="P147" s="1892"/>
      <c r="Q147" s="1892"/>
      <c r="R147" s="1892"/>
      <c r="S147" s="1466"/>
    </row>
    <row r="148" spans="1:19" ht="40.5" customHeight="1">
      <c r="A148" s="1463"/>
      <c r="B148" s="1471" t="s">
        <v>1718</v>
      </c>
      <c r="C148" s="1468" t="s">
        <v>249</v>
      </c>
      <c r="E148" s="134">
        <v>272727</v>
      </c>
      <c r="F148" s="123"/>
      <c r="G148" s="2284" t="s">
        <v>1726</v>
      </c>
      <c r="H148" s="2285"/>
      <c r="I148" s="2285"/>
      <c r="J148" s="2285"/>
      <c r="K148" s="2285"/>
      <c r="L148" s="2285"/>
      <c r="M148" s="2285"/>
      <c r="N148" s="2285"/>
      <c r="O148" s="2285"/>
      <c r="P148" s="2285"/>
      <c r="Q148" s="2285"/>
      <c r="R148" s="2286"/>
      <c r="S148" s="1466"/>
    </row>
    <row r="149" spans="1:19" ht="30" customHeight="1">
      <c r="A149" s="1463" t="s">
        <v>1225</v>
      </c>
      <c r="B149" s="1463" t="s">
        <v>1364</v>
      </c>
      <c r="C149" s="1468"/>
      <c r="D149" s="1466"/>
      <c r="E149" s="134"/>
      <c r="F149" s="123"/>
      <c r="G149" s="1466"/>
      <c r="H149" s="1466"/>
      <c r="I149" s="1466"/>
      <c r="J149" s="1466"/>
      <c r="K149" s="1466"/>
      <c r="L149" s="1466"/>
      <c r="M149" s="1466"/>
      <c r="N149" s="1466"/>
      <c r="O149" s="1466"/>
      <c r="P149" s="1466"/>
      <c r="Q149" s="1469"/>
      <c r="R149" s="153"/>
      <c r="S149" s="153"/>
    </row>
    <row r="150" spans="1:19" ht="50.1" customHeight="1">
      <c r="A150" s="1463"/>
      <c r="B150" s="1892" t="s">
        <v>1663</v>
      </c>
      <c r="C150" s="1892"/>
      <c r="D150" s="1892"/>
      <c r="E150" s="1892"/>
      <c r="F150" s="1892"/>
      <c r="G150" s="1892"/>
      <c r="H150" s="1892"/>
      <c r="I150" s="1892"/>
      <c r="J150" s="1892"/>
      <c r="K150" s="1892"/>
      <c r="L150" s="1892"/>
      <c r="M150" s="1892"/>
      <c r="N150" s="1892"/>
      <c r="O150" s="1892"/>
      <c r="P150" s="1892"/>
      <c r="Q150" s="1892"/>
      <c r="R150" s="1892"/>
      <c r="S150" s="2257"/>
    </row>
    <row r="151" spans="1:19" ht="49.5" customHeight="1">
      <c r="A151" s="1463"/>
      <c r="B151" s="1471" t="s">
        <v>1228</v>
      </c>
      <c r="C151" s="1468" t="s">
        <v>1650</v>
      </c>
      <c r="D151" s="1466"/>
      <c r="E151" s="134">
        <v>35000</v>
      </c>
      <c r="F151" s="123"/>
      <c r="G151" s="2257"/>
      <c r="H151" s="2257"/>
      <c r="I151" s="2257"/>
      <c r="J151" s="2257"/>
      <c r="K151" s="2257"/>
      <c r="L151" s="2257"/>
      <c r="M151" s="2257"/>
      <c r="N151" s="2257"/>
      <c r="O151" s="2257"/>
      <c r="P151" s="2257"/>
      <c r="Q151" s="2257"/>
      <c r="R151" s="2257"/>
      <c r="S151" s="2257"/>
    </row>
    <row r="152" spans="1:19" ht="54.75" customHeight="1">
      <c r="A152" s="1463"/>
      <c r="B152" s="1471" t="s">
        <v>1230</v>
      </c>
      <c r="C152" s="1468" t="s">
        <v>1650</v>
      </c>
      <c r="D152" s="1466"/>
      <c r="E152" s="134">
        <v>49000</v>
      </c>
      <c r="F152" s="123"/>
      <c r="G152" s="2257"/>
      <c r="H152" s="2257"/>
      <c r="I152" s="2257"/>
      <c r="J152" s="2257"/>
      <c r="K152" s="2257"/>
      <c r="L152" s="2257"/>
      <c r="M152" s="2257"/>
      <c r="N152" s="2257"/>
      <c r="O152" s="2257"/>
      <c r="P152" s="2257"/>
      <c r="Q152" s="2257"/>
      <c r="R152" s="2257"/>
      <c r="S152" s="2257"/>
    </row>
    <row r="153" spans="1:19" ht="30.75" customHeight="1">
      <c r="A153" s="1465" t="s">
        <v>1231</v>
      </c>
      <c r="B153" s="1892" t="s">
        <v>1232</v>
      </c>
      <c r="C153" s="1892"/>
      <c r="D153" s="1892"/>
      <c r="E153" s="1892"/>
      <c r="F153" s="1892"/>
      <c r="G153" s="1892"/>
      <c r="H153" s="1892"/>
      <c r="I153" s="1892"/>
      <c r="J153" s="1892"/>
      <c r="K153" s="1892"/>
      <c r="L153" s="1892"/>
      <c r="M153" s="1892"/>
      <c r="N153" s="1892"/>
      <c r="O153" s="1892"/>
      <c r="P153" s="1892"/>
      <c r="Q153" s="1892"/>
      <c r="R153" s="1892"/>
      <c r="S153" s="1472"/>
    </row>
    <row r="154" spans="1:19" ht="50.1" customHeight="1">
      <c r="A154" s="1465">
        <v>1</v>
      </c>
      <c r="B154" s="1892" t="s">
        <v>1528</v>
      </c>
      <c r="C154" s="1892"/>
      <c r="D154" s="1892"/>
      <c r="E154" s="1892"/>
      <c r="F154" s="1892"/>
      <c r="G154" s="1892"/>
      <c r="H154" s="1892"/>
      <c r="I154" s="1892"/>
      <c r="J154" s="1892"/>
      <c r="K154" s="1892"/>
      <c r="L154" s="1892"/>
      <c r="M154" s="1892"/>
      <c r="N154" s="1892"/>
      <c r="O154" s="1892"/>
      <c r="P154" s="1892"/>
      <c r="Q154" s="1892"/>
      <c r="R154" s="1892"/>
      <c r="S154" s="154"/>
    </row>
    <row r="155" spans="1:19" ht="39" customHeight="1">
      <c r="A155" s="1465"/>
      <c r="B155" s="1463" t="s">
        <v>1238</v>
      </c>
      <c r="C155" s="147"/>
      <c r="D155" s="147"/>
      <c r="E155" s="147"/>
      <c r="F155" s="147"/>
      <c r="G155" s="2317" t="s">
        <v>1367</v>
      </c>
      <c r="H155" s="2317"/>
      <c r="I155" s="2317"/>
      <c r="J155" s="2317"/>
      <c r="K155" s="2317"/>
      <c r="L155" s="2317"/>
      <c r="M155" s="2317"/>
      <c r="N155" s="2317"/>
      <c r="O155" s="2317"/>
      <c r="P155" s="2317"/>
      <c r="Q155" s="2317"/>
      <c r="R155" s="2317"/>
      <c r="S155" s="142"/>
    </row>
    <row r="156" spans="1:19" ht="30" customHeight="1">
      <c r="A156" s="1465"/>
      <c r="B156" s="1471" t="s">
        <v>1240</v>
      </c>
      <c r="C156" s="1468" t="s">
        <v>724</v>
      </c>
      <c r="D156" s="1468"/>
      <c r="E156" s="148">
        <v>1380000</v>
      </c>
      <c r="F156" s="129"/>
      <c r="G156" s="2317"/>
      <c r="H156" s="2317"/>
      <c r="I156" s="2317"/>
      <c r="J156" s="2317"/>
      <c r="K156" s="2317"/>
      <c r="L156" s="2317"/>
      <c r="M156" s="2317"/>
      <c r="N156" s="2317"/>
      <c r="O156" s="2317"/>
      <c r="P156" s="2317"/>
      <c r="Q156" s="2317"/>
      <c r="R156" s="2317"/>
      <c r="S156" s="142"/>
    </row>
    <row r="157" spans="1:19" ht="30" customHeight="1">
      <c r="A157" s="1465"/>
      <c r="B157" s="1471" t="s">
        <v>1241</v>
      </c>
      <c r="C157" s="1468" t="s">
        <v>724</v>
      </c>
      <c r="D157" s="1468"/>
      <c r="E157" s="148">
        <v>1430000</v>
      </c>
      <c r="F157" s="129"/>
      <c r="G157" s="2317"/>
      <c r="H157" s="2317"/>
      <c r="I157" s="2317"/>
      <c r="J157" s="2317"/>
      <c r="K157" s="2317"/>
      <c r="L157" s="2317"/>
      <c r="M157" s="2317"/>
      <c r="N157" s="2317"/>
      <c r="O157" s="2317"/>
      <c r="P157" s="2317"/>
      <c r="Q157" s="2317"/>
      <c r="R157" s="2317"/>
      <c r="S157" s="142"/>
    </row>
    <row r="158" spans="1:19" ht="30" customHeight="1">
      <c r="A158" s="1465"/>
      <c r="B158" s="1463" t="s">
        <v>1242</v>
      </c>
      <c r="C158" s="147"/>
      <c r="D158" s="147"/>
      <c r="E158" s="147"/>
      <c r="F158" s="147"/>
      <c r="G158" s="2317" t="s">
        <v>1367</v>
      </c>
      <c r="H158" s="2317"/>
      <c r="I158" s="2317"/>
      <c r="J158" s="2317"/>
      <c r="K158" s="2317"/>
      <c r="L158" s="2317"/>
      <c r="M158" s="2317"/>
      <c r="N158" s="2317"/>
      <c r="O158" s="2317"/>
      <c r="P158" s="2317"/>
      <c r="Q158" s="2317"/>
      <c r="R158" s="2317"/>
      <c r="S158" s="2257"/>
    </row>
    <row r="159" spans="1:19" ht="30" customHeight="1">
      <c r="A159" s="1465"/>
      <c r="B159" s="1471" t="s">
        <v>1240</v>
      </c>
      <c r="C159" s="1468" t="s">
        <v>724</v>
      </c>
      <c r="D159" s="1468"/>
      <c r="E159" s="129">
        <v>1430000</v>
      </c>
      <c r="F159" s="147"/>
      <c r="G159" s="2317"/>
      <c r="H159" s="2317"/>
      <c r="I159" s="2317"/>
      <c r="J159" s="2317"/>
      <c r="K159" s="2317"/>
      <c r="L159" s="2317"/>
      <c r="M159" s="2317"/>
      <c r="N159" s="2317"/>
      <c r="O159" s="2317"/>
      <c r="P159" s="2317"/>
      <c r="Q159" s="2317"/>
      <c r="R159" s="2317"/>
      <c r="S159" s="2257"/>
    </row>
    <row r="160" spans="1:19" ht="30" customHeight="1">
      <c r="A160" s="1465"/>
      <c r="B160" s="1471" t="s">
        <v>1241</v>
      </c>
      <c r="C160" s="1468" t="s">
        <v>724</v>
      </c>
      <c r="D160" s="1468"/>
      <c r="E160" s="129">
        <v>1480000</v>
      </c>
      <c r="F160" s="147"/>
      <c r="G160" s="2317"/>
      <c r="H160" s="2317"/>
      <c r="I160" s="2317"/>
      <c r="J160" s="2317"/>
      <c r="K160" s="2317"/>
      <c r="L160" s="2317"/>
      <c r="M160" s="2317"/>
      <c r="N160" s="2317"/>
      <c r="O160" s="2317"/>
      <c r="P160" s="2317"/>
      <c r="Q160" s="2317"/>
      <c r="R160" s="2317"/>
      <c r="S160" s="2257"/>
    </row>
    <row r="161" spans="1:19" ht="30" customHeight="1">
      <c r="A161" s="1465"/>
      <c r="B161" s="1463" t="s">
        <v>1243</v>
      </c>
      <c r="C161" s="147"/>
      <c r="D161" s="147"/>
      <c r="E161" s="147"/>
      <c r="F161" s="147"/>
      <c r="G161" s="2317" t="s">
        <v>1367</v>
      </c>
      <c r="H161" s="2317"/>
      <c r="I161" s="2317"/>
      <c r="J161" s="2317"/>
      <c r="K161" s="2317"/>
      <c r="L161" s="2317"/>
      <c r="M161" s="2317"/>
      <c r="N161" s="2317"/>
      <c r="O161" s="2317"/>
      <c r="P161" s="2317"/>
      <c r="Q161" s="2317"/>
      <c r="R161" s="2317"/>
      <c r="S161" s="2257"/>
    </row>
    <row r="162" spans="1:19" ht="30" customHeight="1">
      <c r="A162" s="1466"/>
      <c r="B162" s="1471" t="s">
        <v>1240</v>
      </c>
      <c r="C162" s="1468" t="s">
        <v>724</v>
      </c>
      <c r="D162" s="1468"/>
      <c r="E162" s="129">
        <v>1480000</v>
      </c>
      <c r="F162" s="129"/>
      <c r="G162" s="2317"/>
      <c r="H162" s="2317"/>
      <c r="I162" s="2317"/>
      <c r="J162" s="2317"/>
      <c r="K162" s="2317"/>
      <c r="L162" s="2317"/>
      <c r="M162" s="2317"/>
      <c r="N162" s="2317"/>
      <c r="O162" s="2317"/>
      <c r="P162" s="2317"/>
      <c r="Q162" s="2317"/>
      <c r="R162" s="2317"/>
      <c r="S162" s="2257"/>
    </row>
    <row r="163" spans="1:19" ht="30" customHeight="1">
      <c r="A163" s="1466"/>
      <c r="B163" s="1471" t="s">
        <v>1241</v>
      </c>
      <c r="C163" s="1468" t="s">
        <v>724</v>
      </c>
      <c r="D163" s="1468"/>
      <c r="E163" s="129">
        <v>1530000</v>
      </c>
      <c r="F163" s="129"/>
      <c r="G163" s="2317"/>
      <c r="H163" s="2317"/>
      <c r="I163" s="2317"/>
      <c r="J163" s="2317"/>
      <c r="K163" s="2317"/>
      <c r="L163" s="2317"/>
      <c r="M163" s="2317"/>
      <c r="N163" s="2317"/>
      <c r="O163" s="2317"/>
      <c r="P163" s="2317"/>
      <c r="Q163" s="2317"/>
      <c r="R163" s="2317"/>
      <c r="S163" s="2257"/>
    </row>
    <row r="164" spans="1:19" ht="30" customHeight="1">
      <c r="A164" s="1465" t="s">
        <v>1247</v>
      </c>
      <c r="B164" s="1892" t="s">
        <v>1248</v>
      </c>
      <c r="C164" s="1892"/>
      <c r="D164" s="1892"/>
      <c r="E164" s="1892"/>
      <c r="F164" s="1892"/>
      <c r="G164" s="1892"/>
      <c r="H164" s="1892"/>
      <c r="I164" s="1892"/>
      <c r="J164" s="1892"/>
      <c r="K164" s="1892"/>
      <c r="L164" s="1892"/>
      <c r="M164" s="1892"/>
      <c r="N164" s="1892"/>
      <c r="O164" s="1892"/>
      <c r="P164" s="1892"/>
      <c r="Q164" s="1892"/>
      <c r="R164" s="1892"/>
      <c r="S164" s="162"/>
    </row>
    <row r="165" spans="1:19" ht="50.1" customHeight="1">
      <c r="A165" s="1465">
        <v>1</v>
      </c>
      <c r="B165" s="1892" t="s">
        <v>1688</v>
      </c>
      <c r="C165" s="2331"/>
      <c r="D165" s="2331"/>
      <c r="E165" s="2331"/>
      <c r="F165" s="2331"/>
      <c r="G165" s="2331"/>
      <c r="H165" s="2331"/>
      <c r="I165" s="2331"/>
      <c r="J165" s="2331"/>
      <c r="K165" s="2331"/>
      <c r="L165" s="2331"/>
      <c r="M165" s="2331"/>
      <c r="N165" s="2331"/>
      <c r="O165" s="2331"/>
      <c r="P165" s="2331"/>
      <c r="Q165" s="2331"/>
      <c r="R165" s="2331"/>
      <c r="S165" s="163"/>
    </row>
    <row r="166" spans="1:19" ht="30" customHeight="1">
      <c r="A166" s="1465"/>
      <c r="B166" s="1892" t="s">
        <v>1421</v>
      </c>
      <c r="C166" s="1892"/>
      <c r="D166" s="1892"/>
      <c r="E166" s="1892"/>
      <c r="F166" s="1471"/>
      <c r="G166" s="1471"/>
      <c r="H166" s="1471"/>
      <c r="I166" s="1471"/>
      <c r="J166" s="1471"/>
      <c r="K166" s="1471"/>
      <c r="L166" s="1471"/>
      <c r="M166" s="1471"/>
      <c r="N166" s="1471"/>
      <c r="O166" s="1471"/>
      <c r="P166" s="1471"/>
      <c r="Q166" s="1471"/>
      <c r="R166" s="1471"/>
      <c r="S166" s="163"/>
    </row>
    <row r="167" spans="1:19" ht="33" customHeight="1">
      <c r="A167" s="123"/>
      <c r="B167" s="1892" t="s">
        <v>1453</v>
      </c>
      <c r="C167" s="1892"/>
      <c r="D167" s="1892"/>
      <c r="E167" s="2241"/>
      <c r="F167" s="2241"/>
      <c r="G167" s="2241"/>
      <c r="H167" s="2282"/>
      <c r="I167" s="2283"/>
      <c r="J167" s="2283"/>
      <c r="K167" s="2283"/>
      <c r="L167" s="2283"/>
      <c r="M167" s="2283"/>
      <c r="N167" s="2283"/>
      <c r="O167" s="2283"/>
      <c r="P167" s="2283"/>
      <c r="Q167" s="2283"/>
      <c r="R167" s="2351"/>
      <c r="S167" s="2303"/>
    </row>
    <row r="168" spans="1:19" ht="33.75">
      <c r="A168" s="1466"/>
      <c r="B168" s="1471" t="s">
        <v>1654</v>
      </c>
      <c r="C168" s="1468" t="s">
        <v>1655</v>
      </c>
      <c r="D168" s="2257" t="s">
        <v>1423</v>
      </c>
      <c r="E168" s="155"/>
      <c r="F168" s="155"/>
      <c r="G168" s="156">
        <f>1560000/1.1</f>
        <v>1418181.8181818181</v>
      </c>
      <c r="H168" s="2311" t="s">
        <v>1454</v>
      </c>
      <c r="I168" s="2312"/>
      <c r="J168" s="2312"/>
      <c r="K168" s="2312"/>
      <c r="L168" s="2312"/>
      <c r="M168" s="2312"/>
      <c r="N168" s="2312"/>
      <c r="O168" s="2312"/>
      <c r="P168" s="2312"/>
      <c r="Q168" s="2312"/>
      <c r="R168" s="2313"/>
      <c r="S168" s="2303"/>
    </row>
    <row r="169" spans="1:19" ht="33.75">
      <c r="A169" s="1466"/>
      <c r="B169" s="1471" t="s">
        <v>1656</v>
      </c>
      <c r="C169" s="1468" t="s">
        <v>1655</v>
      </c>
      <c r="D169" s="2257"/>
      <c r="E169" s="155"/>
      <c r="F169" s="155"/>
      <c r="G169" s="156">
        <f>1610000/1.1</f>
        <v>1463636.3636363635</v>
      </c>
      <c r="H169" s="2314"/>
      <c r="I169" s="2315"/>
      <c r="J169" s="2315"/>
      <c r="K169" s="2315"/>
      <c r="L169" s="2315"/>
      <c r="M169" s="2315"/>
      <c r="N169" s="2315"/>
      <c r="O169" s="2315"/>
      <c r="P169" s="2315"/>
      <c r="Q169" s="2315"/>
      <c r="R169" s="2316"/>
      <c r="S169" s="2303"/>
    </row>
    <row r="170" spans="1:19" ht="33.75">
      <c r="A170" s="1466"/>
      <c r="B170" s="1471" t="s">
        <v>1657</v>
      </c>
      <c r="C170" s="1468" t="s">
        <v>1655</v>
      </c>
      <c r="D170" s="2257"/>
      <c r="E170" s="155"/>
      <c r="F170" s="155"/>
      <c r="G170" s="156">
        <f>1660000/1.1</f>
        <v>1509090.9090909089</v>
      </c>
      <c r="H170" s="2314"/>
      <c r="I170" s="2315"/>
      <c r="J170" s="2315"/>
      <c r="K170" s="2315"/>
      <c r="L170" s="2315"/>
      <c r="M170" s="2315"/>
      <c r="N170" s="2315"/>
      <c r="O170" s="2315"/>
      <c r="P170" s="2315"/>
      <c r="Q170" s="2315"/>
      <c r="R170" s="2316"/>
      <c r="S170" s="2303"/>
    </row>
    <row r="171" spans="1:19" ht="33.75">
      <c r="A171" s="1466"/>
      <c r="B171" s="1471" t="s">
        <v>1658</v>
      </c>
      <c r="C171" s="1468" t="s">
        <v>1655</v>
      </c>
      <c r="D171" s="2257"/>
      <c r="E171" s="155"/>
      <c r="F171" s="155"/>
      <c r="G171" s="156">
        <f>1710000/1.1</f>
        <v>1554545.4545454544</v>
      </c>
      <c r="H171" s="2314"/>
      <c r="I171" s="2315"/>
      <c r="J171" s="2315"/>
      <c r="K171" s="2315"/>
      <c r="L171" s="2315"/>
      <c r="M171" s="2315"/>
      <c r="N171" s="2315"/>
      <c r="O171" s="2315"/>
      <c r="P171" s="2315"/>
      <c r="Q171" s="2315"/>
      <c r="R171" s="2316"/>
      <c r="S171" s="2303"/>
    </row>
    <row r="172" spans="1:19" ht="33.75">
      <c r="A172" s="1466"/>
      <c r="B172" s="1471" t="s">
        <v>1659</v>
      </c>
      <c r="C172" s="1468" t="s">
        <v>1655</v>
      </c>
      <c r="D172" s="2257"/>
      <c r="E172" s="155"/>
      <c r="F172" s="155"/>
      <c r="G172" s="156">
        <f>1770000/1.1</f>
        <v>1609090.9090909089</v>
      </c>
      <c r="H172" s="2314"/>
      <c r="I172" s="2315"/>
      <c r="J172" s="2315"/>
      <c r="K172" s="2315"/>
      <c r="L172" s="2315"/>
      <c r="M172" s="2315"/>
      <c r="N172" s="2315"/>
      <c r="O172" s="2315"/>
      <c r="P172" s="2315"/>
      <c r="Q172" s="2315"/>
      <c r="R172" s="2316"/>
      <c r="S172" s="2303"/>
    </row>
    <row r="173" spans="1:19" ht="33.75">
      <c r="A173" s="1466"/>
      <c r="B173" s="1471" t="s">
        <v>1660</v>
      </c>
      <c r="C173" s="1468" t="s">
        <v>1655</v>
      </c>
      <c r="D173" s="2257"/>
      <c r="E173" s="155"/>
      <c r="F173" s="155"/>
      <c r="G173" s="156">
        <f>1845000/1.1</f>
        <v>1677272.7272727271</v>
      </c>
      <c r="H173" s="2314"/>
      <c r="I173" s="2315"/>
      <c r="J173" s="2315"/>
      <c r="K173" s="2315"/>
      <c r="L173" s="2315"/>
      <c r="M173" s="2315"/>
      <c r="N173" s="2315"/>
      <c r="O173" s="2315"/>
      <c r="P173" s="2315"/>
      <c r="Q173" s="2315"/>
      <c r="R173" s="2316"/>
      <c r="S173" s="2303"/>
    </row>
    <row r="174" spans="1:19" ht="33.75">
      <c r="A174" s="1466"/>
      <c r="B174" s="1471" t="s">
        <v>1661</v>
      </c>
      <c r="C174" s="1468" t="s">
        <v>1655</v>
      </c>
      <c r="D174" s="2257"/>
      <c r="E174" s="155"/>
      <c r="F174" s="155"/>
      <c r="G174" s="156">
        <f>1990000/1.1</f>
        <v>1809090.9090909089</v>
      </c>
      <c r="H174" s="2347"/>
      <c r="I174" s="2348"/>
      <c r="J174" s="2348"/>
      <c r="K174" s="2348"/>
      <c r="L174" s="2348"/>
      <c r="M174" s="2348"/>
      <c r="N174" s="2348"/>
      <c r="O174" s="2348"/>
      <c r="P174" s="2348"/>
      <c r="Q174" s="2348"/>
      <c r="R174" s="2349"/>
      <c r="S174" s="2303"/>
    </row>
    <row r="175" spans="1:19" ht="37.5" customHeight="1">
      <c r="A175" s="1466"/>
      <c r="B175" s="1463" t="s">
        <v>1690</v>
      </c>
      <c r="C175" s="1336"/>
      <c r="D175" s="124"/>
      <c r="E175" s="2241"/>
      <c r="F175" s="2241"/>
      <c r="G175" s="2241"/>
      <c r="H175" s="2241"/>
      <c r="I175" s="2241"/>
      <c r="J175" s="2241"/>
      <c r="K175" s="2241"/>
      <c r="L175" s="2241"/>
      <c r="M175" s="2241"/>
      <c r="N175" s="2241"/>
      <c r="O175" s="2241"/>
      <c r="P175" s="2241"/>
      <c r="Q175" s="2241"/>
      <c r="R175" s="2241"/>
      <c r="S175" s="2242" t="s">
        <v>1691</v>
      </c>
    </row>
    <row r="176" spans="1:19" ht="36.75" customHeight="1">
      <c r="A176" s="1466"/>
      <c r="B176" s="1471" t="s">
        <v>1654</v>
      </c>
      <c r="C176" s="1468" t="s">
        <v>1655</v>
      </c>
      <c r="D176" s="2257" t="s">
        <v>1423</v>
      </c>
      <c r="E176" s="157">
        <f>1325000/1.1</f>
        <v>1204545.4545454544</v>
      </c>
      <c r="F176" s="155"/>
      <c r="G176" s="158"/>
      <c r="H176" s="2311" t="s">
        <v>1456</v>
      </c>
      <c r="I176" s="2312"/>
      <c r="J176" s="2312"/>
      <c r="K176" s="2312"/>
      <c r="L176" s="2312"/>
      <c r="M176" s="2312"/>
      <c r="N176" s="2312"/>
      <c r="O176" s="2312"/>
      <c r="P176" s="2312"/>
      <c r="Q176" s="2312"/>
      <c r="R176" s="2313"/>
      <c r="S176" s="2243"/>
    </row>
    <row r="177" spans="1:19" ht="36.75" customHeight="1">
      <c r="A177" s="1466"/>
      <c r="B177" s="1471" t="s">
        <v>1656</v>
      </c>
      <c r="C177" s="1468" t="s">
        <v>1655</v>
      </c>
      <c r="D177" s="2257"/>
      <c r="E177" s="157">
        <f>1375000/1.1</f>
        <v>1250000</v>
      </c>
      <c r="F177" s="155"/>
      <c r="G177" s="148"/>
      <c r="H177" s="2314"/>
      <c r="I177" s="2315"/>
      <c r="J177" s="2315"/>
      <c r="K177" s="2315"/>
      <c r="L177" s="2315"/>
      <c r="M177" s="2315"/>
      <c r="N177" s="2315"/>
      <c r="O177" s="2315"/>
      <c r="P177" s="2315"/>
      <c r="Q177" s="2315"/>
      <c r="R177" s="2316"/>
      <c r="S177" s="2243"/>
    </row>
    <row r="178" spans="1:19" ht="36.75" customHeight="1">
      <c r="A178" s="1466"/>
      <c r="B178" s="1471" t="s">
        <v>1657</v>
      </c>
      <c r="C178" s="1468" t="s">
        <v>1655</v>
      </c>
      <c r="D178" s="2257"/>
      <c r="E178" s="157">
        <f>1425000/1.1</f>
        <v>1295454.5454545454</v>
      </c>
      <c r="F178" s="155"/>
      <c r="G178" s="148"/>
      <c r="H178" s="2314"/>
      <c r="I178" s="2315"/>
      <c r="J178" s="2315"/>
      <c r="K178" s="2315"/>
      <c r="L178" s="2315"/>
      <c r="M178" s="2315"/>
      <c r="N178" s="2315"/>
      <c r="O178" s="2315"/>
      <c r="P178" s="2315"/>
      <c r="Q178" s="2315"/>
      <c r="R178" s="2316"/>
      <c r="S178" s="2243"/>
    </row>
    <row r="179" spans="1:19" ht="36.75" customHeight="1">
      <c r="A179" s="1466"/>
      <c r="B179" s="1471" t="s">
        <v>1658</v>
      </c>
      <c r="C179" s="1468" t="s">
        <v>1655</v>
      </c>
      <c r="D179" s="2257"/>
      <c r="E179" s="157">
        <f>1475000/1.1</f>
        <v>1340909.0909090908</v>
      </c>
      <c r="F179" s="155"/>
      <c r="G179" s="148"/>
      <c r="H179" s="2314"/>
      <c r="I179" s="2315"/>
      <c r="J179" s="2315"/>
      <c r="K179" s="2315"/>
      <c r="L179" s="2315"/>
      <c r="M179" s="2315"/>
      <c r="N179" s="2315"/>
      <c r="O179" s="2315"/>
      <c r="P179" s="2315"/>
      <c r="Q179" s="2315"/>
      <c r="R179" s="2316"/>
      <c r="S179" s="2243"/>
    </row>
    <row r="180" spans="1:19" ht="36.75" customHeight="1">
      <c r="A180" s="1466"/>
      <c r="B180" s="1471" t="s">
        <v>1659</v>
      </c>
      <c r="C180" s="1468" t="s">
        <v>1655</v>
      </c>
      <c r="D180" s="2257"/>
      <c r="E180" s="157">
        <f>1550000/1.1</f>
        <v>1409090.9090909089</v>
      </c>
      <c r="F180" s="155"/>
      <c r="G180" s="148"/>
      <c r="H180" s="2314"/>
      <c r="I180" s="2315"/>
      <c r="J180" s="2315"/>
      <c r="K180" s="2315"/>
      <c r="L180" s="2315"/>
      <c r="M180" s="2315"/>
      <c r="N180" s="2315"/>
      <c r="O180" s="2315"/>
      <c r="P180" s="2315"/>
      <c r="Q180" s="2315"/>
      <c r="R180" s="2316"/>
      <c r="S180" s="2243"/>
    </row>
    <row r="181" spans="1:19" ht="36.75" customHeight="1">
      <c r="A181" s="1466"/>
      <c r="B181" s="1471" t="s">
        <v>1530</v>
      </c>
      <c r="C181" s="1468" t="s">
        <v>548</v>
      </c>
      <c r="D181" s="2257"/>
      <c r="E181" s="157">
        <f>1675000/1.1</f>
        <v>1522727.2727272727</v>
      </c>
      <c r="F181" s="155"/>
      <c r="G181" s="148"/>
      <c r="H181" s="2347"/>
      <c r="I181" s="2348"/>
      <c r="J181" s="2348"/>
      <c r="K181" s="2348"/>
      <c r="L181" s="2348"/>
      <c r="M181" s="2348"/>
      <c r="N181" s="2348"/>
      <c r="O181" s="2348"/>
      <c r="P181" s="2348"/>
      <c r="Q181" s="2348"/>
      <c r="R181" s="2349"/>
      <c r="S181" s="2244"/>
    </row>
    <row r="182" spans="1:19" ht="39.950000000000003" customHeight="1">
      <c r="A182" s="1466"/>
      <c r="B182" s="1463" t="s">
        <v>1689</v>
      </c>
      <c r="C182" s="1336"/>
      <c r="D182" s="124"/>
      <c r="E182" s="2241"/>
      <c r="F182" s="2241"/>
      <c r="G182" s="2241"/>
      <c r="H182" s="2241"/>
      <c r="I182" s="2241"/>
      <c r="J182" s="2241"/>
      <c r="K182" s="2241"/>
      <c r="L182" s="2241"/>
      <c r="M182" s="2241"/>
      <c r="N182" s="2241"/>
      <c r="O182" s="2241"/>
      <c r="P182" s="2241"/>
      <c r="Q182" s="2241"/>
      <c r="R182" s="2241"/>
      <c r="S182" s="1465"/>
    </row>
    <row r="183" spans="1:19" ht="38.25" customHeight="1">
      <c r="A183" s="1466"/>
      <c r="B183" s="1471" t="s">
        <v>1654</v>
      </c>
      <c r="C183" s="1468" t="s">
        <v>1655</v>
      </c>
      <c r="D183" s="2257" t="s">
        <v>1423</v>
      </c>
      <c r="E183" s="157">
        <f>1375000/1.1</f>
        <v>1250000</v>
      </c>
      <c r="F183" s="155"/>
      <c r="G183" s="148"/>
      <c r="H183" s="2311" t="s">
        <v>1459</v>
      </c>
      <c r="I183" s="2312"/>
      <c r="J183" s="2312"/>
      <c r="K183" s="2312"/>
      <c r="L183" s="2312"/>
      <c r="M183" s="2312"/>
      <c r="N183" s="2312"/>
      <c r="O183" s="2312"/>
      <c r="P183" s="2312"/>
      <c r="Q183" s="2312"/>
      <c r="R183" s="2313"/>
      <c r="S183" s="2335" t="s">
        <v>1460</v>
      </c>
    </row>
    <row r="184" spans="1:19" ht="38.25" customHeight="1">
      <c r="A184" s="1466"/>
      <c r="B184" s="1471" t="s">
        <v>1656</v>
      </c>
      <c r="C184" s="1468" t="s">
        <v>1655</v>
      </c>
      <c r="D184" s="2257"/>
      <c r="E184" s="157">
        <f>1425000/1.1</f>
        <v>1295454.5454545454</v>
      </c>
      <c r="F184" s="155"/>
      <c r="G184" s="148"/>
      <c r="H184" s="2314"/>
      <c r="I184" s="2315"/>
      <c r="J184" s="2315"/>
      <c r="K184" s="2315"/>
      <c r="L184" s="2315"/>
      <c r="M184" s="2315"/>
      <c r="N184" s="2315"/>
      <c r="O184" s="2315"/>
      <c r="P184" s="2315"/>
      <c r="Q184" s="2315"/>
      <c r="R184" s="2316"/>
      <c r="S184" s="2257"/>
    </row>
    <row r="185" spans="1:19" ht="38.25" customHeight="1">
      <c r="A185" s="1466"/>
      <c r="B185" s="1471" t="s">
        <v>1657</v>
      </c>
      <c r="C185" s="1468" t="s">
        <v>1655</v>
      </c>
      <c r="D185" s="2257"/>
      <c r="E185" s="157">
        <f>1475000/1.1</f>
        <v>1340909.0909090908</v>
      </c>
      <c r="F185" s="155"/>
      <c r="G185" s="148"/>
      <c r="H185" s="2314"/>
      <c r="I185" s="2315"/>
      <c r="J185" s="2315"/>
      <c r="K185" s="2315"/>
      <c r="L185" s="2315"/>
      <c r="M185" s="2315"/>
      <c r="N185" s="2315"/>
      <c r="O185" s="2315"/>
      <c r="P185" s="2315"/>
      <c r="Q185" s="2315"/>
      <c r="R185" s="2316"/>
      <c r="S185" s="2257"/>
    </row>
    <row r="186" spans="1:19" ht="38.25" customHeight="1">
      <c r="A186" s="1466"/>
      <c r="B186" s="1471" t="s">
        <v>1658</v>
      </c>
      <c r="C186" s="1468" t="s">
        <v>1655</v>
      </c>
      <c r="D186" s="2257"/>
      <c r="E186" s="157">
        <f>1530000/1.1</f>
        <v>1390909.0909090908</v>
      </c>
      <c r="F186" s="155"/>
      <c r="G186" s="148"/>
      <c r="H186" s="2314"/>
      <c r="I186" s="2315"/>
      <c r="J186" s="2315"/>
      <c r="K186" s="2315"/>
      <c r="L186" s="2315"/>
      <c r="M186" s="2315"/>
      <c r="N186" s="2315"/>
      <c r="O186" s="2315"/>
      <c r="P186" s="2315"/>
      <c r="Q186" s="2315"/>
      <c r="R186" s="2316"/>
      <c r="S186" s="2257"/>
    </row>
    <row r="187" spans="1:19" ht="38.25" customHeight="1">
      <c r="A187" s="1466"/>
      <c r="B187" s="1471" t="s">
        <v>1659</v>
      </c>
      <c r="C187" s="1468" t="s">
        <v>1655</v>
      </c>
      <c r="D187" s="2257"/>
      <c r="E187" s="157">
        <f>1600000/1.1</f>
        <v>1454545.4545454544</v>
      </c>
      <c r="F187" s="155"/>
      <c r="G187" s="148"/>
      <c r="H187" s="2314"/>
      <c r="I187" s="2315"/>
      <c r="J187" s="2315"/>
      <c r="K187" s="2315"/>
      <c r="L187" s="2315"/>
      <c r="M187" s="2315"/>
      <c r="N187" s="2315"/>
      <c r="O187" s="2315"/>
      <c r="P187" s="2315"/>
      <c r="Q187" s="2315"/>
      <c r="R187" s="2316"/>
      <c r="S187" s="2257"/>
    </row>
    <row r="188" spans="1:19" ht="38.25" customHeight="1">
      <c r="A188" s="1466"/>
      <c r="B188" s="1471" t="s">
        <v>1530</v>
      </c>
      <c r="C188" s="1468" t="s">
        <v>548</v>
      </c>
      <c r="D188" s="2257"/>
      <c r="E188" s="157">
        <f>1700000/1.1</f>
        <v>1545454.5454545454</v>
      </c>
      <c r="F188" s="155"/>
      <c r="G188" s="148"/>
      <c r="H188" s="2314"/>
      <c r="I188" s="2315"/>
      <c r="J188" s="2315"/>
      <c r="K188" s="2315"/>
      <c r="L188" s="2315"/>
      <c r="M188" s="2315"/>
      <c r="N188" s="2315"/>
      <c r="O188" s="2315"/>
      <c r="P188" s="2315"/>
      <c r="Q188" s="2315"/>
      <c r="R188" s="2316"/>
      <c r="S188" s="2257"/>
    </row>
    <row r="189" spans="1:19" ht="30" customHeight="1">
      <c r="A189" s="1465" t="s">
        <v>1266</v>
      </c>
      <c r="B189" s="2337" t="s">
        <v>1267</v>
      </c>
      <c r="C189" s="2337"/>
      <c r="D189" s="2337"/>
      <c r="E189" s="2337"/>
      <c r="F189" s="2337"/>
      <c r="G189" s="2337"/>
      <c r="H189" s="2337"/>
      <c r="I189" s="2337"/>
      <c r="J189" s="2337"/>
      <c r="K189" s="2337"/>
      <c r="L189" s="2337"/>
      <c r="M189" s="2337"/>
      <c r="N189" s="2337"/>
      <c r="O189" s="2337"/>
      <c r="P189" s="2337"/>
      <c r="Q189" s="2337"/>
      <c r="R189" s="2337"/>
      <c r="S189" s="154"/>
    </row>
    <row r="190" spans="1:19" ht="45" customHeight="1">
      <c r="A190" s="2241">
        <v>1</v>
      </c>
      <c r="B190" s="1892" t="s">
        <v>1563</v>
      </c>
      <c r="C190" s="1892"/>
      <c r="D190" s="1892"/>
      <c r="E190" s="1892"/>
      <c r="F190" s="1892"/>
      <c r="G190" s="1892"/>
      <c r="H190" s="1892"/>
      <c r="I190" s="1892"/>
      <c r="J190" s="1892"/>
      <c r="K190" s="1892"/>
      <c r="L190" s="1892"/>
      <c r="M190" s="1892"/>
      <c r="N190" s="1892"/>
      <c r="O190" s="1892"/>
      <c r="P190" s="1892"/>
      <c r="Q190" s="1892"/>
      <c r="R190" s="1892"/>
      <c r="S190" s="2257"/>
    </row>
    <row r="191" spans="1:19" ht="30" customHeight="1">
      <c r="A191" s="2241"/>
      <c r="B191" s="2338" t="s">
        <v>1427</v>
      </c>
      <c r="C191" s="2331"/>
      <c r="D191" s="2331"/>
      <c r="E191" s="2331"/>
      <c r="F191" s="2331"/>
      <c r="G191" s="2331"/>
      <c r="H191" s="2331"/>
      <c r="I191" s="2331"/>
      <c r="J191" s="2331"/>
      <c r="K191" s="2331"/>
      <c r="L191" s="2331"/>
      <c r="M191" s="2331"/>
      <c r="N191" s="2331"/>
      <c r="O191" s="2331"/>
      <c r="P191" s="2331"/>
      <c r="Q191" s="2331"/>
      <c r="R191" s="2331"/>
      <c r="S191" s="2257"/>
    </row>
    <row r="192" spans="1:19" ht="22.5" customHeight="1">
      <c r="A192" s="2241"/>
      <c r="B192" s="2339" t="s">
        <v>1374</v>
      </c>
      <c r="C192" s="2331"/>
      <c r="D192" s="2331"/>
      <c r="E192" s="2331"/>
      <c r="F192" s="2331"/>
      <c r="G192" s="2331"/>
      <c r="H192" s="2331"/>
      <c r="I192" s="2331"/>
      <c r="J192" s="2331"/>
      <c r="K192" s="2331"/>
      <c r="L192" s="2331"/>
      <c r="M192" s="2331"/>
      <c r="N192" s="2331"/>
      <c r="O192" s="2331"/>
      <c r="P192" s="1471"/>
      <c r="Q192" s="1471"/>
      <c r="R192" s="1471"/>
      <c r="S192" s="2257"/>
    </row>
    <row r="193" spans="1:19" ht="18" customHeight="1">
      <c r="A193" s="2241"/>
      <c r="B193" s="2339" t="s">
        <v>1428</v>
      </c>
      <c r="C193" s="2331"/>
      <c r="D193" s="2331"/>
      <c r="E193" s="2331"/>
      <c r="F193" s="2331"/>
      <c r="G193" s="2331"/>
      <c r="H193" s="2331"/>
      <c r="I193" s="2331"/>
      <c r="J193" s="2331"/>
      <c r="K193" s="2331"/>
      <c r="L193" s="2331"/>
      <c r="M193" s="2331"/>
      <c r="N193" s="2331"/>
      <c r="O193" s="2331"/>
      <c r="P193" s="2331"/>
      <c r="Q193" s="2331"/>
      <c r="R193" s="2331"/>
      <c r="S193" s="2257"/>
    </row>
    <row r="194" spans="1:19" ht="18" customHeight="1">
      <c r="A194" s="2241"/>
      <c r="B194" s="2339" t="s">
        <v>1429</v>
      </c>
      <c r="C194" s="2331"/>
      <c r="D194" s="2331"/>
      <c r="E194" s="2331"/>
      <c r="F194" s="2331"/>
      <c r="G194" s="2331"/>
      <c r="H194" s="2331"/>
      <c r="I194" s="2331"/>
      <c r="J194" s="2331"/>
      <c r="K194" s="2331"/>
      <c r="L194" s="2331"/>
      <c r="M194" s="2331"/>
      <c r="N194" s="2331"/>
      <c r="O194" s="2331"/>
      <c r="P194" s="2331"/>
      <c r="Q194" s="2331"/>
      <c r="R194" s="2331"/>
      <c r="S194" s="2257"/>
    </row>
    <row r="195" spans="1:19" ht="30" customHeight="1">
      <c r="A195" s="1465"/>
      <c r="B195" s="2340" t="s">
        <v>1430</v>
      </c>
      <c r="C195" s="1892"/>
      <c r="D195" s="1892"/>
      <c r="E195" s="1892"/>
      <c r="F195" s="1892"/>
      <c r="G195" s="2327"/>
      <c r="H195" s="2327"/>
      <c r="I195" s="2327"/>
      <c r="J195" s="2327"/>
      <c r="K195" s="2327"/>
      <c r="L195" s="2327"/>
      <c r="M195" s="2327"/>
      <c r="N195" s="2327"/>
      <c r="O195" s="2327"/>
      <c r="P195" s="2327"/>
      <c r="Q195" s="2327"/>
      <c r="R195" s="2327"/>
      <c r="S195" s="157"/>
    </row>
    <row r="196" spans="1:19" ht="30" customHeight="1">
      <c r="A196" s="1466"/>
      <c r="B196" s="1471" t="s">
        <v>1272</v>
      </c>
      <c r="C196" s="1468" t="s">
        <v>1273</v>
      </c>
      <c r="D196" s="1468"/>
      <c r="E196" s="1469">
        <v>440000</v>
      </c>
      <c r="F196" s="2258" t="s">
        <v>1431</v>
      </c>
      <c r="G196" s="2259"/>
      <c r="H196" s="2259"/>
      <c r="I196" s="2259"/>
      <c r="J196" s="2259"/>
      <c r="K196" s="2259"/>
      <c r="L196" s="2259"/>
      <c r="M196" s="2259"/>
      <c r="N196" s="2259"/>
      <c r="O196" s="2259"/>
      <c r="P196" s="2259"/>
      <c r="Q196" s="2259"/>
      <c r="R196" s="2260"/>
      <c r="S196" s="2257"/>
    </row>
    <row r="197" spans="1:19" ht="30" customHeight="1">
      <c r="A197" s="1466"/>
      <c r="B197" s="1471" t="s">
        <v>1274</v>
      </c>
      <c r="C197" s="1468" t="s">
        <v>1273</v>
      </c>
      <c r="D197" s="1468"/>
      <c r="E197" s="1469">
        <v>495000</v>
      </c>
      <c r="F197" s="2261"/>
      <c r="G197" s="2262"/>
      <c r="H197" s="2262"/>
      <c r="I197" s="2262"/>
      <c r="J197" s="2262"/>
      <c r="K197" s="2262"/>
      <c r="L197" s="2262"/>
      <c r="M197" s="2262"/>
      <c r="N197" s="2262"/>
      <c r="O197" s="2262"/>
      <c r="P197" s="2262"/>
      <c r="Q197" s="2262"/>
      <c r="R197" s="2263"/>
      <c r="S197" s="2257"/>
    </row>
    <row r="198" spans="1:19" ht="30" customHeight="1">
      <c r="A198" s="1466"/>
      <c r="B198" s="1471" t="s">
        <v>1375</v>
      </c>
      <c r="C198" s="1468" t="s">
        <v>1273</v>
      </c>
      <c r="D198" s="1468"/>
      <c r="E198" s="1469">
        <v>555000</v>
      </c>
      <c r="F198" s="2261"/>
      <c r="G198" s="2262"/>
      <c r="H198" s="2262"/>
      <c r="I198" s="2262"/>
      <c r="J198" s="2262"/>
      <c r="K198" s="2262"/>
      <c r="L198" s="2262"/>
      <c r="M198" s="2262"/>
      <c r="N198" s="2262"/>
      <c r="O198" s="2262"/>
      <c r="P198" s="2262"/>
      <c r="Q198" s="2262"/>
      <c r="R198" s="2263"/>
      <c r="S198" s="2257"/>
    </row>
    <row r="199" spans="1:19" ht="30" customHeight="1">
      <c r="A199" s="1466"/>
      <c r="B199" s="1471" t="s">
        <v>1276</v>
      </c>
      <c r="C199" s="1468" t="s">
        <v>1273</v>
      </c>
      <c r="D199" s="1468"/>
      <c r="E199" s="1469">
        <v>680000</v>
      </c>
      <c r="F199" s="2261"/>
      <c r="G199" s="2262"/>
      <c r="H199" s="2262"/>
      <c r="I199" s="2262"/>
      <c r="J199" s="2262"/>
      <c r="K199" s="2262"/>
      <c r="L199" s="2262"/>
      <c r="M199" s="2262"/>
      <c r="N199" s="2262"/>
      <c r="O199" s="2262"/>
      <c r="P199" s="2262"/>
      <c r="Q199" s="2262"/>
      <c r="R199" s="2263"/>
      <c r="S199" s="2257"/>
    </row>
    <row r="200" spans="1:19" ht="30" customHeight="1">
      <c r="A200" s="1466"/>
      <c r="B200" s="1471" t="s">
        <v>1277</v>
      </c>
      <c r="C200" s="1468" t="s">
        <v>1273</v>
      </c>
      <c r="D200" s="1468"/>
      <c r="E200" s="1469">
        <v>720000</v>
      </c>
      <c r="F200" s="2261"/>
      <c r="G200" s="2262"/>
      <c r="H200" s="2262"/>
      <c r="I200" s="2262"/>
      <c r="J200" s="2262"/>
      <c r="K200" s="2262"/>
      <c r="L200" s="2262"/>
      <c r="M200" s="2262"/>
      <c r="N200" s="2262"/>
      <c r="O200" s="2262"/>
      <c r="P200" s="2262"/>
      <c r="Q200" s="2262"/>
      <c r="R200" s="2263"/>
      <c r="S200" s="2257"/>
    </row>
    <row r="201" spans="1:19" ht="30" customHeight="1">
      <c r="A201" s="1466"/>
      <c r="B201" s="1471" t="s">
        <v>1278</v>
      </c>
      <c r="C201" s="1468" t="s">
        <v>1273</v>
      </c>
      <c r="D201" s="1468"/>
      <c r="E201" s="1469">
        <v>790000</v>
      </c>
      <c r="F201" s="2261"/>
      <c r="G201" s="2262"/>
      <c r="H201" s="2262"/>
      <c r="I201" s="2262"/>
      <c r="J201" s="2262"/>
      <c r="K201" s="2262"/>
      <c r="L201" s="2262"/>
      <c r="M201" s="2262"/>
      <c r="N201" s="2262"/>
      <c r="O201" s="2262"/>
      <c r="P201" s="2262"/>
      <c r="Q201" s="2262"/>
      <c r="R201" s="2263"/>
      <c r="S201" s="2257"/>
    </row>
    <row r="202" spans="1:19" ht="30" customHeight="1">
      <c r="A202" s="1466"/>
      <c r="B202" s="1471" t="s">
        <v>1279</v>
      </c>
      <c r="C202" s="1468" t="s">
        <v>1273</v>
      </c>
      <c r="D202" s="1468"/>
      <c r="E202" s="1469">
        <v>985000</v>
      </c>
      <c r="F202" s="2261"/>
      <c r="G202" s="2262"/>
      <c r="H202" s="2262"/>
      <c r="I202" s="2262"/>
      <c r="J202" s="2262"/>
      <c r="K202" s="2262"/>
      <c r="L202" s="2262"/>
      <c r="M202" s="2262"/>
      <c r="N202" s="2262"/>
      <c r="O202" s="2262"/>
      <c r="P202" s="2262"/>
      <c r="Q202" s="2262"/>
      <c r="R202" s="2263"/>
      <c r="S202" s="2257"/>
    </row>
    <row r="203" spans="1:19" ht="30" customHeight="1">
      <c r="A203" s="1466"/>
      <c r="B203" s="1471" t="s">
        <v>1280</v>
      </c>
      <c r="C203" s="1468" t="s">
        <v>1273</v>
      </c>
      <c r="D203" s="1468"/>
      <c r="E203" s="1469">
        <v>1090000</v>
      </c>
      <c r="F203" s="2261"/>
      <c r="G203" s="2262"/>
      <c r="H203" s="2262"/>
      <c r="I203" s="2262"/>
      <c r="J203" s="2262"/>
      <c r="K203" s="2262"/>
      <c r="L203" s="2262"/>
      <c r="M203" s="2262"/>
      <c r="N203" s="2262"/>
      <c r="O203" s="2262"/>
      <c r="P203" s="2262"/>
      <c r="Q203" s="2262"/>
      <c r="R203" s="2263"/>
      <c r="S203" s="2257"/>
    </row>
    <row r="204" spans="1:19" ht="30" customHeight="1">
      <c r="A204" s="1466"/>
      <c r="B204" s="1471" t="s">
        <v>1281</v>
      </c>
      <c r="C204" s="1468" t="s">
        <v>1273</v>
      </c>
      <c r="D204" s="1468"/>
      <c r="E204" s="1469">
        <v>1190000</v>
      </c>
      <c r="F204" s="2261"/>
      <c r="G204" s="2262"/>
      <c r="H204" s="2262"/>
      <c r="I204" s="2262"/>
      <c r="J204" s="2262"/>
      <c r="K204" s="2262"/>
      <c r="L204" s="2262"/>
      <c r="M204" s="2262"/>
      <c r="N204" s="2262"/>
      <c r="O204" s="2262"/>
      <c r="P204" s="2262"/>
      <c r="Q204" s="2262"/>
      <c r="R204" s="2263"/>
      <c r="S204" s="2257"/>
    </row>
    <row r="205" spans="1:19" ht="30" customHeight="1">
      <c r="A205" s="1466"/>
      <c r="B205" s="1471" t="s">
        <v>1282</v>
      </c>
      <c r="C205" s="1468" t="s">
        <v>1273</v>
      </c>
      <c r="D205" s="1468"/>
      <c r="E205" s="1469">
        <v>1485000</v>
      </c>
      <c r="F205" s="2261"/>
      <c r="G205" s="2262"/>
      <c r="H205" s="2262"/>
      <c r="I205" s="2262"/>
      <c r="J205" s="2262"/>
      <c r="K205" s="2262"/>
      <c r="L205" s="2262"/>
      <c r="M205" s="2262"/>
      <c r="N205" s="2262"/>
      <c r="O205" s="2262"/>
      <c r="P205" s="2262"/>
      <c r="Q205" s="2262"/>
      <c r="R205" s="2263"/>
      <c r="S205" s="2257"/>
    </row>
    <row r="206" spans="1:19" ht="30" customHeight="1">
      <c r="A206" s="1466"/>
      <c r="B206" s="1471" t="s">
        <v>1283</v>
      </c>
      <c r="C206" s="1468" t="s">
        <v>1273</v>
      </c>
      <c r="D206" s="1468"/>
      <c r="E206" s="1469">
        <v>1610000</v>
      </c>
      <c r="F206" s="2261"/>
      <c r="G206" s="2262"/>
      <c r="H206" s="2262"/>
      <c r="I206" s="2262"/>
      <c r="J206" s="2262"/>
      <c r="K206" s="2262"/>
      <c r="L206" s="2262"/>
      <c r="M206" s="2262"/>
      <c r="N206" s="2262"/>
      <c r="O206" s="2262"/>
      <c r="P206" s="2262"/>
      <c r="Q206" s="2262"/>
      <c r="R206" s="2263"/>
      <c r="S206" s="2257"/>
    </row>
    <row r="207" spans="1:19" ht="30" customHeight="1">
      <c r="A207" s="1466"/>
      <c r="B207" s="1471" t="s">
        <v>1284</v>
      </c>
      <c r="C207" s="1468" t="s">
        <v>1273</v>
      </c>
      <c r="D207" s="1468"/>
      <c r="E207" s="1469">
        <v>1740000</v>
      </c>
      <c r="F207" s="2261"/>
      <c r="G207" s="2262"/>
      <c r="H207" s="2262"/>
      <c r="I207" s="2262"/>
      <c r="J207" s="2262"/>
      <c r="K207" s="2262"/>
      <c r="L207" s="2262"/>
      <c r="M207" s="2262"/>
      <c r="N207" s="2262"/>
      <c r="O207" s="2262"/>
      <c r="P207" s="2262"/>
      <c r="Q207" s="2262"/>
      <c r="R207" s="2263"/>
      <c r="S207" s="2257"/>
    </row>
    <row r="208" spans="1:19" ht="30" customHeight="1">
      <c r="A208" s="1466"/>
      <c r="B208" s="1471" t="s">
        <v>1285</v>
      </c>
      <c r="C208" s="1468" t="s">
        <v>1273</v>
      </c>
      <c r="D208" s="1468"/>
      <c r="E208" s="1469">
        <v>2475000</v>
      </c>
      <c r="F208" s="2261"/>
      <c r="G208" s="2262"/>
      <c r="H208" s="2262"/>
      <c r="I208" s="2262"/>
      <c r="J208" s="2262"/>
      <c r="K208" s="2262"/>
      <c r="L208" s="2262"/>
      <c r="M208" s="2262"/>
      <c r="N208" s="2262"/>
      <c r="O208" s="2262"/>
      <c r="P208" s="2262"/>
      <c r="Q208" s="2262"/>
      <c r="R208" s="2263"/>
      <c r="S208" s="2257"/>
    </row>
    <row r="209" spans="1:19" ht="30" customHeight="1">
      <c r="A209" s="1466"/>
      <c r="B209" s="1471" t="s">
        <v>1286</v>
      </c>
      <c r="C209" s="1468" t="s">
        <v>1273</v>
      </c>
      <c r="D209" s="1468"/>
      <c r="E209" s="1469">
        <v>2745000</v>
      </c>
      <c r="F209" s="2261"/>
      <c r="G209" s="2262"/>
      <c r="H209" s="2262"/>
      <c r="I209" s="2262"/>
      <c r="J209" s="2262"/>
      <c r="K209" s="2262"/>
      <c r="L209" s="2262"/>
      <c r="M209" s="2262"/>
      <c r="N209" s="2262"/>
      <c r="O209" s="2262"/>
      <c r="P209" s="2262"/>
      <c r="Q209" s="2262"/>
      <c r="R209" s="2263"/>
      <c r="S209" s="2257"/>
    </row>
    <row r="210" spans="1:19" ht="30" customHeight="1">
      <c r="A210" s="1466"/>
      <c r="B210" s="1471" t="s">
        <v>1287</v>
      </c>
      <c r="C210" s="1468" t="s">
        <v>1273</v>
      </c>
      <c r="D210" s="1468"/>
      <c r="E210" s="1469">
        <v>2970000</v>
      </c>
      <c r="F210" s="2261"/>
      <c r="G210" s="2262"/>
      <c r="H210" s="2262"/>
      <c r="I210" s="2262"/>
      <c r="J210" s="2262"/>
      <c r="K210" s="2262"/>
      <c r="L210" s="2262"/>
      <c r="M210" s="2262"/>
      <c r="N210" s="2262"/>
      <c r="O210" s="2262"/>
      <c r="P210" s="2262"/>
      <c r="Q210" s="2262"/>
      <c r="R210" s="2263"/>
      <c r="S210" s="2257"/>
    </row>
    <row r="211" spans="1:19" ht="30" customHeight="1">
      <c r="A211" s="1466"/>
      <c r="B211" s="1471" t="s">
        <v>1288</v>
      </c>
      <c r="C211" s="1468" t="s">
        <v>1273</v>
      </c>
      <c r="D211" s="1468"/>
      <c r="E211" s="1469">
        <v>3555000</v>
      </c>
      <c r="F211" s="2261"/>
      <c r="G211" s="2262"/>
      <c r="H211" s="2262"/>
      <c r="I211" s="2262"/>
      <c r="J211" s="2262"/>
      <c r="K211" s="2262"/>
      <c r="L211" s="2262"/>
      <c r="M211" s="2262"/>
      <c r="N211" s="2262"/>
      <c r="O211" s="2262"/>
      <c r="P211" s="2262"/>
      <c r="Q211" s="2262"/>
      <c r="R211" s="2263"/>
      <c r="S211" s="2257"/>
    </row>
    <row r="212" spans="1:19" ht="30" customHeight="1">
      <c r="A212" s="1466"/>
      <c r="B212" s="1471" t="s">
        <v>1289</v>
      </c>
      <c r="C212" s="1468" t="s">
        <v>1273</v>
      </c>
      <c r="D212" s="1468"/>
      <c r="E212" s="1469">
        <v>3915000</v>
      </c>
      <c r="F212" s="2261"/>
      <c r="G212" s="2262"/>
      <c r="H212" s="2262"/>
      <c r="I212" s="2262"/>
      <c r="J212" s="2262"/>
      <c r="K212" s="2262"/>
      <c r="L212" s="2262"/>
      <c r="M212" s="2262"/>
      <c r="N212" s="2262"/>
      <c r="O212" s="2262"/>
      <c r="P212" s="2262"/>
      <c r="Q212" s="2262"/>
      <c r="R212" s="2263"/>
      <c r="S212" s="2257"/>
    </row>
    <row r="213" spans="1:19" ht="30" customHeight="1">
      <c r="A213" s="1466"/>
      <c r="B213" s="1471" t="s">
        <v>1290</v>
      </c>
      <c r="C213" s="1468" t="s">
        <v>1273</v>
      </c>
      <c r="D213" s="1468"/>
      <c r="E213" s="1469">
        <v>4275000</v>
      </c>
      <c r="F213" s="2264"/>
      <c r="G213" s="2265"/>
      <c r="H213" s="2265"/>
      <c r="I213" s="2265"/>
      <c r="J213" s="2265"/>
      <c r="K213" s="2265"/>
      <c r="L213" s="2265"/>
      <c r="M213" s="2265"/>
      <c r="N213" s="2265"/>
      <c r="O213" s="2265"/>
      <c r="P213" s="2265"/>
      <c r="Q213" s="2265"/>
      <c r="R213" s="2266"/>
      <c r="S213" s="2257"/>
    </row>
    <row r="214" spans="1:19" ht="30" customHeight="1">
      <c r="A214" s="1466"/>
      <c r="B214" s="1892" t="s">
        <v>1432</v>
      </c>
      <c r="C214" s="1892"/>
      <c r="D214" s="1892"/>
      <c r="E214" s="1892"/>
      <c r="F214" s="1892"/>
      <c r="G214" s="2327"/>
      <c r="H214" s="2327"/>
      <c r="I214" s="2327"/>
      <c r="J214" s="2327"/>
      <c r="K214" s="2327"/>
      <c r="L214" s="2327"/>
      <c r="M214" s="2327"/>
      <c r="N214" s="2327"/>
      <c r="O214" s="2327"/>
      <c r="P214" s="2327"/>
      <c r="Q214" s="2327"/>
      <c r="R214" s="2327"/>
      <c r="S214" s="2257"/>
    </row>
    <row r="215" spans="1:19" ht="30" customHeight="1">
      <c r="A215" s="1466"/>
      <c r="B215" s="1471" t="s">
        <v>1433</v>
      </c>
      <c r="C215" s="1468" t="s">
        <v>1273</v>
      </c>
      <c r="D215" s="1468"/>
      <c r="E215" s="1469">
        <v>775000</v>
      </c>
      <c r="F215" s="2311" t="s">
        <v>1436</v>
      </c>
      <c r="G215" s="2312"/>
      <c r="H215" s="2312"/>
      <c r="I215" s="2312"/>
      <c r="J215" s="2312"/>
      <c r="K215" s="2312"/>
      <c r="L215" s="2312"/>
      <c r="M215" s="2312"/>
      <c r="N215" s="2312"/>
      <c r="O215" s="2312"/>
      <c r="P215" s="2312"/>
      <c r="Q215" s="2312"/>
      <c r="R215" s="2313"/>
      <c r="S215" s="2257"/>
    </row>
    <row r="216" spans="1:19" ht="30" customHeight="1">
      <c r="A216" s="1373"/>
      <c r="B216" s="1374" t="s">
        <v>1434</v>
      </c>
      <c r="C216" s="1375" t="s">
        <v>1273</v>
      </c>
      <c r="D216" s="1375"/>
      <c r="E216" s="1376">
        <v>865000</v>
      </c>
      <c r="F216" s="2314"/>
      <c r="G216" s="2315"/>
      <c r="H216" s="2315"/>
      <c r="I216" s="2315"/>
      <c r="J216" s="2315"/>
      <c r="K216" s="2315"/>
      <c r="L216" s="2315"/>
      <c r="M216" s="2315"/>
      <c r="N216" s="2315"/>
      <c r="O216" s="2315"/>
      <c r="P216" s="2315"/>
      <c r="Q216" s="2315"/>
      <c r="R216" s="2316"/>
      <c r="S216" s="2257"/>
    </row>
    <row r="217" spans="1:19" ht="30" customHeight="1">
      <c r="A217" s="1466"/>
      <c r="B217" s="1471" t="s">
        <v>1435</v>
      </c>
      <c r="C217" s="1468" t="s">
        <v>1273</v>
      </c>
      <c r="D217" s="1468"/>
      <c r="E217" s="1469">
        <v>1165000</v>
      </c>
      <c r="F217" s="2314"/>
      <c r="G217" s="2315"/>
      <c r="H217" s="2315"/>
      <c r="I217" s="2315"/>
      <c r="J217" s="2315"/>
      <c r="K217" s="2315"/>
      <c r="L217" s="2315"/>
      <c r="M217" s="2315"/>
      <c r="N217" s="2315"/>
      <c r="O217" s="2315"/>
      <c r="P217" s="2315"/>
      <c r="Q217" s="2315"/>
      <c r="R217" s="2316"/>
      <c r="S217" s="2257"/>
    </row>
    <row r="218" spans="1:19" ht="30" customHeight="1">
      <c r="A218" s="1466"/>
      <c r="B218" s="1471" t="s">
        <v>1437</v>
      </c>
      <c r="C218" s="1468" t="s">
        <v>1273</v>
      </c>
      <c r="D218" s="1468"/>
      <c r="E218" s="1469">
        <v>1280000</v>
      </c>
      <c r="F218" s="2314"/>
      <c r="G218" s="2315"/>
      <c r="H218" s="2315"/>
      <c r="I218" s="2315"/>
      <c r="J218" s="2315"/>
      <c r="K218" s="2315"/>
      <c r="L218" s="2315"/>
      <c r="M218" s="2315"/>
      <c r="N218" s="2315"/>
      <c r="O218" s="2315"/>
      <c r="P218" s="2315"/>
      <c r="Q218" s="2315"/>
      <c r="R218" s="2316"/>
      <c r="S218" s="2257"/>
    </row>
    <row r="219" spans="1:19" ht="30" customHeight="1">
      <c r="A219" s="1466"/>
      <c r="B219" s="1471" t="s">
        <v>1438</v>
      </c>
      <c r="C219" s="1468" t="s">
        <v>1273</v>
      </c>
      <c r="D219" s="1468"/>
      <c r="E219" s="1469">
        <v>1685000</v>
      </c>
      <c r="F219" s="2314"/>
      <c r="G219" s="2315"/>
      <c r="H219" s="2315"/>
      <c r="I219" s="2315"/>
      <c r="J219" s="2315"/>
      <c r="K219" s="2315"/>
      <c r="L219" s="2315"/>
      <c r="M219" s="2315"/>
      <c r="N219" s="2315"/>
      <c r="O219" s="2315"/>
      <c r="P219" s="2315"/>
      <c r="Q219" s="2315"/>
      <c r="R219" s="2316"/>
      <c r="S219" s="2257"/>
    </row>
    <row r="220" spans="1:19" ht="30" customHeight="1">
      <c r="A220" s="1466"/>
      <c r="B220" s="1471" t="s">
        <v>1439</v>
      </c>
      <c r="C220" s="1468" t="s">
        <v>1273</v>
      </c>
      <c r="D220" s="1468"/>
      <c r="E220" s="1469">
        <v>1785000</v>
      </c>
      <c r="F220" s="2347"/>
      <c r="G220" s="2348"/>
      <c r="H220" s="2348"/>
      <c r="I220" s="2348"/>
      <c r="J220" s="2348"/>
      <c r="K220" s="2348"/>
      <c r="L220" s="2348"/>
      <c r="M220" s="2348"/>
      <c r="N220" s="2348"/>
      <c r="O220" s="2348"/>
      <c r="P220" s="2348"/>
      <c r="Q220" s="2348"/>
      <c r="R220" s="2349"/>
      <c r="S220" s="2257"/>
    </row>
    <row r="221" spans="1:19" ht="45" customHeight="1">
      <c r="A221" s="1465">
        <v>2</v>
      </c>
      <c r="B221" s="1892" t="s">
        <v>1532</v>
      </c>
      <c r="C221" s="1892"/>
      <c r="D221" s="1892"/>
      <c r="E221" s="1892"/>
      <c r="F221" s="1892"/>
      <c r="G221" s="1892"/>
      <c r="H221" s="1892"/>
      <c r="I221" s="1892"/>
      <c r="J221" s="1892"/>
      <c r="K221" s="1892"/>
      <c r="L221" s="1892"/>
      <c r="M221" s="1892"/>
      <c r="N221" s="1892"/>
      <c r="O221" s="1892"/>
      <c r="P221" s="1892"/>
      <c r="Q221" s="1892"/>
      <c r="R221" s="1892"/>
      <c r="S221" s="124"/>
    </row>
    <row r="222" spans="1:19" ht="17.25" customHeight="1">
      <c r="A222" s="1466"/>
      <c r="B222" s="161" t="s">
        <v>1291</v>
      </c>
      <c r="C222" s="1468"/>
      <c r="D222" s="1468"/>
      <c r="E222" s="1472"/>
      <c r="F222" s="2258" t="s">
        <v>1292</v>
      </c>
      <c r="G222" s="2259"/>
      <c r="H222" s="2259"/>
      <c r="I222" s="2259"/>
      <c r="J222" s="2259"/>
      <c r="K222" s="2259"/>
      <c r="L222" s="2259"/>
      <c r="M222" s="2259"/>
      <c r="N222" s="2259"/>
      <c r="O222" s="2259"/>
      <c r="P222" s="2259"/>
      <c r="Q222" s="2259"/>
      <c r="R222" s="2260"/>
      <c r="S222" s="2336"/>
    </row>
    <row r="223" spans="1:19" ht="33">
      <c r="A223" s="1466"/>
      <c r="B223" s="1471" t="s">
        <v>1293</v>
      </c>
      <c r="C223" s="1468" t="s">
        <v>1273</v>
      </c>
      <c r="D223" s="2257" t="s">
        <v>1294</v>
      </c>
      <c r="E223" s="156">
        <v>1440000</v>
      </c>
      <c r="F223" s="2261"/>
      <c r="G223" s="2262"/>
      <c r="H223" s="2262"/>
      <c r="I223" s="2262"/>
      <c r="J223" s="2262"/>
      <c r="K223" s="2262"/>
      <c r="L223" s="2262"/>
      <c r="M223" s="2262"/>
      <c r="N223" s="2262"/>
      <c r="O223" s="2262"/>
      <c r="P223" s="2262"/>
      <c r="Q223" s="2262"/>
      <c r="R223" s="2263"/>
      <c r="S223" s="2336"/>
    </row>
    <row r="224" spans="1:19" ht="33">
      <c r="A224" s="1466"/>
      <c r="B224" s="1471" t="s">
        <v>1295</v>
      </c>
      <c r="C224" s="1468" t="s">
        <v>1273</v>
      </c>
      <c r="D224" s="2257"/>
      <c r="E224" s="156">
        <v>1580000</v>
      </c>
      <c r="F224" s="2261"/>
      <c r="G224" s="2262"/>
      <c r="H224" s="2262"/>
      <c r="I224" s="2262"/>
      <c r="J224" s="2262"/>
      <c r="K224" s="2262"/>
      <c r="L224" s="2262"/>
      <c r="M224" s="2262"/>
      <c r="N224" s="2262"/>
      <c r="O224" s="2262"/>
      <c r="P224" s="2262"/>
      <c r="Q224" s="2262"/>
      <c r="R224" s="2263"/>
      <c r="S224" s="2336"/>
    </row>
    <row r="225" spans="1:19" ht="33">
      <c r="A225" s="1466"/>
      <c r="B225" s="1471" t="s">
        <v>1296</v>
      </c>
      <c r="C225" s="1468" t="s">
        <v>1273</v>
      </c>
      <c r="D225" s="2257"/>
      <c r="E225" s="156">
        <v>1690000</v>
      </c>
      <c r="F225" s="2261"/>
      <c r="G225" s="2262"/>
      <c r="H225" s="2262"/>
      <c r="I225" s="2262"/>
      <c r="J225" s="2262"/>
      <c r="K225" s="2262"/>
      <c r="L225" s="2262"/>
      <c r="M225" s="2262"/>
      <c r="N225" s="2262"/>
      <c r="O225" s="2262"/>
      <c r="P225" s="2262"/>
      <c r="Q225" s="2262"/>
      <c r="R225" s="2263"/>
      <c r="S225" s="2336"/>
    </row>
    <row r="226" spans="1:19" ht="33">
      <c r="A226" s="1466"/>
      <c r="B226" s="1471" t="s">
        <v>1297</v>
      </c>
      <c r="C226" s="1468" t="s">
        <v>1273</v>
      </c>
      <c r="D226" s="2257"/>
      <c r="E226" s="156">
        <v>2030000</v>
      </c>
      <c r="F226" s="2261"/>
      <c r="G226" s="2262"/>
      <c r="H226" s="2262"/>
      <c r="I226" s="2262"/>
      <c r="J226" s="2262"/>
      <c r="K226" s="2262"/>
      <c r="L226" s="2262"/>
      <c r="M226" s="2262"/>
      <c r="N226" s="2262"/>
      <c r="O226" s="2262"/>
      <c r="P226" s="2262"/>
      <c r="Q226" s="2262"/>
      <c r="R226" s="2263"/>
      <c r="S226" s="2336"/>
    </row>
    <row r="227" spans="1:19" ht="33">
      <c r="A227" s="1466"/>
      <c r="B227" s="1471" t="s">
        <v>1298</v>
      </c>
      <c r="C227" s="1468" t="s">
        <v>1273</v>
      </c>
      <c r="D227" s="2257" t="s">
        <v>1294</v>
      </c>
      <c r="E227" s="156">
        <v>2170000</v>
      </c>
      <c r="F227" s="2261"/>
      <c r="G227" s="2262"/>
      <c r="H227" s="2262"/>
      <c r="I227" s="2262"/>
      <c r="J227" s="2262"/>
      <c r="K227" s="2262"/>
      <c r="L227" s="2262"/>
      <c r="M227" s="2262"/>
      <c r="N227" s="2262"/>
      <c r="O227" s="2262"/>
      <c r="P227" s="2262"/>
      <c r="Q227" s="2262"/>
      <c r="R227" s="2263"/>
      <c r="S227" s="2336"/>
    </row>
    <row r="228" spans="1:19" ht="33">
      <c r="A228" s="1466"/>
      <c r="B228" s="1471" t="s">
        <v>1299</v>
      </c>
      <c r="C228" s="1468" t="s">
        <v>1273</v>
      </c>
      <c r="D228" s="2257"/>
      <c r="E228" s="156">
        <v>2280000</v>
      </c>
      <c r="F228" s="2261"/>
      <c r="G228" s="2262"/>
      <c r="H228" s="2262"/>
      <c r="I228" s="2262"/>
      <c r="J228" s="2262"/>
      <c r="K228" s="2262"/>
      <c r="L228" s="2262"/>
      <c r="M228" s="2262"/>
      <c r="N228" s="2262"/>
      <c r="O228" s="2262"/>
      <c r="P228" s="2262"/>
      <c r="Q228" s="2262"/>
      <c r="R228" s="2263"/>
      <c r="S228" s="2336"/>
    </row>
    <row r="229" spans="1:19" ht="33">
      <c r="A229" s="1466"/>
      <c r="B229" s="1471" t="s">
        <v>1300</v>
      </c>
      <c r="C229" s="1468" t="s">
        <v>1273</v>
      </c>
      <c r="D229" s="2257"/>
      <c r="E229" s="156">
        <v>2910000</v>
      </c>
      <c r="F229" s="2261"/>
      <c r="G229" s="2262"/>
      <c r="H229" s="2262"/>
      <c r="I229" s="2262"/>
      <c r="J229" s="2262"/>
      <c r="K229" s="2262"/>
      <c r="L229" s="2262"/>
      <c r="M229" s="2262"/>
      <c r="N229" s="2262"/>
      <c r="O229" s="2262"/>
      <c r="P229" s="2262"/>
      <c r="Q229" s="2262"/>
      <c r="R229" s="2263"/>
      <c r="S229" s="2336"/>
    </row>
    <row r="230" spans="1:19" ht="33">
      <c r="A230" s="1466"/>
      <c r="B230" s="1471" t="s">
        <v>1301</v>
      </c>
      <c r="C230" s="1468" t="s">
        <v>1273</v>
      </c>
      <c r="D230" s="2257"/>
      <c r="E230" s="156">
        <v>3190000</v>
      </c>
      <c r="F230" s="2261"/>
      <c r="G230" s="2262"/>
      <c r="H230" s="2262"/>
      <c r="I230" s="2262"/>
      <c r="J230" s="2262"/>
      <c r="K230" s="2262"/>
      <c r="L230" s="2262"/>
      <c r="M230" s="2262"/>
      <c r="N230" s="2262"/>
      <c r="O230" s="2262"/>
      <c r="P230" s="2262"/>
      <c r="Q230" s="2262"/>
      <c r="R230" s="2263"/>
      <c r="S230" s="2336"/>
    </row>
    <row r="231" spans="1:19" ht="33">
      <c r="A231" s="1466"/>
      <c r="B231" s="1471" t="s">
        <v>1302</v>
      </c>
      <c r="C231" s="1468" t="s">
        <v>1273</v>
      </c>
      <c r="D231" s="2257" t="s">
        <v>1294</v>
      </c>
      <c r="E231" s="156">
        <v>3400000</v>
      </c>
      <c r="F231" s="2261"/>
      <c r="G231" s="2262"/>
      <c r="H231" s="2262"/>
      <c r="I231" s="2262"/>
      <c r="J231" s="2262"/>
      <c r="K231" s="2262"/>
      <c r="L231" s="2262"/>
      <c r="M231" s="2262"/>
      <c r="N231" s="2262"/>
      <c r="O231" s="2262"/>
      <c r="P231" s="2262"/>
      <c r="Q231" s="2262"/>
      <c r="R231" s="2263"/>
      <c r="S231" s="2336"/>
    </row>
    <row r="232" spans="1:19" ht="33">
      <c r="A232" s="1466"/>
      <c r="B232" s="1471" t="s">
        <v>1303</v>
      </c>
      <c r="C232" s="1468" t="s">
        <v>1273</v>
      </c>
      <c r="D232" s="2257"/>
      <c r="E232" s="156">
        <v>3980000</v>
      </c>
      <c r="F232" s="2261"/>
      <c r="G232" s="2262"/>
      <c r="H232" s="2262"/>
      <c r="I232" s="2262"/>
      <c r="J232" s="2262"/>
      <c r="K232" s="2262"/>
      <c r="L232" s="2262"/>
      <c r="M232" s="2262"/>
      <c r="N232" s="2262"/>
      <c r="O232" s="2262"/>
      <c r="P232" s="2262"/>
      <c r="Q232" s="2262"/>
      <c r="R232" s="2263"/>
      <c r="S232" s="2336"/>
    </row>
    <row r="233" spans="1:19" ht="33">
      <c r="A233" s="1466"/>
      <c r="B233" s="1471" t="s">
        <v>1304</v>
      </c>
      <c r="C233" s="1468" t="s">
        <v>1273</v>
      </c>
      <c r="D233" s="2257"/>
      <c r="E233" s="156">
        <v>4500000</v>
      </c>
      <c r="F233" s="2261"/>
      <c r="G233" s="2262"/>
      <c r="H233" s="2262"/>
      <c r="I233" s="2262"/>
      <c r="J233" s="2262"/>
      <c r="K233" s="2262"/>
      <c r="L233" s="2262"/>
      <c r="M233" s="2262"/>
      <c r="N233" s="2262"/>
      <c r="O233" s="2262"/>
      <c r="P233" s="2262"/>
      <c r="Q233" s="2262"/>
      <c r="R233" s="2263"/>
      <c r="S233" s="2336"/>
    </row>
    <row r="234" spans="1:19" ht="33">
      <c r="A234" s="1466"/>
      <c r="B234" s="1471" t="s">
        <v>1305</v>
      </c>
      <c r="C234" s="1468" t="s">
        <v>1273</v>
      </c>
      <c r="D234" s="2257"/>
      <c r="E234" s="156">
        <v>4590000</v>
      </c>
      <c r="F234" s="2264"/>
      <c r="G234" s="2265"/>
      <c r="H234" s="2265"/>
      <c r="I234" s="2265"/>
      <c r="J234" s="2265"/>
      <c r="K234" s="2265"/>
      <c r="L234" s="2265"/>
      <c r="M234" s="2265"/>
      <c r="N234" s="2265"/>
      <c r="O234" s="2265"/>
      <c r="P234" s="2265"/>
      <c r="Q234" s="2265"/>
      <c r="R234" s="2266"/>
      <c r="S234" s="2336"/>
    </row>
    <row r="235" spans="1:19" ht="30" customHeight="1">
      <c r="A235" s="1465" t="s">
        <v>1266</v>
      </c>
      <c r="B235" s="1892" t="s">
        <v>1306</v>
      </c>
      <c r="C235" s="1892"/>
      <c r="D235" s="1892"/>
      <c r="E235" s="1892"/>
      <c r="F235" s="1892"/>
      <c r="G235" s="1892"/>
      <c r="H235" s="1892"/>
      <c r="I235" s="1892"/>
      <c r="J235" s="1892"/>
      <c r="K235" s="1892"/>
      <c r="L235" s="1892"/>
      <c r="M235" s="1892"/>
      <c r="N235" s="1892"/>
      <c r="O235" s="1892"/>
      <c r="P235" s="1892"/>
      <c r="Q235" s="1892"/>
      <c r="R235" s="1892"/>
      <c r="S235" s="1472"/>
    </row>
    <row r="236" spans="1:19" ht="39.75" customHeight="1">
      <c r="A236" s="1465">
        <v>1</v>
      </c>
      <c r="B236" s="1892" t="s">
        <v>1707</v>
      </c>
      <c r="C236" s="1892"/>
      <c r="D236" s="1892"/>
      <c r="E236" s="1892"/>
      <c r="F236" s="1892"/>
      <c r="G236" s="1892"/>
      <c r="H236" s="1892"/>
      <c r="I236" s="1892"/>
      <c r="J236" s="1892"/>
      <c r="K236" s="1892"/>
      <c r="L236" s="1892"/>
      <c r="M236" s="1892"/>
      <c r="N236" s="1892"/>
      <c r="O236" s="1892"/>
      <c r="P236" s="1892"/>
      <c r="Q236" s="1892"/>
      <c r="R236" s="1892"/>
      <c r="S236" s="124"/>
    </row>
    <row r="237" spans="1:19" ht="30" customHeight="1">
      <c r="A237" s="1465"/>
      <c r="B237" s="139" t="s">
        <v>1308</v>
      </c>
      <c r="C237" s="2241"/>
      <c r="D237" s="2241"/>
      <c r="E237" s="2241"/>
      <c r="F237" s="2241"/>
      <c r="G237" s="2241" t="s">
        <v>1309</v>
      </c>
      <c r="H237" s="2241"/>
      <c r="I237" s="2241"/>
      <c r="J237" s="2241"/>
      <c r="K237" s="2241"/>
      <c r="L237" s="2241"/>
      <c r="M237" s="2241"/>
      <c r="N237" s="2241"/>
      <c r="O237" s="2241"/>
      <c r="P237" s="2241"/>
      <c r="Q237" s="2241"/>
      <c r="R237" s="2241"/>
      <c r="S237" s="124"/>
    </row>
    <row r="238" spans="1:19" ht="60" customHeight="1">
      <c r="A238" s="1466"/>
      <c r="B238" s="1471" t="s">
        <v>1310</v>
      </c>
      <c r="C238" s="1468" t="s">
        <v>1662</v>
      </c>
      <c r="D238" s="1466"/>
      <c r="E238" s="156"/>
      <c r="F238" s="156"/>
      <c r="G238" s="2334">
        <v>2389000</v>
      </c>
      <c r="H238" s="2334"/>
      <c r="I238" s="2334"/>
      <c r="J238" s="2334"/>
      <c r="K238" s="2334"/>
      <c r="L238" s="2334"/>
      <c r="M238" s="2334"/>
      <c r="N238" s="2334"/>
      <c r="O238" s="2334"/>
      <c r="P238" s="2334"/>
      <c r="Q238" s="2334"/>
      <c r="R238" s="2334"/>
      <c r="S238" s="163"/>
    </row>
    <row r="239" spans="1:19" ht="60" customHeight="1">
      <c r="A239" s="1466"/>
      <c r="B239" s="1471" t="s">
        <v>1311</v>
      </c>
      <c r="C239" s="1468" t="s">
        <v>1662</v>
      </c>
      <c r="D239" s="1466"/>
      <c r="E239" s="156"/>
      <c r="F239" s="156"/>
      <c r="G239" s="2334">
        <v>2389000</v>
      </c>
      <c r="H239" s="2334"/>
      <c r="I239" s="2334"/>
      <c r="J239" s="2334"/>
      <c r="K239" s="2334"/>
      <c r="L239" s="2334"/>
      <c r="M239" s="2334"/>
      <c r="N239" s="2334"/>
      <c r="O239" s="2334"/>
      <c r="P239" s="2334"/>
      <c r="Q239" s="2334"/>
      <c r="R239" s="2334"/>
      <c r="S239" s="163"/>
    </row>
    <row r="240" spans="1:19" ht="60" customHeight="1">
      <c r="A240" s="1466"/>
      <c r="B240" s="1471" t="s">
        <v>1312</v>
      </c>
      <c r="C240" s="1468" t="s">
        <v>1662</v>
      </c>
      <c r="D240" s="1466"/>
      <c r="E240" s="156"/>
      <c r="F240" s="156"/>
      <c r="G240" s="2334">
        <v>2463000</v>
      </c>
      <c r="H240" s="2334"/>
      <c r="I240" s="2334"/>
      <c r="J240" s="2334"/>
      <c r="K240" s="2334"/>
      <c r="L240" s="2334"/>
      <c r="M240" s="2334"/>
      <c r="N240" s="2334"/>
      <c r="O240" s="2334"/>
      <c r="P240" s="2334"/>
      <c r="Q240" s="2334"/>
      <c r="R240" s="2334"/>
      <c r="S240" s="163"/>
    </row>
    <row r="241" spans="1:19" ht="60" customHeight="1">
      <c r="A241" s="1466"/>
      <c r="B241" s="1471" t="s">
        <v>1313</v>
      </c>
      <c r="C241" s="1468" t="s">
        <v>1662</v>
      </c>
      <c r="D241" s="1466"/>
      <c r="E241" s="156"/>
      <c r="F241" s="156"/>
      <c r="G241" s="2334">
        <v>2389000</v>
      </c>
      <c r="H241" s="2334"/>
      <c r="I241" s="2334"/>
      <c r="J241" s="2334"/>
      <c r="K241" s="2334"/>
      <c r="L241" s="2334"/>
      <c r="M241" s="2334"/>
      <c r="N241" s="2334"/>
      <c r="O241" s="2334"/>
      <c r="P241" s="2334"/>
      <c r="Q241" s="2334"/>
      <c r="R241" s="2334"/>
      <c r="S241" s="123"/>
    </row>
    <row r="242" spans="1:19" ht="60" customHeight="1">
      <c r="A242" s="1466"/>
      <c r="B242" s="1471" t="s">
        <v>1314</v>
      </c>
      <c r="C242" s="1468" t="s">
        <v>1662</v>
      </c>
      <c r="D242" s="1466"/>
      <c r="E242" s="156"/>
      <c r="F242" s="156"/>
      <c r="G242" s="2334">
        <v>2156000</v>
      </c>
      <c r="H242" s="2334"/>
      <c r="I242" s="2334"/>
      <c r="J242" s="2334"/>
      <c r="K242" s="2334"/>
      <c r="L242" s="2334"/>
      <c r="M242" s="2334"/>
      <c r="N242" s="2334"/>
      <c r="O242" s="2334"/>
      <c r="P242" s="2334"/>
      <c r="Q242" s="2334"/>
      <c r="R242" s="2334"/>
      <c r="S242" s="123"/>
    </row>
    <row r="243" spans="1:19" ht="60" customHeight="1">
      <c r="A243" s="1466"/>
      <c r="B243" s="1471" t="s">
        <v>1315</v>
      </c>
      <c r="C243" s="1468" t="s">
        <v>1662</v>
      </c>
      <c r="D243" s="1466"/>
      <c r="E243" s="156"/>
      <c r="F243" s="156"/>
      <c r="G243" s="2334">
        <v>2156000</v>
      </c>
      <c r="H243" s="2334"/>
      <c r="I243" s="2334"/>
      <c r="J243" s="2334"/>
      <c r="K243" s="2334"/>
      <c r="L243" s="2334"/>
      <c r="M243" s="2334"/>
      <c r="N243" s="2334"/>
      <c r="O243" s="2334"/>
      <c r="P243" s="2334"/>
      <c r="Q243" s="2334"/>
      <c r="R243" s="2334"/>
      <c r="S243" s="123"/>
    </row>
    <row r="244" spans="1:19" ht="60" customHeight="1">
      <c r="A244" s="1466"/>
      <c r="B244" s="1471" t="s">
        <v>1316</v>
      </c>
      <c r="C244" s="1468" t="s">
        <v>1662</v>
      </c>
      <c r="D244" s="1466"/>
      <c r="E244" s="156"/>
      <c r="F244" s="156"/>
      <c r="G244" s="2334">
        <v>2156000</v>
      </c>
      <c r="H244" s="2334"/>
      <c r="I244" s="2334"/>
      <c r="J244" s="2334"/>
      <c r="K244" s="2334"/>
      <c r="L244" s="2334"/>
      <c r="M244" s="2334"/>
      <c r="N244" s="2334"/>
      <c r="O244" s="2334"/>
      <c r="P244" s="2334"/>
      <c r="Q244" s="2334"/>
      <c r="R244" s="2334"/>
      <c r="S244" s="123"/>
    </row>
    <row r="245" spans="1:19" ht="39.950000000000003" customHeight="1">
      <c r="A245" s="123"/>
      <c r="B245" s="1463" t="s">
        <v>1317</v>
      </c>
      <c r="C245" s="1468"/>
      <c r="D245" s="1466"/>
      <c r="E245" s="156"/>
      <c r="F245" s="156"/>
      <c r="G245" s="2334"/>
      <c r="H245" s="2334"/>
      <c r="I245" s="2334"/>
      <c r="J245" s="2334"/>
      <c r="K245" s="2334"/>
      <c r="L245" s="2334"/>
      <c r="M245" s="2334"/>
      <c r="N245" s="2334"/>
      <c r="O245" s="2334"/>
      <c r="P245" s="2334"/>
      <c r="Q245" s="2334"/>
      <c r="R245" s="2334"/>
      <c r="S245" s="123"/>
    </row>
    <row r="246" spans="1:19" ht="86.25" customHeight="1">
      <c r="A246" s="1466"/>
      <c r="B246" s="1471" t="s">
        <v>1318</v>
      </c>
      <c r="C246" s="1468" t="s">
        <v>1662</v>
      </c>
      <c r="D246" s="1466"/>
      <c r="E246" s="156"/>
      <c r="F246" s="156"/>
      <c r="G246" s="2334">
        <v>3198000</v>
      </c>
      <c r="H246" s="2334"/>
      <c r="I246" s="2334"/>
      <c r="J246" s="2334"/>
      <c r="K246" s="2334"/>
      <c r="L246" s="2334"/>
      <c r="M246" s="2334"/>
      <c r="N246" s="2334"/>
      <c r="O246" s="2334"/>
      <c r="P246" s="2334"/>
      <c r="Q246" s="2334"/>
      <c r="R246" s="2334"/>
      <c r="S246" s="123"/>
    </row>
    <row r="247" spans="1:19" ht="86.25" customHeight="1">
      <c r="A247" s="1466"/>
      <c r="B247" s="1471" t="s">
        <v>1319</v>
      </c>
      <c r="C247" s="1468" t="s">
        <v>1662</v>
      </c>
      <c r="D247" s="1466"/>
      <c r="E247" s="156"/>
      <c r="F247" s="156"/>
      <c r="G247" s="2334">
        <v>3198000</v>
      </c>
      <c r="H247" s="2334"/>
      <c r="I247" s="2334"/>
      <c r="J247" s="2334"/>
      <c r="K247" s="2334"/>
      <c r="L247" s="2334"/>
      <c r="M247" s="2334"/>
      <c r="N247" s="2334"/>
      <c r="O247" s="2334"/>
      <c r="P247" s="2334"/>
      <c r="Q247" s="2334"/>
      <c r="R247" s="2334"/>
      <c r="S247" s="123"/>
    </row>
    <row r="248" spans="1:19" ht="86.25" customHeight="1">
      <c r="A248" s="1466"/>
      <c r="B248" s="1471" t="s">
        <v>1320</v>
      </c>
      <c r="C248" s="1468" t="s">
        <v>1662</v>
      </c>
      <c r="D248" s="1466"/>
      <c r="E248" s="156"/>
      <c r="F248" s="156"/>
      <c r="G248" s="2334">
        <v>3198000</v>
      </c>
      <c r="H248" s="2334"/>
      <c r="I248" s="2334"/>
      <c r="J248" s="2334"/>
      <c r="K248" s="2334"/>
      <c r="L248" s="2334"/>
      <c r="M248" s="2334"/>
      <c r="N248" s="2334"/>
      <c r="O248" s="2334"/>
      <c r="P248" s="2334"/>
      <c r="Q248" s="2334"/>
      <c r="R248" s="2334"/>
      <c r="S248" s="123"/>
    </row>
    <row r="249" spans="1:19" ht="86.25" customHeight="1">
      <c r="A249" s="1466"/>
      <c r="B249" s="1471" t="s">
        <v>1321</v>
      </c>
      <c r="C249" s="1468" t="s">
        <v>1662</v>
      </c>
      <c r="D249" s="1466"/>
      <c r="E249" s="156"/>
      <c r="F249" s="156"/>
      <c r="G249" s="2334">
        <v>2973000</v>
      </c>
      <c r="H249" s="2334"/>
      <c r="I249" s="2334"/>
      <c r="J249" s="2334"/>
      <c r="K249" s="2334"/>
      <c r="L249" s="2334"/>
      <c r="M249" s="2334"/>
      <c r="N249" s="2334"/>
      <c r="O249" s="2334"/>
      <c r="P249" s="2334"/>
      <c r="Q249" s="2334"/>
      <c r="R249" s="2334"/>
      <c r="S249" s="1472"/>
    </row>
    <row r="250" spans="1:19" ht="86.25" customHeight="1">
      <c r="A250" s="1466"/>
      <c r="B250" s="1471" t="s">
        <v>1322</v>
      </c>
      <c r="C250" s="1468" t="s">
        <v>1662</v>
      </c>
      <c r="D250" s="1466"/>
      <c r="E250" s="156"/>
      <c r="F250" s="156"/>
      <c r="G250" s="2334">
        <v>2973000</v>
      </c>
      <c r="H250" s="2334"/>
      <c r="I250" s="2334"/>
      <c r="J250" s="2334"/>
      <c r="K250" s="2334"/>
      <c r="L250" s="2334"/>
      <c r="M250" s="2334"/>
      <c r="N250" s="2334"/>
      <c r="O250" s="2334"/>
      <c r="P250" s="2334"/>
      <c r="Q250" s="2334"/>
      <c r="R250" s="2334"/>
      <c r="S250" s="1472"/>
    </row>
    <row r="251" spans="1:19" ht="86.25" customHeight="1">
      <c r="A251" s="1466"/>
      <c r="B251" s="1471" t="s">
        <v>1323</v>
      </c>
      <c r="C251" s="1468" t="s">
        <v>1662</v>
      </c>
      <c r="D251" s="1466"/>
      <c r="E251" s="156"/>
      <c r="F251" s="156"/>
      <c r="G251" s="2334">
        <v>2973000</v>
      </c>
      <c r="H251" s="2334"/>
      <c r="I251" s="2334"/>
      <c r="J251" s="2334"/>
      <c r="K251" s="2334"/>
      <c r="L251" s="2334"/>
      <c r="M251" s="2334"/>
      <c r="N251" s="2334"/>
      <c r="O251" s="2334"/>
      <c r="P251" s="2334"/>
      <c r="Q251" s="2334"/>
      <c r="R251" s="2334"/>
      <c r="S251" s="1472"/>
    </row>
    <row r="252" spans="1:19" ht="86.25" customHeight="1">
      <c r="A252" s="1466"/>
      <c r="B252" s="1471" t="s">
        <v>1324</v>
      </c>
      <c r="C252" s="1468" t="s">
        <v>1662</v>
      </c>
      <c r="D252" s="1466"/>
      <c r="E252" s="156"/>
      <c r="F252" s="156"/>
      <c r="G252" s="2334">
        <v>2973000</v>
      </c>
      <c r="H252" s="2334"/>
      <c r="I252" s="2334"/>
      <c r="J252" s="2334"/>
      <c r="K252" s="2334"/>
      <c r="L252" s="2334"/>
      <c r="M252" s="2334"/>
      <c r="N252" s="2334"/>
      <c r="O252" s="2334"/>
      <c r="P252" s="2334"/>
      <c r="Q252" s="2334"/>
      <c r="R252" s="2334"/>
      <c r="S252" s="1472"/>
    </row>
    <row r="253" spans="1:19" ht="39.950000000000003" customHeight="1">
      <c r="A253" s="123"/>
      <c r="B253" s="1892" t="s">
        <v>1378</v>
      </c>
      <c r="C253" s="1892"/>
      <c r="D253" s="1466"/>
      <c r="E253" s="156"/>
      <c r="F253" s="156"/>
      <c r="G253" s="2334"/>
      <c r="H253" s="2334"/>
      <c r="I253" s="2334"/>
      <c r="J253" s="2334"/>
      <c r="K253" s="2334"/>
      <c r="L253" s="2334"/>
      <c r="M253" s="2334"/>
      <c r="N253" s="2334"/>
      <c r="O253" s="2334"/>
      <c r="P253" s="2334"/>
      <c r="Q253" s="2334"/>
      <c r="R253" s="2334"/>
      <c r="S253" s="1472"/>
    </row>
    <row r="254" spans="1:19" ht="96.75" customHeight="1">
      <c r="A254" s="1466"/>
      <c r="B254" s="1471" t="s">
        <v>1507</v>
      </c>
      <c r="C254" s="1468" t="s">
        <v>1662</v>
      </c>
      <c r="D254" s="1466"/>
      <c r="E254" s="156"/>
      <c r="F254" s="156"/>
      <c r="G254" s="2334">
        <v>3898000</v>
      </c>
      <c r="H254" s="2334"/>
      <c r="I254" s="2334"/>
      <c r="J254" s="2334"/>
      <c r="K254" s="2334"/>
      <c r="L254" s="2334"/>
      <c r="M254" s="2334"/>
      <c r="N254" s="2334"/>
      <c r="O254" s="2334"/>
      <c r="P254" s="2334"/>
      <c r="Q254" s="2334"/>
      <c r="R254" s="2334"/>
      <c r="S254" s="1472"/>
    </row>
    <row r="255" spans="1:19" ht="96.75" customHeight="1">
      <c r="A255" s="1466"/>
      <c r="B255" s="1471" t="s">
        <v>1508</v>
      </c>
      <c r="C255" s="1468" t="s">
        <v>1662</v>
      </c>
      <c r="D255" s="1466"/>
      <c r="E255" s="156"/>
      <c r="F255" s="156"/>
      <c r="G255" s="2334">
        <v>3898000</v>
      </c>
      <c r="H255" s="2334"/>
      <c r="I255" s="2334"/>
      <c r="J255" s="2334"/>
      <c r="K255" s="2334"/>
      <c r="L255" s="2334"/>
      <c r="M255" s="2334"/>
      <c r="N255" s="2334"/>
      <c r="O255" s="2334"/>
      <c r="P255" s="2334"/>
      <c r="Q255" s="2334"/>
      <c r="R255" s="2334"/>
      <c r="S255" s="1472"/>
    </row>
    <row r="256" spans="1:19" ht="96.75" customHeight="1">
      <c r="A256" s="1466"/>
      <c r="B256" s="1471" t="s">
        <v>1509</v>
      </c>
      <c r="C256" s="1468" t="s">
        <v>1662</v>
      </c>
      <c r="D256" s="1466"/>
      <c r="E256" s="156"/>
      <c r="F256" s="156"/>
      <c r="G256" s="2334">
        <v>3898000</v>
      </c>
      <c r="H256" s="2334"/>
      <c r="I256" s="2334"/>
      <c r="J256" s="2334"/>
      <c r="K256" s="2334"/>
      <c r="L256" s="2334"/>
      <c r="M256" s="2334"/>
      <c r="N256" s="2334"/>
      <c r="O256" s="2334"/>
      <c r="P256" s="2334"/>
      <c r="Q256" s="2334"/>
      <c r="R256" s="2334"/>
      <c r="S256" s="1472"/>
    </row>
    <row r="257" spans="1:19" ht="84" customHeight="1">
      <c r="A257" s="1466"/>
      <c r="B257" s="1471" t="s">
        <v>1510</v>
      </c>
      <c r="C257" s="1468" t="s">
        <v>1662</v>
      </c>
      <c r="D257" s="1466"/>
      <c r="E257" s="156"/>
      <c r="F257" s="156"/>
      <c r="G257" s="2334">
        <v>3473000</v>
      </c>
      <c r="H257" s="2334"/>
      <c r="I257" s="2257"/>
      <c r="J257" s="2257"/>
      <c r="K257" s="2257"/>
      <c r="L257" s="2257"/>
      <c r="M257" s="2257"/>
      <c r="N257" s="2257"/>
      <c r="O257" s="2257"/>
      <c r="P257" s="2257"/>
      <c r="Q257" s="2257"/>
      <c r="R257" s="2257"/>
      <c r="S257" s="1472"/>
    </row>
    <row r="258" spans="1:19" ht="84" customHeight="1">
      <c r="A258" s="1466"/>
      <c r="B258" s="1471" t="s">
        <v>1511</v>
      </c>
      <c r="C258" s="1468" t="s">
        <v>1662</v>
      </c>
      <c r="D258" s="1466"/>
      <c r="E258" s="156"/>
      <c r="F258" s="156"/>
      <c r="G258" s="2334">
        <v>3473000</v>
      </c>
      <c r="H258" s="2334"/>
      <c r="I258" s="2257"/>
      <c r="J258" s="2257"/>
      <c r="K258" s="2257"/>
      <c r="L258" s="2257"/>
      <c r="M258" s="2257"/>
      <c r="N258" s="2257"/>
      <c r="O258" s="2257"/>
      <c r="P258" s="2257"/>
      <c r="Q258" s="2257"/>
      <c r="R258" s="2257"/>
      <c r="S258" s="1472"/>
    </row>
    <row r="259" spans="1:19" ht="95.25" customHeight="1">
      <c r="A259" s="1466"/>
      <c r="B259" s="1471" t="s">
        <v>1331</v>
      </c>
      <c r="C259" s="1468" t="s">
        <v>1662</v>
      </c>
      <c r="D259" s="1466"/>
      <c r="E259" s="156"/>
      <c r="F259" s="156"/>
      <c r="G259" s="2334">
        <v>3473000</v>
      </c>
      <c r="H259" s="2334"/>
      <c r="I259" s="2257"/>
      <c r="J259" s="2257"/>
      <c r="K259" s="2257"/>
      <c r="L259" s="2257"/>
      <c r="M259" s="2257"/>
      <c r="N259" s="2257"/>
      <c r="O259" s="2257"/>
      <c r="P259" s="2257"/>
      <c r="Q259" s="2257"/>
      <c r="R259" s="2257"/>
      <c r="S259" s="1472"/>
    </row>
    <row r="260" spans="1:19" ht="84" customHeight="1">
      <c r="A260" s="1466"/>
      <c r="B260" s="1471" t="s">
        <v>1512</v>
      </c>
      <c r="C260" s="1468" t="s">
        <v>1662</v>
      </c>
      <c r="D260" s="1466"/>
      <c r="E260" s="156"/>
      <c r="F260" s="156"/>
      <c r="G260" s="2334">
        <v>3473000</v>
      </c>
      <c r="H260" s="2334"/>
      <c r="I260" s="2257"/>
      <c r="J260" s="2257"/>
      <c r="K260" s="2257"/>
      <c r="L260" s="2257"/>
      <c r="M260" s="2257"/>
      <c r="N260" s="2257"/>
      <c r="O260" s="2257"/>
      <c r="P260" s="2257"/>
      <c r="Q260" s="2257"/>
      <c r="R260" s="2257"/>
      <c r="S260" s="1472"/>
    </row>
    <row r="261" spans="1:19" ht="84" customHeight="1">
      <c r="A261" s="1466"/>
      <c r="B261" s="1471" t="s">
        <v>1513</v>
      </c>
      <c r="C261" s="1468" t="s">
        <v>1662</v>
      </c>
      <c r="D261" s="1466"/>
      <c r="E261" s="156"/>
      <c r="F261" s="156"/>
      <c r="G261" s="2334">
        <v>2850000</v>
      </c>
      <c r="H261" s="2334"/>
      <c r="I261" s="2334"/>
      <c r="J261" s="2334"/>
      <c r="K261" s="2334"/>
      <c r="L261" s="2334"/>
      <c r="M261" s="2334"/>
      <c r="N261" s="2334"/>
      <c r="O261" s="2334"/>
      <c r="P261" s="2334"/>
      <c r="Q261" s="2334"/>
      <c r="R261" s="2334"/>
      <c r="S261" s="1472"/>
    </row>
  </sheetData>
  <mergeCells count="169">
    <mergeCell ref="G257:R257"/>
    <mergeCell ref="G258:R258"/>
    <mergeCell ref="G259:R259"/>
    <mergeCell ref="G260:R260"/>
    <mergeCell ref="G261:R261"/>
    <mergeCell ref="G113:R117"/>
    <mergeCell ref="B143:R143"/>
    <mergeCell ref="G144:R144"/>
    <mergeCell ref="B121:R121"/>
    <mergeCell ref="G252:R252"/>
    <mergeCell ref="B253:C253"/>
    <mergeCell ref="G253:R253"/>
    <mergeCell ref="G254:R254"/>
    <mergeCell ref="G255:R255"/>
    <mergeCell ref="G256:R256"/>
    <mergeCell ref="G246:R246"/>
    <mergeCell ref="G247:R247"/>
    <mergeCell ref="G248:R248"/>
    <mergeCell ref="G249:R249"/>
    <mergeCell ref="G250:R250"/>
    <mergeCell ref="B235:R235"/>
    <mergeCell ref="B236:R236"/>
    <mergeCell ref="C237:F237"/>
    <mergeCell ref="G237:R237"/>
    <mergeCell ref="G238:R238"/>
    <mergeCell ref="G239:R239"/>
    <mergeCell ref="G251:R251"/>
    <mergeCell ref="G240:R240"/>
    <mergeCell ref="G241:R241"/>
    <mergeCell ref="G242:R242"/>
    <mergeCell ref="G243:R243"/>
    <mergeCell ref="G244:R244"/>
    <mergeCell ref="G245:R245"/>
    <mergeCell ref="F196:R213"/>
    <mergeCell ref="S196:S213"/>
    <mergeCell ref="B214:F214"/>
    <mergeCell ref="G214:R214"/>
    <mergeCell ref="S214:S220"/>
    <mergeCell ref="F215:R220"/>
    <mergeCell ref="B221:R221"/>
    <mergeCell ref="F222:R234"/>
    <mergeCell ref="S222:S234"/>
    <mergeCell ref="D223:D226"/>
    <mergeCell ref="D227:D230"/>
    <mergeCell ref="D231:D234"/>
    <mergeCell ref="A190:A194"/>
    <mergeCell ref="B190:R190"/>
    <mergeCell ref="S190:S194"/>
    <mergeCell ref="B191:R191"/>
    <mergeCell ref="B192:O192"/>
    <mergeCell ref="B193:R193"/>
    <mergeCell ref="B194:R194"/>
    <mergeCell ref="B195:F195"/>
    <mergeCell ref="G195:R195"/>
    <mergeCell ref="E175:R175"/>
    <mergeCell ref="S175:S181"/>
    <mergeCell ref="D176:D181"/>
    <mergeCell ref="H176:R181"/>
    <mergeCell ref="E182:R182"/>
    <mergeCell ref="D183:D188"/>
    <mergeCell ref="H183:R188"/>
    <mergeCell ref="S183:S188"/>
    <mergeCell ref="B189:R189"/>
    <mergeCell ref="B164:R164"/>
    <mergeCell ref="B165:R165"/>
    <mergeCell ref="B166:E166"/>
    <mergeCell ref="B167:D167"/>
    <mergeCell ref="E167:G167"/>
    <mergeCell ref="H167:R167"/>
    <mergeCell ref="S167:S174"/>
    <mergeCell ref="D168:D174"/>
    <mergeCell ref="H168:R174"/>
    <mergeCell ref="B150:R150"/>
    <mergeCell ref="S150:S152"/>
    <mergeCell ref="G151:R152"/>
    <mergeCell ref="B153:R153"/>
    <mergeCell ref="B154:R154"/>
    <mergeCell ref="G155:R157"/>
    <mergeCell ref="G158:R160"/>
    <mergeCell ref="S158:S160"/>
    <mergeCell ref="G161:R163"/>
    <mergeCell ref="S161:S163"/>
    <mergeCell ref="B145:R145"/>
    <mergeCell ref="G146:R146"/>
    <mergeCell ref="B147:R147"/>
    <mergeCell ref="G148:R148"/>
    <mergeCell ref="B130:R130"/>
    <mergeCell ref="S130:S132"/>
    <mergeCell ref="G131:R132"/>
    <mergeCell ref="B133:R133"/>
    <mergeCell ref="S133:S135"/>
    <mergeCell ref="D134:D135"/>
    <mergeCell ref="B136:R136"/>
    <mergeCell ref="S136:S138"/>
    <mergeCell ref="D137:D138"/>
    <mergeCell ref="G137:R138"/>
    <mergeCell ref="B139:R139"/>
    <mergeCell ref="G140:R142"/>
    <mergeCell ref="B93:R93"/>
    <mergeCell ref="G94:R98"/>
    <mergeCell ref="B99:R99"/>
    <mergeCell ref="G100:R106"/>
    <mergeCell ref="B107:R107"/>
    <mergeCell ref="G108:R111"/>
    <mergeCell ref="G134:R135"/>
    <mergeCell ref="B112:R112"/>
    <mergeCell ref="B118:R118"/>
    <mergeCell ref="G119:R120"/>
    <mergeCell ref="B128:R128"/>
    <mergeCell ref="G129:R129"/>
    <mergeCell ref="G122:R126"/>
    <mergeCell ref="B72:R72"/>
    <mergeCell ref="S73:S76"/>
    <mergeCell ref="D74:D76"/>
    <mergeCell ref="G74:R76"/>
    <mergeCell ref="B77:R77"/>
    <mergeCell ref="D78:D81"/>
    <mergeCell ref="G78:R81"/>
    <mergeCell ref="B82:R82"/>
    <mergeCell ref="D83:D92"/>
    <mergeCell ref="G83:R92"/>
    <mergeCell ref="D52:D59"/>
    <mergeCell ref="G52:R59"/>
    <mergeCell ref="B60:R60"/>
    <mergeCell ref="D61:D66"/>
    <mergeCell ref="G61:R66"/>
    <mergeCell ref="S61:S66"/>
    <mergeCell ref="B67:R67"/>
    <mergeCell ref="S68:S71"/>
    <mergeCell ref="D69:D71"/>
    <mergeCell ref="G69:R71"/>
    <mergeCell ref="B37:R37"/>
    <mergeCell ref="B38:F38"/>
    <mergeCell ref="D39:D40"/>
    <mergeCell ref="G39:R42"/>
    <mergeCell ref="B43:S43"/>
    <mergeCell ref="D45:D50"/>
    <mergeCell ref="G45:R50"/>
    <mergeCell ref="S45:S50"/>
    <mergeCell ref="B51:S51"/>
    <mergeCell ref="B25:R25"/>
    <mergeCell ref="G26:R26"/>
    <mergeCell ref="B27:R27"/>
    <mergeCell ref="D28:D30"/>
    <mergeCell ref="G28:R30"/>
    <mergeCell ref="A31:S31"/>
    <mergeCell ref="B32:R32"/>
    <mergeCell ref="D33:D36"/>
    <mergeCell ref="G33:R36"/>
    <mergeCell ref="A8:R8"/>
    <mergeCell ref="B10:R10"/>
    <mergeCell ref="B11:F11"/>
    <mergeCell ref="G11:R19"/>
    <mergeCell ref="S11:S19"/>
    <mergeCell ref="D12:D19"/>
    <mergeCell ref="B20:F20"/>
    <mergeCell ref="G20:R24"/>
    <mergeCell ref="S20:S23"/>
    <mergeCell ref="D21:D24"/>
    <mergeCell ref="A1:S1"/>
    <mergeCell ref="A2:S2"/>
    <mergeCell ref="B3:S3"/>
    <mergeCell ref="R4:S4"/>
    <mergeCell ref="A5:A6"/>
    <mergeCell ref="B5:B6"/>
    <mergeCell ref="C5:C6"/>
    <mergeCell ref="D5:D6"/>
    <mergeCell ref="E5:R5"/>
    <mergeCell ref="S5:S6"/>
  </mergeCells>
  <printOptions horizontalCentered="1"/>
  <pageMargins left="0.7" right="0.7" top="0.75" bottom="0.75" header="0.3" footer="0.3"/>
  <pageSetup paperSize="9" scale="48" orientation="landscape" r:id="rId1"/>
  <headerFooter>
    <oddFooter>Page &amp;P</oddFooter>
  </headerFooter>
  <rowBreaks count="3" manualBreakCount="3">
    <brk id="30" max="16383" man="1"/>
    <brk id="78" max="18" man="1"/>
    <brk id="111"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5"/>
  <sheetViews>
    <sheetView view="pageBreakPreview" topLeftCell="A114" zoomScaleNormal="100" zoomScaleSheetLayoutView="100" workbookViewId="0">
      <selection activeCell="G129" sqref="G129:R139"/>
    </sheetView>
  </sheetViews>
  <sheetFormatPr defaultColWidth="9.140625" defaultRowHeight="17.25"/>
  <cols>
    <col min="1" max="1" width="8" style="114" customWidth="1"/>
    <col min="2" max="2" width="38.28515625" style="115" customWidth="1"/>
    <col min="3" max="3" width="12.85546875" style="114" customWidth="1"/>
    <col min="4" max="4" width="16.42578125" style="114" customWidth="1"/>
    <col min="5" max="5" width="13.28515625" style="114" customWidth="1"/>
    <col min="6" max="6" width="12.5703125" style="114" customWidth="1"/>
    <col min="7" max="7" width="15" style="114" customWidth="1"/>
    <col min="8" max="18" width="11.140625" style="114" customWidth="1"/>
    <col min="19" max="19" width="17" style="114" customWidth="1"/>
    <col min="20" max="20" width="12.85546875" style="114" bestFit="1" customWidth="1"/>
    <col min="21"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1746</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425"/>
      <c r="B3" s="2231" t="s">
        <v>1731</v>
      </c>
      <c r="C3" s="2231"/>
      <c r="D3" s="2231"/>
      <c r="E3" s="2231"/>
      <c r="F3" s="2231"/>
      <c r="G3" s="2231"/>
      <c r="H3" s="2231"/>
      <c r="I3" s="2231"/>
      <c r="J3" s="2231"/>
      <c r="K3" s="2231"/>
      <c r="L3" s="2231"/>
      <c r="M3" s="2231"/>
      <c r="N3" s="2231"/>
      <c r="O3" s="2231"/>
      <c r="P3" s="2231"/>
      <c r="Q3" s="2231"/>
      <c r="R3" s="2231"/>
      <c r="S3" s="2231"/>
    </row>
    <row r="4" spans="1:19" ht="20.100000000000001" customHeight="1">
      <c r="A4" s="1425"/>
      <c r="B4" s="118"/>
      <c r="C4" s="1335"/>
      <c r="D4" s="1422"/>
      <c r="E4" s="1448"/>
      <c r="F4" s="1422"/>
      <c r="G4" s="1422"/>
      <c r="H4" s="1422"/>
      <c r="I4" s="1422"/>
      <c r="J4" s="1422"/>
      <c r="K4" s="1422"/>
      <c r="L4" s="1422"/>
      <c r="M4" s="1422"/>
      <c r="N4" s="1422"/>
      <c r="O4" s="1422"/>
      <c r="P4" s="1422"/>
      <c r="Q4" s="1422"/>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449" t="s">
        <v>1158</v>
      </c>
      <c r="F6" s="1427" t="s">
        <v>1159</v>
      </c>
      <c r="G6" s="1427" t="s">
        <v>1160</v>
      </c>
      <c r="H6" s="121" t="s">
        <v>1161</v>
      </c>
      <c r="I6" s="1427" t="s">
        <v>1162</v>
      </c>
      <c r="J6" s="141" t="s">
        <v>1163</v>
      </c>
      <c r="K6" s="1427" t="s">
        <v>1164</v>
      </c>
      <c r="L6" s="141" t="s">
        <v>1165</v>
      </c>
      <c r="M6" s="141" t="s">
        <v>1166</v>
      </c>
      <c r="N6" s="141" t="s">
        <v>1167</v>
      </c>
      <c r="O6" s="141" t="s">
        <v>1168</v>
      </c>
      <c r="P6" s="141" t="s">
        <v>1169</v>
      </c>
      <c r="Q6" s="141" t="s">
        <v>1170</v>
      </c>
      <c r="R6" s="121" t="s">
        <v>1171</v>
      </c>
      <c r="S6" s="2241"/>
    </row>
    <row r="7" spans="1:19" s="112" customFormat="1">
      <c r="A7" s="1423"/>
      <c r="B7" s="1421" t="s">
        <v>1336</v>
      </c>
      <c r="C7" s="138" t="s">
        <v>1337</v>
      </c>
      <c r="D7" s="1423" t="s">
        <v>1338</v>
      </c>
      <c r="E7" s="124" t="s">
        <v>1339</v>
      </c>
      <c r="F7" s="1423" t="s">
        <v>1340</v>
      </c>
      <c r="G7" s="1423">
        <v>1</v>
      </c>
      <c r="H7" s="1423">
        <v>2</v>
      </c>
      <c r="I7" s="1423">
        <v>3</v>
      </c>
      <c r="J7" s="1423">
        <v>4</v>
      </c>
      <c r="K7" s="1423">
        <v>5</v>
      </c>
      <c r="L7" s="1423">
        <v>6</v>
      </c>
      <c r="M7" s="1423">
        <v>7</v>
      </c>
      <c r="N7" s="1423">
        <v>8</v>
      </c>
      <c r="O7" s="1423">
        <v>9</v>
      </c>
      <c r="P7" s="1423">
        <v>10</v>
      </c>
      <c r="Q7" s="1423">
        <v>11</v>
      </c>
      <c r="R7" s="1423">
        <v>12</v>
      </c>
      <c r="S7" s="1423"/>
    </row>
    <row r="8" spans="1:19" ht="30" customHeight="1">
      <c r="A8" s="1892" t="s">
        <v>1172</v>
      </c>
      <c r="B8" s="1892"/>
      <c r="C8" s="1892"/>
      <c r="D8" s="1892"/>
      <c r="E8" s="1892"/>
      <c r="F8" s="1892"/>
      <c r="G8" s="1892"/>
      <c r="H8" s="1892"/>
      <c r="I8" s="1892"/>
      <c r="J8" s="1892"/>
      <c r="K8" s="1892"/>
      <c r="L8" s="1892"/>
      <c r="M8" s="1892"/>
      <c r="N8" s="1892"/>
      <c r="O8" s="1892"/>
      <c r="P8" s="1892"/>
      <c r="Q8" s="1892"/>
      <c r="R8" s="1892"/>
      <c r="S8" s="1429"/>
    </row>
    <row r="9" spans="1:19" ht="30" customHeight="1">
      <c r="A9" s="123"/>
      <c r="B9" s="1421" t="s">
        <v>1173</v>
      </c>
      <c r="C9" s="1336"/>
      <c r="D9" s="124"/>
      <c r="E9" s="124"/>
      <c r="F9" s="124"/>
      <c r="G9" s="124"/>
      <c r="H9" s="124"/>
      <c r="I9" s="124"/>
      <c r="J9" s="124"/>
      <c r="K9" s="124"/>
      <c r="L9" s="124"/>
      <c r="M9" s="124"/>
      <c r="N9" s="124"/>
      <c r="O9" s="124"/>
      <c r="P9" s="124"/>
      <c r="Q9" s="124"/>
      <c r="R9" s="124"/>
      <c r="S9" s="1429"/>
    </row>
    <row r="10" spans="1:19" ht="50.1" customHeight="1">
      <c r="A10" s="1423">
        <v>1</v>
      </c>
      <c r="B10" s="1892" t="s">
        <v>1688</v>
      </c>
      <c r="C10" s="2331"/>
      <c r="D10" s="2331"/>
      <c r="E10" s="2331"/>
      <c r="F10" s="2331"/>
      <c r="G10" s="2331"/>
      <c r="H10" s="2331"/>
      <c r="I10" s="2331"/>
      <c r="J10" s="2331"/>
      <c r="K10" s="2331"/>
      <c r="L10" s="2331"/>
      <c r="M10" s="2331"/>
      <c r="N10" s="2331"/>
      <c r="O10" s="2331"/>
      <c r="P10" s="2331"/>
      <c r="Q10" s="2331"/>
      <c r="R10" s="2331"/>
      <c r="S10" s="142"/>
    </row>
    <row r="11" spans="1:19" ht="30" customHeight="1">
      <c r="A11" s="1423"/>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423"/>
      <c r="B12" s="1428" t="s">
        <v>1395</v>
      </c>
      <c r="C12" s="1426" t="s">
        <v>152</v>
      </c>
      <c r="D12" s="2257" t="s">
        <v>1178</v>
      </c>
      <c r="E12" s="1450">
        <f>2625/1.1</f>
        <v>2386.363636363636</v>
      </c>
      <c r="F12" s="1421"/>
      <c r="G12" s="2332"/>
      <c r="H12" s="2332"/>
      <c r="I12" s="2332"/>
      <c r="J12" s="2332"/>
      <c r="K12" s="2332"/>
      <c r="L12" s="2332"/>
      <c r="M12" s="2332"/>
      <c r="N12" s="2332"/>
      <c r="O12" s="2332"/>
      <c r="P12" s="2332"/>
      <c r="Q12" s="2332"/>
      <c r="R12" s="2332"/>
      <c r="S12" s="2257"/>
    </row>
    <row r="13" spans="1:19" ht="30" customHeight="1">
      <c r="A13" s="1423"/>
      <c r="B13" s="1428" t="s">
        <v>1396</v>
      </c>
      <c r="C13" s="1426" t="s">
        <v>152</v>
      </c>
      <c r="D13" s="2257"/>
      <c r="E13" s="1450">
        <f>3775/1.1</f>
        <v>3431.8181818181815</v>
      </c>
      <c r="F13" s="1421"/>
      <c r="G13" s="2332"/>
      <c r="H13" s="2332"/>
      <c r="I13" s="2332"/>
      <c r="J13" s="2332"/>
      <c r="K13" s="2332"/>
      <c r="L13" s="2332"/>
      <c r="M13" s="2332"/>
      <c r="N13" s="2332"/>
      <c r="O13" s="2332"/>
      <c r="P13" s="2332"/>
      <c r="Q13" s="2332"/>
      <c r="R13" s="2332"/>
      <c r="S13" s="2257"/>
    </row>
    <row r="14" spans="1:19" ht="38.25" customHeight="1">
      <c r="A14" s="1426"/>
      <c r="B14" s="1428" t="s">
        <v>1397</v>
      </c>
      <c r="C14" s="1426" t="s">
        <v>152</v>
      </c>
      <c r="D14" s="2257"/>
      <c r="E14" s="1450">
        <f>1800/1.1</f>
        <v>1636.3636363636363</v>
      </c>
      <c r="F14" s="129"/>
      <c r="G14" s="2332"/>
      <c r="H14" s="2332"/>
      <c r="I14" s="2332"/>
      <c r="J14" s="2332"/>
      <c r="K14" s="2332"/>
      <c r="L14" s="2332"/>
      <c r="M14" s="2332"/>
      <c r="N14" s="2332"/>
      <c r="O14" s="2332"/>
      <c r="P14" s="2332"/>
      <c r="Q14" s="2332"/>
      <c r="R14" s="2332"/>
      <c r="S14" s="2257"/>
    </row>
    <row r="15" spans="1:19" ht="38.25" customHeight="1">
      <c r="A15" s="1426"/>
      <c r="B15" s="1428" t="s">
        <v>1398</v>
      </c>
      <c r="C15" s="1426" t="s">
        <v>152</v>
      </c>
      <c r="D15" s="2257"/>
      <c r="E15" s="1451">
        <f>1530/1.1</f>
        <v>1390.9090909090908</v>
      </c>
      <c r="F15" s="129"/>
      <c r="G15" s="2332"/>
      <c r="H15" s="2332"/>
      <c r="I15" s="2332"/>
      <c r="J15" s="2332"/>
      <c r="K15" s="2332"/>
      <c r="L15" s="2332"/>
      <c r="M15" s="2332"/>
      <c r="N15" s="2332"/>
      <c r="O15" s="2332"/>
      <c r="P15" s="2332"/>
      <c r="Q15" s="2332"/>
      <c r="R15" s="2332"/>
      <c r="S15" s="2257"/>
    </row>
    <row r="16" spans="1:19" ht="30" customHeight="1">
      <c r="A16" s="1426"/>
      <c r="B16" s="1428" t="s">
        <v>1399</v>
      </c>
      <c r="C16" s="1426" t="s">
        <v>152</v>
      </c>
      <c r="D16" s="2257"/>
      <c r="E16" s="1450">
        <f>1621/1.1</f>
        <v>1473.6363636363635</v>
      </c>
      <c r="F16" s="129"/>
      <c r="G16" s="2332"/>
      <c r="H16" s="2332"/>
      <c r="I16" s="2332"/>
      <c r="J16" s="2332"/>
      <c r="K16" s="2332"/>
      <c r="L16" s="2332"/>
      <c r="M16" s="2332"/>
      <c r="N16" s="2332"/>
      <c r="O16" s="2332"/>
      <c r="P16" s="2332"/>
      <c r="Q16" s="2332"/>
      <c r="R16" s="2332"/>
      <c r="S16" s="2257"/>
    </row>
    <row r="17" spans="1:19" ht="39.75" customHeight="1">
      <c r="A17" s="1426"/>
      <c r="B17" s="1428" t="s">
        <v>1400</v>
      </c>
      <c r="C17" s="1426" t="s">
        <v>152</v>
      </c>
      <c r="D17" s="2257"/>
      <c r="E17" s="1450">
        <f>1260/1.1</f>
        <v>1145.4545454545453</v>
      </c>
      <c r="F17" s="129"/>
      <c r="G17" s="2332"/>
      <c r="H17" s="2332"/>
      <c r="I17" s="2332"/>
      <c r="J17" s="2332"/>
      <c r="K17" s="2332"/>
      <c r="L17" s="2332"/>
      <c r="M17" s="2332"/>
      <c r="N17" s="2332"/>
      <c r="O17" s="2332"/>
      <c r="P17" s="2332"/>
      <c r="Q17" s="2332"/>
      <c r="R17" s="2332"/>
      <c r="S17" s="2257"/>
    </row>
    <row r="18" spans="1:19" ht="39.75" customHeight="1">
      <c r="A18" s="1426"/>
      <c r="B18" s="1428" t="s">
        <v>1401</v>
      </c>
      <c r="C18" s="1426" t="s">
        <v>152</v>
      </c>
      <c r="D18" s="2257"/>
      <c r="E18" s="1450">
        <f>1070/1.1</f>
        <v>972.72727272727263</v>
      </c>
      <c r="F18" s="129"/>
      <c r="G18" s="2332"/>
      <c r="H18" s="2332"/>
      <c r="I18" s="2332"/>
      <c r="J18" s="2332"/>
      <c r="K18" s="2332"/>
      <c r="L18" s="2332"/>
      <c r="M18" s="2332"/>
      <c r="N18" s="2332"/>
      <c r="O18" s="2332"/>
      <c r="P18" s="2332"/>
      <c r="Q18" s="2332"/>
      <c r="R18" s="2332"/>
      <c r="S18" s="2257"/>
    </row>
    <row r="19" spans="1:19" ht="29.25" customHeight="1">
      <c r="A19" s="1426"/>
      <c r="B19" s="1428" t="s">
        <v>1402</v>
      </c>
      <c r="C19" s="1426" t="s">
        <v>152</v>
      </c>
      <c r="D19" s="2257"/>
      <c r="E19" s="1451">
        <f>1018/1.1</f>
        <v>925.45454545454538</v>
      </c>
      <c r="F19" s="129"/>
      <c r="G19" s="2332"/>
      <c r="H19" s="2332"/>
      <c r="I19" s="2332"/>
      <c r="J19" s="2332"/>
      <c r="K19" s="2332"/>
      <c r="L19" s="2332"/>
      <c r="M19" s="2332"/>
      <c r="N19" s="2332"/>
      <c r="O19" s="2332"/>
      <c r="P19" s="2332"/>
      <c r="Q19" s="2332"/>
      <c r="R19" s="2332"/>
      <c r="S19" s="2257"/>
    </row>
    <row r="20" spans="1:19" ht="29.25" customHeight="1">
      <c r="A20" s="1426"/>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426"/>
      <c r="B21" s="1428" t="s">
        <v>1344</v>
      </c>
      <c r="C21" s="1426" t="s">
        <v>152</v>
      </c>
      <c r="D21" s="2257" t="s">
        <v>1178</v>
      </c>
      <c r="E21" s="1450"/>
      <c r="F21" s="129"/>
      <c r="G21" s="2332"/>
      <c r="H21" s="2332"/>
      <c r="I21" s="2332"/>
      <c r="J21" s="2332"/>
      <c r="K21" s="2332"/>
      <c r="L21" s="2332"/>
      <c r="M21" s="2332"/>
      <c r="N21" s="2332"/>
      <c r="O21" s="2332"/>
      <c r="P21" s="2332"/>
      <c r="Q21" s="2332"/>
      <c r="R21" s="2332"/>
      <c r="S21" s="2257"/>
    </row>
    <row r="22" spans="1:19" ht="33.75" customHeight="1">
      <c r="A22" s="1426"/>
      <c r="B22" s="1428" t="s">
        <v>1345</v>
      </c>
      <c r="C22" s="1426" t="s">
        <v>152</v>
      </c>
      <c r="D22" s="2257"/>
      <c r="E22" s="1450">
        <f>1550/1.1</f>
        <v>1409.090909090909</v>
      </c>
      <c r="F22" s="129"/>
      <c r="G22" s="2332"/>
      <c r="H22" s="2332"/>
      <c r="I22" s="2332"/>
      <c r="J22" s="2332"/>
      <c r="K22" s="2332"/>
      <c r="L22" s="2332"/>
      <c r="M22" s="2332"/>
      <c r="N22" s="2332"/>
      <c r="O22" s="2332"/>
      <c r="P22" s="2332"/>
      <c r="Q22" s="2332"/>
      <c r="R22" s="2332"/>
      <c r="S22" s="2257"/>
    </row>
    <row r="23" spans="1:19" ht="33.75" customHeight="1">
      <c r="A23" s="1426"/>
      <c r="B23" s="1428" t="s">
        <v>1346</v>
      </c>
      <c r="C23" s="1426" t="s">
        <v>152</v>
      </c>
      <c r="D23" s="2257"/>
      <c r="E23" s="1450"/>
      <c r="F23" s="129"/>
      <c r="G23" s="2332"/>
      <c r="H23" s="2332"/>
      <c r="I23" s="2332"/>
      <c r="J23" s="2332"/>
      <c r="K23" s="2332"/>
      <c r="L23" s="2332"/>
      <c r="M23" s="2332"/>
      <c r="N23" s="2332"/>
      <c r="O23" s="2332"/>
      <c r="P23" s="2332"/>
      <c r="Q23" s="2332"/>
      <c r="R23" s="2332"/>
      <c r="S23" s="2257"/>
    </row>
    <row r="24" spans="1:19" ht="33.75" customHeight="1">
      <c r="A24" s="1426"/>
      <c r="B24" s="1428" t="s">
        <v>1347</v>
      </c>
      <c r="C24" s="1426" t="s">
        <v>152</v>
      </c>
      <c r="D24" s="2257"/>
      <c r="E24" s="1450">
        <f>1110/1.1</f>
        <v>1009.090909090909</v>
      </c>
      <c r="F24" s="129"/>
      <c r="G24" s="2332"/>
      <c r="H24" s="2332"/>
      <c r="I24" s="2332"/>
      <c r="J24" s="2332"/>
      <c r="K24" s="2332"/>
      <c r="L24" s="2332"/>
      <c r="M24" s="2332"/>
      <c r="N24" s="2332"/>
      <c r="O24" s="2332"/>
      <c r="P24" s="2332"/>
      <c r="Q24" s="2332"/>
      <c r="R24" s="2332"/>
      <c r="S24" s="1424"/>
    </row>
    <row r="25" spans="1:19" ht="50.1" hidden="1" customHeight="1">
      <c r="A25" s="1423">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hidden="1" customHeight="1">
      <c r="A26" s="1426"/>
      <c r="B26" s="1428" t="s">
        <v>1544</v>
      </c>
      <c r="C26" s="1426" t="s">
        <v>152</v>
      </c>
      <c r="D26" s="1424" t="s">
        <v>1178</v>
      </c>
      <c r="E26" s="1450">
        <v>1040</v>
      </c>
      <c r="F26" s="129"/>
      <c r="G26" s="2341" t="s">
        <v>1545</v>
      </c>
      <c r="H26" s="2342"/>
      <c r="I26" s="2342"/>
      <c r="J26" s="2342"/>
      <c r="K26" s="2342"/>
      <c r="L26" s="2342"/>
      <c r="M26" s="2342"/>
      <c r="N26" s="2342"/>
      <c r="O26" s="2342"/>
      <c r="P26" s="2342"/>
      <c r="Q26" s="2342"/>
      <c r="R26" s="2343"/>
      <c r="S26" s="1424"/>
    </row>
    <row r="27" spans="1:19" ht="50.1" customHeight="1">
      <c r="A27" s="1423">
        <v>2</v>
      </c>
      <c r="B27" s="1892" t="s">
        <v>1730</v>
      </c>
      <c r="C27" s="2331"/>
      <c r="D27" s="2331"/>
      <c r="E27" s="2331"/>
      <c r="F27" s="2331"/>
      <c r="G27" s="2331"/>
      <c r="H27" s="2331"/>
      <c r="I27" s="2331"/>
      <c r="J27" s="2331"/>
      <c r="K27" s="2331"/>
      <c r="L27" s="2331"/>
      <c r="M27" s="2331"/>
      <c r="N27" s="2331"/>
      <c r="O27" s="2331"/>
      <c r="P27" s="2331"/>
      <c r="Q27" s="2331"/>
      <c r="R27" s="2331"/>
      <c r="S27" s="142"/>
    </row>
    <row r="28" spans="1:19" ht="33.75" customHeight="1">
      <c r="A28" s="1426"/>
      <c r="B28" s="1428" t="s">
        <v>1709</v>
      </c>
      <c r="C28" s="1426" t="s">
        <v>152</v>
      </c>
      <c r="D28" s="2242" t="s">
        <v>1178</v>
      </c>
      <c r="E28" s="1450">
        <v>670</v>
      </c>
      <c r="F28" s="129"/>
      <c r="G28" s="2245" t="s">
        <v>1712</v>
      </c>
      <c r="H28" s="2246"/>
      <c r="I28" s="2246"/>
      <c r="J28" s="2246"/>
      <c r="K28" s="2246"/>
      <c r="L28" s="2246"/>
      <c r="M28" s="2246"/>
      <c r="N28" s="2246"/>
      <c r="O28" s="2246"/>
      <c r="P28" s="2246"/>
      <c r="Q28" s="2246"/>
      <c r="R28" s="2352"/>
      <c r="S28" s="1424"/>
    </row>
    <row r="29" spans="1:19" ht="33.75" customHeight="1">
      <c r="A29" s="1426"/>
      <c r="B29" s="1428" t="s">
        <v>1710</v>
      </c>
      <c r="C29" s="1426" t="s">
        <v>152</v>
      </c>
      <c r="D29" s="2243"/>
      <c r="E29" s="1450">
        <v>670</v>
      </c>
      <c r="F29" s="129"/>
      <c r="G29" s="2247"/>
      <c r="H29" s="2248"/>
      <c r="I29" s="2248"/>
      <c r="J29" s="2248"/>
      <c r="K29" s="2248"/>
      <c r="L29" s="2248"/>
      <c r="M29" s="2248"/>
      <c r="N29" s="2248"/>
      <c r="O29" s="2248"/>
      <c r="P29" s="2248"/>
      <c r="Q29" s="2248"/>
      <c r="R29" s="2353"/>
      <c r="S29" s="1424"/>
    </row>
    <row r="30" spans="1:19" ht="33.75" customHeight="1">
      <c r="A30" s="1426"/>
      <c r="B30" s="1428" t="s">
        <v>1711</v>
      </c>
      <c r="C30" s="1426" t="s">
        <v>152</v>
      </c>
      <c r="D30" s="2244"/>
      <c r="E30" s="1450">
        <v>860</v>
      </c>
      <c r="F30" s="129"/>
      <c r="G30" s="2249"/>
      <c r="H30" s="2250"/>
      <c r="I30" s="2250"/>
      <c r="J30" s="2250"/>
      <c r="K30" s="2250"/>
      <c r="L30" s="2250"/>
      <c r="M30" s="2250"/>
      <c r="N30" s="2250"/>
      <c r="O30" s="2250"/>
      <c r="P30" s="2250"/>
      <c r="Q30" s="2250"/>
      <c r="R30" s="2354"/>
      <c r="S30" s="1424"/>
    </row>
    <row r="31" spans="1:19" ht="30" customHeight="1">
      <c r="A31" s="1892" t="s">
        <v>1182</v>
      </c>
      <c r="B31" s="2333"/>
      <c r="C31" s="2333"/>
      <c r="D31" s="2333"/>
      <c r="E31" s="2333"/>
      <c r="F31" s="2333"/>
      <c r="G31" s="2333"/>
      <c r="H31" s="2333"/>
      <c r="I31" s="2333"/>
      <c r="J31" s="2333"/>
      <c r="K31" s="2333"/>
      <c r="L31" s="2333"/>
      <c r="M31" s="2333"/>
      <c r="N31" s="2333"/>
      <c r="O31" s="2333"/>
      <c r="P31" s="2333"/>
      <c r="Q31" s="2333"/>
      <c r="R31" s="2333"/>
      <c r="S31" s="2333"/>
    </row>
    <row r="32" spans="1:19" ht="50.1" hidden="1" customHeight="1">
      <c r="A32" s="1423">
        <v>1</v>
      </c>
      <c r="B32" s="1892" t="s">
        <v>1692</v>
      </c>
      <c r="C32" s="2331"/>
      <c r="D32" s="2331"/>
      <c r="E32" s="2331"/>
      <c r="F32" s="2331"/>
      <c r="G32" s="2331"/>
      <c r="H32" s="2331"/>
      <c r="I32" s="2331"/>
      <c r="J32" s="2331"/>
      <c r="K32" s="2331"/>
      <c r="L32" s="2331"/>
      <c r="M32" s="2331"/>
      <c r="N32" s="2331"/>
      <c r="O32" s="2331"/>
      <c r="P32" s="2331"/>
      <c r="Q32" s="2331"/>
      <c r="R32" s="2331"/>
      <c r="S32" s="1429"/>
    </row>
    <row r="33" spans="1:19" ht="54" hidden="1" customHeight="1">
      <c r="A33" s="132"/>
      <c r="B33" s="1431" t="s">
        <v>624</v>
      </c>
      <c r="C33" s="1426" t="s">
        <v>1650</v>
      </c>
      <c r="D33" s="2257"/>
      <c r="E33" s="1452">
        <f>380000/1.1</f>
        <v>345454.54545454541</v>
      </c>
      <c r="F33" s="134"/>
      <c r="G33" s="2344" t="s">
        <v>1404</v>
      </c>
      <c r="H33" s="2345"/>
      <c r="I33" s="2345"/>
      <c r="J33" s="2345"/>
      <c r="K33" s="2345"/>
      <c r="L33" s="2345"/>
      <c r="M33" s="2345"/>
      <c r="N33" s="2345"/>
      <c r="O33" s="2345"/>
      <c r="P33" s="2345"/>
      <c r="Q33" s="2345"/>
      <c r="R33" s="2346"/>
      <c r="S33" s="1430"/>
    </row>
    <row r="34" spans="1:19" ht="55.5" hidden="1" customHeight="1">
      <c r="A34" s="132"/>
      <c r="B34" s="1431" t="s">
        <v>1189</v>
      </c>
      <c r="C34" s="1426" t="s">
        <v>1650</v>
      </c>
      <c r="D34" s="2257"/>
      <c r="E34" s="1452">
        <f>264000/1.1</f>
        <v>239999.99999999997</v>
      </c>
      <c r="F34" s="134"/>
      <c r="G34" s="2273"/>
      <c r="H34" s="2274"/>
      <c r="I34" s="2274"/>
      <c r="J34" s="2274"/>
      <c r="K34" s="2274"/>
      <c r="L34" s="2274"/>
      <c r="M34" s="2274"/>
      <c r="N34" s="2274"/>
      <c r="O34" s="2274"/>
      <c r="P34" s="2274"/>
      <c r="Q34" s="2274"/>
      <c r="R34" s="2275"/>
      <c r="S34" s="1430"/>
    </row>
    <row r="35" spans="1:19" ht="51.75" hidden="1" customHeight="1">
      <c r="A35" s="132"/>
      <c r="B35" s="1431" t="s">
        <v>1407</v>
      </c>
      <c r="C35" s="1426" t="s">
        <v>1650</v>
      </c>
      <c r="D35" s="2257"/>
      <c r="E35" s="1452">
        <f>250000/1.1</f>
        <v>227272.72727272726</v>
      </c>
      <c r="F35" s="134"/>
      <c r="G35" s="2273"/>
      <c r="H35" s="2274"/>
      <c r="I35" s="2274"/>
      <c r="J35" s="2274"/>
      <c r="K35" s="2274"/>
      <c r="L35" s="2274"/>
      <c r="M35" s="2274"/>
      <c r="N35" s="2274"/>
      <c r="O35" s="2274"/>
      <c r="P35" s="2274"/>
      <c r="Q35" s="2274"/>
      <c r="R35" s="2275"/>
      <c r="S35" s="1430"/>
    </row>
    <row r="36" spans="1:19" ht="57.75" hidden="1" customHeight="1">
      <c r="A36" s="132"/>
      <c r="B36" s="1431" t="s">
        <v>588</v>
      </c>
      <c r="C36" s="1426" t="s">
        <v>1650</v>
      </c>
      <c r="D36" s="2257"/>
      <c r="E36" s="1452">
        <f>250000/1.1</f>
        <v>227272.72727272726</v>
      </c>
      <c r="F36" s="134"/>
      <c r="G36" s="2276"/>
      <c r="H36" s="2277"/>
      <c r="I36" s="2277"/>
      <c r="J36" s="2277"/>
      <c r="K36" s="2277"/>
      <c r="L36" s="2277"/>
      <c r="M36" s="2277"/>
      <c r="N36" s="2277"/>
      <c r="O36" s="2277"/>
      <c r="P36" s="2277"/>
      <c r="Q36" s="2277"/>
      <c r="R36" s="2278"/>
      <c r="S36" s="1430"/>
    </row>
    <row r="37" spans="1:19" ht="50.1" hidden="1" customHeight="1">
      <c r="A37" s="1423">
        <v>2</v>
      </c>
      <c r="B37" s="1892" t="s">
        <v>1546</v>
      </c>
      <c r="C37" s="2331"/>
      <c r="D37" s="2331"/>
      <c r="E37" s="2331"/>
      <c r="F37" s="2331"/>
      <c r="G37" s="2331"/>
      <c r="H37" s="2331"/>
      <c r="I37" s="2331"/>
      <c r="J37" s="2331"/>
      <c r="K37" s="2331"/>
      <c r="L37" s="2331"/>
      <c r="M37" s="2331"/>
      <c r="N37" s="2331"/>
      <c r="O37" s="2331"/>
      <c r="P37" s="2331"/>
      <c r="Q37" s="2331"/>
      <c r="R37" s="2331"/>
      <c r="S37" s="1429"/>
    </row>
    <row r="38" spans="1:19" ht="30" hidden="1" customHeight="1">
      <c r="A38" s="1423"/>
      <c r="B38" s="1892" t="s">
        <v>1547</v>
      </c>
      <c r="C38" s="1892"/>
      <c r="D38" s="1892"/>
      <c r="E38" s="1892"/>
      <c r="F38" s="1892"/>
      <c r="G38" s="1430"/>
      <c r="H38" s="1430"/>
      <c r="I38" s="1430"/>
      <c r="J38" s="1430"/>
      <c r="K38" s="1430"/>
      <c r="L38" s="1430"/>
      <c r="M38" s="1430"/>
      <c r="N38" s="1430"/>
      <c r="O38" s="1430"/>
      <c r="P38" s="1430"/>
      <c r="Q38" s="1430"/>
      <c r="R38" s="1430"/>
      <c r="S38" s="143"/>
    </row>
    <row r="39" spans="1:19" ht="66.75" hidden="1" customHeight="1">
      <c r="A39" s="1424"/>
      <c r="B39" s="1428" t="s">
        <v>1548</v>
      </c>
      <c r="C39" s="1426" t="s">
        <v>1650</v>
      </c>
      <c r="D39" s="2242" t="s">
        <v>1549</v>
      </c>
      <c r="E39" s="1452">
        <v>240000</v>
      </c>
      <c r="F39" s="1428"/>
      <c r="G39" s="2344" t="s">
        <v>1550</v>
      </c>
      <c r="H39" s="2345"/>
      <c r="I39" s="2345"/>
      <c r="J39" s="2345"/>
      <c r="K39" s="2345"/>
      <c r="L39" s="2345"/>
      <c r="M39" s="2345"/>
      <c r="N39" s="2345"/>
      <c r="O39" s="2345"/>
      <c r="P39" s="2345"/>
      <c r="Q39" s="2345"/>
      <c r="R39" s="2346"/>
      <c r="S39" s="143"/>
    </row>
    <row r="40" spans="1:19" ht="66.75" hidden="1" customHeight="1">
      <c r="A40" s="1424"/>
      <c r="B40" s="1428" t="s">
        <v>1551</v>
      </c>
      <c r="C40" s="1426" t="s">
        <v>1650</v>
      </c>
      <c r="D40" s="2244"/>
      <c r="E40" s="1452">
        <v>200000</v>
      </c>
      <c r="F40" s="1428"/>
      <c r="G40" s="2273"/>
      <c r="H40" s="2274"/>
      <c r="I40" s="2274"/>
      <c r="J40" s="2274"/>
      <c r="K40" s="2274"/>
      <c r="L40" s="2274"/>
      <c r="M40" s="2274"/>
      <c r="N40" s="2274"/>
      <c r="O40" s="2274"/>
      <c r="P40" s="2274"/>
      <c r="Q40" s="2274"/>
      <c r="R40" s="2275"/>
      <c r="S40" s="143"/>
    </row>
    <row r="41" spans="1:19" ht="47.25" hidden="1" customHeight="1">
      <c r="A41" s="1424"/>
      <c r="B41" s="1428" t="s">
        <v>1552</v>
      </c>
      <c r="C41" s="1426" t="s">
        <v>1650</v>
      </c>
      <c r="D41" s="1428" t="s">
        <v>1553</v>
      </c>
      <c r="E41" s="1452">
        <v>160000</v>
      </c>
      <c r="F41" s="1428"/>
      <c r="G41" s="2273"/>
      <c r="H41" s="2274"/>
      <c r="I41" s="2274"/>
      <c r="J41" s="2274"/>
      <c r="K41" s="2274"/>
      <c r="L41" s="2274"/>
      <c r="M41" s="2274"/>
      <c r="N41" s="2274"/>
      <c r="O41" s="2274"/>
      <c r="P41" s="2274"/>
      <c r="Q41" s="2274"/>
      <c r="R41" s="2275"/>
      <c r="S41" s="143"/>
    </row>
    <row r="42" spans="1:19" ht="47.25" hidden="1" customHeight="1">
      <c r="A42" s="132"/>
      <c r="B42" s="1431" t="s">
        <v>1407</v>
      </c>
      <c r="C42" s="1426" t="s">
        <v>1650</v>
      </c>
      <c r="D42" s="1424" t="s">
        <v>1554</v>
      </c>
      <c r="E42" s="1452">
        <v>185000</v>
      </c>
      <c r="F42" s="134"/>
      <c r="G42" s="2276"/>
      <c r="H42" s="2277"/>
      <c r="I42" s="2277"/>
      <c r="J42" s="2277"/>
      <c r="K42" s="2277"/>
      <c r="L42" s="2277"/>
      <c r="M42" s="2277"/>
      <c r="N42" s="2277"/>
      <c r="O42" s="2277"/>
      <c r="P42" s="2277"/>
      <c r="Q42" s="2277"/>
      <c r="R42" s="2278"/>
      <c r="S42" s="143"/>
    </row>
    <row r="43" spans="1:19" ht="50.1" customHeight="1">
      <c r="A43" s="138">
        <v>1</v>
      </c>
      <c r="B43" s="1892" t="s">
        <v>1738</v>
      </c>
      <c r="C43" s="1892"/>
      <c r="D43" s="1892"/>
      <c r="E43" s="1892"/>
      <c r="F43" s="1892"/>
      <c r="G43" s="1892"/>
      <c r="H43" s="1892"/>
      <c r="I43" s="1892"/>
      <c r="J43" s="1892"/>
      <c r="K43" s="1892"/>
      <c r="L43" s="1892"/>
      <c r="M43" s="1892"/>
      <c r="N43" s="1892"/>
      <c r="O43" s="1892"/>
      <c r="P43" s="1892"/>
      <c r="Q43" s="1892"/>
      <c r="R43" s="1892"/>
      <c r="S43" s="1892"/>
    </row>
    <row r="44" spans="1:19" ht="24.95" customHeight="1">
      <c r="A44" s="1426"/>
      <c r="B44" s="139" t="s">
        <v>1200</v>
      </c>
      <c r="C44" s="1426"/>
      <c r="D44" s="1426"/>
      <c r="E44" s="1452"/>
      <c r="F44" s="134"/>
      <c r="G44" s="1428"/>
      <c r="H44" s="1428"/>
      <c r="I44" s="1428"/>
      <c r="J44" s="1428"/>
      <c r="K44" s="1428"/>
      <c r="L44" s="1428"/>
      <c r="M44" s="1428"/>
      <c r="N44" s="1428"/>
      <c r="O44" s="1428"/>
      <c r="P44" s="1428"/>
      <c r="Q44" s="1428"/>
      <c r="R44" s="1428"/>
      <c r="S44" s="1428"/>
    </row>
    <row r="45" spans="1:19" ht="24.95" customHeight="1">
      <c r="A45" s="1426"/>
      <c r="B45" s="1431" t="s">
        <v>603</v>
      </c>
      <c r="C45" s="1426" t="s">
        <v>1650</v>
      </c>
      <c r="D45" s="2257" t="s">
        <v>1178</v>
      </c>
      <c r="E45" s="1452">
        <v>300000</v>
      </c>
      <c r="F45" s="134"/>
      <c r="G45" s="2257" t="s">
        <v>1201</v>
      </c>
      <c r="H45" s="2257"/>
      <c r="I45" s="2257"/>
      <c r="J45" s="2257"/>
      <c r="K45" s="2257"/>
      <c r="L45" s="2257"/>
      <c r="M45" s="2257"/>
      <c r="N45" s="2257"/>
      <c r="O45" s="2257"/>
      <c r="P45" s="2257"/>
      <c r="Q45" s="2257"/>
      <c r="R45" s="2257"/>
      <c r="S45" s="2257"/>
    </row>
    <row r="46" spans="1:19" ht="24.95" customHeight="1">
      <c r="A46" s="1426"/>
      <c r="B46" s="1431" t="s">
        <v>624</v>
      </c>
      <c r="C46" s="1426" t="s">
        <v>1650</v>
      </c>
      <c r="D46" s="2257"/>
      <c r="E46" s="1452">
        <v>390000</v>
      </c>
      <c r="F46" s="134"/>
      <c r="G46" s="2257"/>
      <c r="H46" s="2257"/>
      <c r="I46" s="2257"/>
      <c r="J46" s="2257"/>
      <c r="K46" s="2257"/>
      <c r="L46" s="2257"/>
      <c r="M46" s="2257"/>
      <c r="N46" s="2257"/>
      <c r="O46" s="2257"/>
      <c r="P46" s="2257"/>
      <c r="Q46" s="2257"/>
      <c r="R46" s="2257"/>
      <c r="S46" s="2257"/>
    </row>
    <row r="47" spans="1:19" ht="24.95" customHeight="1">
      <c r="A47" s="1426"/>
      <c r="B47" s="1431" t="s">
        <v>626</v>
      </c>
      <c r="C47" s="1426" t="s">
        <v>1650</v>
      </c>
      <c r="D47" s="2257"/>
      <c r="E47" s="1452">
        <v>370000</v>
      </c>
      <c r="F47" s="134"/>
      <c r="G47" s="2257"/>
      <c r="H47" s="2257"/>
      <c r="I47" s="2257"/>
      <c r="J47" s="2257"/>
      <c r="K47" s="2257"/>
      <c r="L47" s="2257"/>
      <c r="M47" s="2257"/>
      <c r="N47" s="2257"/>
      <c r="O47" s="2257"/>
      <c r="P47" s="2257"/>
      <c r="Q47" s="2257"/>
      <c r="R47" s="2257"/>
      <c r="S47" s="2257"/>
    </row>
    <row r="48" spans="1:19" ht="24.95" customHeight="1">
      <c r="A48" s="1426"/>
      <c r="B48" s="1431" t="s">
        <v>1198</v>
      </c>
      <c r="C48" s="1426" t="s">
        <v>1650</v>
      </c>
      <c r="D48" s="2257"/>
      <c r="E48" s="1452">
        <v>360000</v>
      </c>
      <c r="F48" s="134"/>
      <c r="G48" s="2257"/>
      <c r="H48" s="2257"/>
      <c r="I48" s="2257"/>
      <c r="J48" s="2257"/>
      <c r="K48" s="2257"/>
      <c r="L48" s="2257"/>
      <c r="M48" s="2257"/>
      <c r="N48" s="2257"/>
      <c r="O48" s="2257"/>
      <c r="P48" s="2257"/>
      <c r="Q48" s="2257"/>
      <c r="R48" s="2257"/>
      <c r="S48" s="2257"/>
    </row>
    <row r="49" spans="1:19" ht="24.95" customHeight="1">
      <c r="A49" s="1426"/>
      <c r="B49" s="1431" t="s">
        <v>627</v>
      </c>
      <c r="C49" s="1426" t="s">
        <v>1650</v>
      </c>
      <c r="D49" s="2257"/>
      <c r="E49" s="1452">
        <v>330000</v>
      </c>
      <c r="F49" s="134"/>
      <c r="G49" s="2257"/>
      <c r="H49" s="2257"/>
      <c r="I49" s="2257"/>
      <c r="J49" s="2257"/>
      <c r="K49" s="2257"/>
      <c r="L49" s="2257"/>
      <c r="M49" s="2257"/>
      <c r="N49" s="2257"/>
      <c r="O49" s="2257"/>
      <c r="P49" s="2257"/>
      <c r="Q49" s="2257"/>
      <c r="R49" s="2257"/>
      <c r="S49" s="2257"/>
    </row>
    <row r="50" spans="1:19" ht="24.95" customHeight="1">
      <c r="A50" s="1426"/>
      <c r="B50" s="1431" t="s">
        <v>1199</v>
      </c>
      <c r="C50" s="1426" t="s">
        <v>1650</v>
      </c>
      <c r="D50" s="2257"/>
      <c r="E50" s="1452">
        <f>E49</f>
        <v>330000</v>
      </c>
      <c r="F50" s="134"/>
      <c r="G50" s="2257"/>
      <c r="H50" s="2257"/>
      <c r="I50" s="2257"/>
      <c r="J50" s="2257"/>
      <c r="K50" s="2257"/>
      <c r="L50" s="2257"/>
      <c r="M50" s="2257"/>
      <c r="N50" s="2257"/>
      <c r="O50" s="2257"/>
      <c r="P50" s="2257"/>
      <c r="Q50" s="2257"/>
      <c r="R50" s="2257"/>
      <c r="S50" s="2257"/>
    </row>
    <row r="51" spans="1:19" ht="50.1" hidden="1" customHeight="1">
      <c r="A51" s="138">
        <v>4</v>
      </c>
      <c r="B51" s="1892" t="s">
        <v>1673</v>
      </c>
      <c r="C51" s="1892"/>
      <c r="D51" s="1892"/>
      <c r="E51" s="1892"/>
      <c r="F51" s="1892"/>
      <c r="G51" s="1892"/>
      <c r="H51" s="1892"/>
      <c r="I51" s="1892"/>
      <c r="J51" s="1892"/>
      <c r="K51" s="1892"/>
      <c r="L51" s="1892"/>
      <c r="M51" s="1892"/>
      <c r="N51" s="1892"/>
      <c r="O51" s="1892"/>
      <c r="P51" s="1892"/>
      <c r="Q51" s="1892"/>
      <c r="R51" s="1892"/>
      <c r="S51" s="1892"/>
    </row>
    <row r="52" spans="1:19" ht="24.95" hidden="1" customHeight="1">
      <c r="A52" s="1426"/>
      <c r="B52" s="1431" t="s">
        <v>575</v>
      </c>
      <c r="C52" s="1426" t="s">
        <v>1650</v>
      </c>
      <c r="D52" s="2257" t="s">
        <v>1178</v>
      </c>
      <c r="E52" s="1453">
        <v>254545.45</v>
      </c>
      <c r="F52" s="134"/>
      <c r="G52" s="2257" t="s">
        <v>1384</v>
      </c>
      <c r="H52" s="2257"/>
      <c r="I52" s="2257"/>
      <c r="J52" s="2257"/>
      <c r="K52" s="2257"/>
      <c r="L52" s="2257"/>
      <c r="M52" s="2257"/>
      <c r="N52" s="2257"/>
      <c r="O52" s="2257"/>
      <c r="P52" s="2257"/>
      <c r="Q52" s="2257"/>
      <c r="R52" s="2257"/>
      <c r="S52" s="1424"/>
    </row>
    <row r="53" spans="1:19" ht="24.95" hidden="1" customHeight="1">
      <c r="A53" s="1426"/>
      <c r="B53" s="1431" t="s">
        <v>621</v>
      </c>
      <c r="C53" s="1426" t="s">
        <v>1650</v>
      </c>
      <c r="D53" s="2257"/>
      <c r="E53" s="1453">
        <v>363636.36</v>
      </c>
      <c r="F53" s="134"/>
      <c r="G53" s="2257"/>
      <c r="H53" s="2257"/>
      <c r="I53" s="2257"/>
      <c r="J53" s="2257"/>
      <c r="K53" s="2257"/>
      <c r="L53" s="2257"/>
      <c r="M53" s="2257"/>
      <c r="N53" s="2257"/>
      <c r="O53" s="2257"/>
      <c r="P53" s="2257"/>
      <c r="Q53" s="2257"/>
      <c r="R53" s="2257"/>
      <c r="S53" s="1424"/>
    </row>
    <row r="54" spans="1:19" ht="24.95" hidden="1" customHeight="1">
      <c r="A54" s="1426"/>
      <c r="B54" s="1431" t="s">
        <v>1385</v>
      </c>
      <c r="C54" s="1426" t="s">
        <v>1650</v>
      </c>
      <c r="D54" s="2257"/>
      <c r="E54" s="1453">
        <v>309090.90999999997</v>
      </c>
      <c r="F54" s="134"/>
      <c r="G54" s="2257"/>
      <c r="H54" s="2257"/>
      <c r="I54" s="2257"/>
      <c r="J54" s="2257"/>
      <c r="K54" s="2257"/>
      <c r="L54" s="2257"/>
      <c r="M54" s="2257"/>
      <c r="N54" s="2257"/>
      <c r="O54" s="2257"/>
      <c r="P54" s="2257"/>
      <c r="Q54" s="2257"/>
      <c r="R54" s="2257"/>
      <c r="S54" s="1424"/>
    </row>
    <row r="55" spans="1:19" ht="24.95" hidden="1" customHeight="1">
      <c r="A55" s="1426"/>
      <c r="B55" s="1431" t="s">
        <v>1386</v>
      </c>
      <c r="C55" s="1426" t="s">
        <v>1650</v>
      </c>
      <c r="D55" s="2257"/>
      <c r="E55" s="1453">
        <v>281818.18</v>
      </c>
      <c r="F55" s="134"/>
      <c r="G55" s="2257"/>
      <c r="H55" s="2257"/>
      <c r="I55" s="2257"/>
      <c r="J55" s="2257"/>
      <c r="K55" s="2257"/>
      <c r="L55" s="2257"/>
      <c r="M55" s="2257"/>
      <c r="N55" s="2257"/>
      <c r="O55" s="2257"/>
      <c r="P55" s="2257"/>
      <c r="Q55" s="2257"/>
      <c r="R55" s="2257"/>
      <c r="S55" s="1424"/>
    </row>
    <row r="56" spans="1:19" ht="24.95" hidden="1" customHeight="1">
      <c r="A56" s="1426"/>
      <c r="B56" s="1431" t="s">
        <v>626</v>
      </c>
      <c r="C56" s="1426" t="s">
        <v>1650</v>
      </c>
      <c r="D56" s="2257"/>
      <c r="E56" s="1453">
        <v>309090.90999999997</v>
      </c>
      <c r="F56" s="134"/>
      <c r="G56" s="2257"/>
      <c r="H56" s="2257"/>
      <c r="I56" s="2257"/>
      <c r="J56" s="2257"/>
      <c r="K56" s="2257"/>
      <c r="L56" s="2257"/>
      <c r="M56" s="2257"/>
      <c r="N56" s="2257"/>
      <c r="O56" s="2257"/>
      <c r="P56" s="2257"/>
      <c r="Q56" s="2257"/>
      <c r="R56" s="2257"/>
      <c r="S56" s="1424"/>
    </row>
    <row r="57" spans="1:19" ht="24.95" hidden="1" customHeight="1">
      <c r="A57" s="1426"/>
      <c r="B57" s="1431" t="s">
        <v>624</v>
      </c>
      <c r="C57" s="1426" t="s">
        <v>1650</v>
      </c>
      <c r="D57" s="2257"/>
      <c r="E57" s="1453">
        <v>336363.64</v>
      </c>
      <c r="F57" s="134"/>
      <c r="G57" s="2257"/>
      <c r="H57" s="2257"/>
      <c r="I57" s="2257"/>
      <c r="J57" s="2257"/>
      <c r="K57" s="2257"/>
      <c r="L57" s="2257"/>
      <c r="M57" s="2257"/>
      <c r="N57" s="2257"/>
      <c r="O57" s="2257"/>
      <c r="P57" s="2257"/>
      <c r="Q57" s="2257"/>
      <c r="R57" s="2257"/>
      <c r="S57" s="1424"/>
    </row>
    <row r="58" spans="1:19" ht="24.95" hidden="1" customHeight="1">
      <c r="A58" s="1426"/>
      <c r="B58" s="1431" t="s">
        <v>627</v>
      </c>
      <c r="C58" s="1426" t="s">
        <v>1650</v>
      </c>
      <c r="D58" s="2257"/>
      <c r="E58" s="1453">
        <v>290909.09000000003</v>
      </c>
      <c r="F58" s="134"/>
      <c r="G58" s="2257"/>
      <c r="H58" s="2257"/>
      <c r="I58" s="2257"/>
      <c r="J58" s="2257"/>
      <c r="K58" s="2257"/>
      <c r="L58" s="2257"/>
      <c r="M58" s="2257"/>
      <c r="N58" s="2257"/>
      <c r="O58" s="2257"/>
      <c r="P58" s="2257"/>
      <c r="Q58" s="2257"/>
      <c r="R58" s="2257"/>
      <c r="S58" s="1424"/>
    </row>
    <row r="59" spans="1:19" ht="24.95" hidden="1" customHeight="1">
      <c r="A59" s="1426"/>
      <c r="B59" s="1431" t="s">
        <v>1199</v>
      </c>
      <c r="C59" s="1426" t="s">
        <v>1650</v>
      </c>
      <c r="D59" s="2257"/>
      <c r="E59" s="1453">
        <f>E58</f>
        <v>290909.09000000003</v>
      </c>
      <c r="F59" s="134"/>
      <c r="G59" s="2257"/>
      <c r="H59" s="2257"/>
      <c r="I59" s="2257"/>
      <c r="J59" s="2257"/>
      <c r="K59" s="2257"/>
      <c r="L59" s="2257"/>
      <c r="M59" s="2257"/>
      <c r="N59" s="2257"/>
      <c r="O59" s="2257"/>
      <c r="P59" s="2257"/>
      <c r="Q59" s="2257"/>
      <c r="R59" s="2257"/>
      <c r="S59" s="1424"/>
    </row>
    <row r="60" spans="1:19" ht="50.1" customHeight="1">
      <c r="A60" s="138">
        <v>2</v>
      </c>
      <c r="B60" s="1892" t="s">
        <v>1728</v>
      </c>
      <c r="C60" s="1892"/>
      <c r="D60" s="1892"/>
      <c r="E60" s="1892"/>
      <c r="F60" s="1892"/>
      <c r="G60" s="1892"/>
      <c r="H60" s="1892"/>
      <c r="I60" s="1892"/>
      <c r="J60" s="1892"/>
      <c r="K60" s="1892"/>
      <c r="L60" s="1892"/>
      <c r="M60" s="1892"/>
      <c r="N60" s="1892"/>
      <c r="O60" s="1892"/>
      <c r="P60" s="1892"/>
      <c r="Q60" s="1892"/>
      <c r="R60" s="1892"/>
      <c r="S60" s="1428"/>
    </row>
    <row r="61" spans="1:19" ht="30" customHeight="1">
      <c r="A61" s="1426"/>
      <c r="B61" s="1431" t="s">
        <v>1355</v>
      </c>
      <c r="C61" s="1426" t="s">
        <v>1650</v>
      </c>
      <c r="D61" s="2257" t="s">
        <v>1178</v>
      </c>
      <c r="E61" s="1452">
        <v>234000</v>
      </c>
      <c r="F61" s="134"/>
      <c r="G61" s="2257" t="s">
        <v>1356</v>
      </c>
      <c r="H61" s="2257"/>
      <c r="I61" s="2257"/>
      <c r="J61" s="2257"/>
      <c r="K61" s="2257"/>
      <c r="L61" s="2257"/>
      <c r="M61" s="2257"/>
      <c r="N61" s="2257"/>
      <c r="O61" s="2257"/>
      <c r="P61" s="2257"/>
      <c r="Q61" s="2257"/>
      <c r="R61" s="2257"/>
      <c r="S61" s="2257"/>
    </row>
    <row r="62" spans="1:19" ht="24.95" customHeight="1">
      <c r="A62" s="1426"/>
      <c r="B62" s="1431" t="s">
        <v>1411</v>
      </c>
      <c r="C62" s="1426" t="s">
        <v>1650</v>
      </c>
      <c r="D62" s="2257"/>
      <c r="E62" s="1452">
        <v>315000</v>
      </c>
      <c r="F62" s="134"/>
      <c r="G62" s="2257"/>
      <c r="H62" s="2257"/>
      <c r="I62" s="2257"/>
      <c r="J62" s="2257"/>
      <c r="K62" s="2257"/>
      <c r="L62" s="2257"/>
      <c r="M62" s="2257"/>
      <c r="N62" s="2257"/>
      <c r="O62" s="2257"/>
      <c r="P62" s="2257"/>
      <c r="Q62" s="2257"/>
      <c r="R62" s="2257"/>
      <c r="S62" s="2257"/>
    </row>
    <row r="63" spans="1:19" ht="24.95" customHeight="1">
      <c r="A63" s="1426"/>
      <c r="B63" s="1431" t="s">
        <v>1358</v>
      </c>
      <c r="C63" s="1426" t="s">
        <v>1650</v>
      </c>
      <c r="D63" s="2257"/>
      <c r="E63" s="1452">
        <v>234000</v>
      </c>
      <c r="F63" s="134"/>
      <c r="G63" s="2257"/>
      <c r="H63" s="2257"/>
      <c r="I63" s="2257"/>
      <c r="J63" s="2257"/>
      <c r="K63" s="2257"/>
      <c r="L63" s="2257"/>
      <c r="M63" s="2257"/>
      <c r="N63" s="2257"/>
      <c r="O63" s="2257"/>
      <c r="P63" s="2257"/>
      <c r="Q63" s="2257"/>
      <c r="R63" s="2257"/>
      <c r="S63" s="2257"/>
    </row>
    <row r="64" spans="1:19" ht="24.95" customHeight="1">
      <c r="A64" s="1426"/>
      <c r="B64" s="1431" t="s">
        <v>1359</v>
      </c>
      <c r="C64" s="1426" t="s">
        <v>1650</v>
      </c>
      <c r="D64" s="2257"/>
      <c r="E64" s="1452">
        <v>234000</v>
      </c>
      <c r="F64" s="134"/>
      <c r="G64" s="2257"/>
      <c r="H64" s="2257"/>
      <c r="I64" s="2257"/>
      <c r="J64" s="2257"/>
      <c r="K64" s="2257"/>
      <c r="L64" s="2257"/>
      <c r="M64" s="2257"/>
      <c r="N64" s="2257"/>
      <c r="O64" s="2257"/>
      <c r="P64" s="2257"/>
      <c r="Q64" s="2257"/>
      <c r="R64" s="2257"/>
      <c r="S64" s="2257"/>
    </row>
    <row r="65" spans="1:19" ht="24.95" customHeight="1">
      <c r="A65" s="1426"/>
      <c r="B65" s="1431" t="s">
        <v>1360</v>
      </c>
      <c r="C65" s="1426" t="s">
        <v>1650</v>
      </c>
      <c r="D65" s="2257"/>
      <c r="E65" s="1452">
        <v>315000</v>
      </c>
      <c r="F65" s="134"/>
      <c r="G65" s="2257"/>
      <c r="H65" s="2257"/>
      <c r="I65" s="2257"/>
      <c r="J65" s="2257"/>
      <c r="K65" s="2257"/>
      <c r="L65" s="2257"/>
      <c r="M65" s="2257"/>
      <c r="N65" s="2257"/>
      <c r="O65" s="2257"/>
      <c r="P65" s="2257"/>
      <c r="Q65" s="2257"/>
      <c r="R65" s="2257"/>
      <c r="S65" s="2257"/>
    </row>
    <row r="66" spans="1:19" ht="24.95" customHeight="1">
      <c r="A66" s="1426"/>
      <c r="B66" s="1431" t="s">
        <v>1207</v>
      </c>
      <c r="C66" s="1426" t="s">
        <v>1650</v>
      </c>
      <c r="D66" s="2257"/>
      <c r="E66" s="1452">
        <v>315000</v>
      </c>
      <c r="F66" s="134"/>
      <c r="G66" s="2257"/>
      <c r="H66" s="2257"/>
      <c r="I66" s="2257"/>
      <c r="J66" s="2257"/>
      <c r="K66" s="2257"/>
      <c r="L66" s="2257"/>
      <c r="M66" s="2257"/>
      <c r="N66" s="2257"/>
      <c r="O66" s="2257"/>
      <c r="P66" s="2257"/>
      <c r="Q66" s="2257"/>
      <c r="R66" s="2257"/>
      <c r="S66" s="2257"/>
    </row>
    <row r="67" spans="1:19" ht="50.1" hidden="1" customHeight="1">
      <c r="A67" s="1423">
        <v>3</v>
      </c>
      <c r="B67" s="1892" t="s">
        <v>1520</v>
      </c>
      <c r="C67" s="1892"/>
      <c r="D67" s="1892"/>
      <c r="E67" s="1892"/>
      <c r="F67" s="1892"/>
      <c r="G67" s="1892"/>
      <c r="H67" s="1892"/>
      <c r="I67" s="1892"/>
      <c r="J67" s="1892"/>
      <c r="K67" s="1892"/>
      <c r="L67" s="1892"/>
      <c r="M67" s="1892"/>
      <c r="N67" s="1892"/>
      <c r="O67" s="1892"/>
      <c r="P67" s="1892"/>
      <c r="Q67" s="1892"/>
      <c r="R67" s="1892"/>
      <c r="S67" s="1424"/>
    </row>
    <row r="68" spans="1:19" ht="20.100000000000001" hidden="1" customHeight="1">
      <c r="A68" s="1426"/>
      <c r="B68" s="1431" t="s">
        <v>1209</v>
      </c>
      <c r="C68" s="1426"/>
      <c r="D68" s="1426"/>
      <c r="E68" s="1452"/>
      <c r="F68" s="134"/>
      <c r="G68" s="1424"/>
      <c r="H68" s="1424"/>
      <c r="I68" s="1424"/>
      <c r="J68" s="1424"/>
      <c r="K68" s="1424"/>
      <c r="L68" s="1424"/>
      <c r="M68" s="1424"/>
      <c r="N68" s="1424"/>
      <c r="O68" s="1424"/>
      <c r="P68" s="1424"/>
      <c r="Q68" s="1424"/>
      <c r="R68" s="1424"/>
      <c r="S68" s="2257"/>
    </row>
    <row r="69" spans="1:19" ht="30" hidden="1" customHeight="1">
      <c r="A69" s="1426"/>
      <c r="B69" s="1431" t="s">
        <v>1210</v>
      </c>
      <c r="C69" s="1426" t="s">
        <v>1650</v>
      </c>
      <c r="D69" s="2257" t="s">
        <v>1178</v>
      </c>
      <c r="E69" s="1452">
        <v>350000</v>
      </c>
      <c r="F69" s="134"/>
      <c r="G69" s="2257" t="s">
        <v>1211</v>
      </c>
      <c r="H69" s="2257"/>
      <c r="I69" s="2257"/>
      <c r="J69" s="2257"/>
      <c r="K69" s="2257"/>
      <c r="L69" s="2257"/>
      <c r="M69" s="2257"/>
      <c r="N69" s="2257"/>
      <c r="O69" s="2257"/>
      <c r="P69" s="2257"/>
      <c r="Q69" s="2257"/>
      <c r="R69" s="2257"/>
      <c r="S69" s="2257"/>
    </row>
    <row r="70" spans="1:19" ht="24.95" hidden="1" customHeight="1">
      <c r="A70" s="1426"/>
      <c r="B70" s="1431" t="s">
        <v>1212</v>
      </c>
      <c r="C70" s="1426" t="s">
        <v>1650</v>
      </c>
      <c r="D70" s="2257"/>
      <c r="E70" s="1452">
        <v>350000</v>
      </c>
      <c r="F70" s="134"/>
      <c r="G70" s="2257"/>
      <c r="H70" s="2257"/>
      <c r="I70" s="2257"/>
      <c r="J70" s="2257"/>
      <c r="K70" s="2257"/>
      <c r="L70" s="2257"/>
      <c r="M70" s="2257"/>
      <c r="N70" s="2257"/>
      <c r="O70" s="2257"/>
      <c r="P70" s="2257"/>
      <c r="Q70" s="2257"/>
      <c r="R70" s="2257"/>
      <c r="S70" s="2257"/>
    </row>
    <row r="71" spans="1:19" ht="24.95" hidden="1" customHeight="1">
      <c r="A71" s="1426"/>
      <c r="B71" s="1431" t="s">
        <v>1213</v>
      </c>
      <c r="C71" s="1426" t="s">
        <v>1650</v>
      </c>
      <c r="D71" s="2257"/>
      <c r="E71" s="1452">
        <v>350000</v>
      </c>
      <c r="F71" s="134"/>
      <c r="G71" s="2257"/>
      <c r="H71" s="2257"/>
      <c r="I71" s="2257"/>
      <c r="J71" s="2257"/>
      <c r="K71" s="2257"/>
      <c r="L71" s="2257"/>
      <c r="M71" s="2257"/>
      <c r="N71" s="2257"/>
      <c r="O71" s="2257"/>
      <c r="P71" s="2257"/>
      <c r="Q71" s="2257"/>
      <c r="R71" s="2257"/>
      <c r="S71" s="2257"/>
    </row>
    <row r="72" spans="1:19" ht="50.1" customHeight="1">
      <c r="A72" s="1423">
        <v>3</v>
      </c>
      <c r="B72" s="1892" t="s">
        <v>1732</v>
      </c>
      <c r="C72" s="1892"/>
      <c r="D72" s="1892"/>
      <c r="E72" s="1892"/>
      <c r="F72" s="1892"/>
      <c r="G72" s="1892"/>
      <c r="H72" s="1892"/>
      <c r="I72" s="1892"/>
      <c r="J72" s="1892"/>
      <c r="K72" s="1892"/>
      <c r="L72" s="1892"/>
      <c r="M72" s="1892"/>
      <c r="N72" s="1892"/>
      <c r="O72" s="1892"/>
      <c r="P72" s="1892"/>
      <c r="Q72" s="1892"/>
      <c r="R72" s="1892"/>
      <c r="S72" s="1424"/>
    </row>
    <row r="73" spans="1:19" ht="24.95" customHeight="1">
      <c r="A73" s="1426"/>
      <c r="B73" s="1431" t="s">
        <v>1209</v>
      </c>
      <c r="C73" s="1426"/>
      <c r="D73" s="1426"/>
      <c r="E73" s="1452"/>
      <c r="F73" s="134"/>
      <c r="G73" s="1424"/>
      <c r="H73" s="1424"/>
      <c r="I73" s="1424"/>
      <c r="J73" s="1424"/>
      <c r="K73" s="1424"/>
      <c r="L73" s="1424"/>
      <c r="M73" s="1424"/>
      <c r="N73" s="1424"/>
      <c r="O73" s="1424"/>
      <c r="P73" s="1424"/>
      <c r="Q73" s="1424"/>
      <c r="R73" s="1424"/>
      <c r="S73" s="2257"/>
    </row>
    <row r="74" spans="1:19" ht="35.25" customHeight="1">
      <c r="A74" s="1426"/>
      <c r="B74" s="1431" t="s">
        <v>1210</v>
      </c>
      <c r="C74" s="1426" t="s">
        <v>1650</v>
      </c>
      <c r="D74" s="2257" t="s">
        <v>1178</v>
      </c>
      <c r="E74" s="1452">
        <v>400000</v>
      </c>
      <c r="F74" s="134"/>
      <c r="G74" s="2257" t="s">
        <v>1733</v>
      </c>
      <c r="H74" s="2257"/>
      <c r="I74" s="2257"/>
      <c r="J74" s="2257"/>
      <c r="K74" s="2257"/>
      <c r="L74" s="2257"/>
      <c r="M74" s="2257"/>
      <c r="N74" s="2257"/>
      <c r="O74" s="2257"/>
      <c r="P74" s="2257"/>
      <c r="Q74" s="2257"/>
      <c r="R74" s="2257"/>
      <c r="S74" s="2257"/>
    </row>
    <row r="75" spans="1:19" ht="24.95" customHeight="1">
      <c r="A75" s="1426"/>
      <c r="B75" s="1431" t="s">
        <v>1212</v>
      </c>
      <c r="C75" s="1426" t="s">
        <v>1650</v>
      </c>
      <c r="D75" s="2257"/>
      <c r="E75" s="1452">
        <v>400000</v>
      </c>
      <c r="F75" s="134"/>
      <c r="G75" s="2257"/>
      <c r="H75" s="2257"/>
      <c r="I75" s="2257"/>
      <c r="J75" s="2257"/>
      <c r="K75" s="2257"/>
      <c r="L75" s="2257"/>
      <c r="M75" s="2257"/>
      <c r="N75" s="2257"/>
      <c r="O75" s="2257"/>
      <c r="P75" s="2257"/>
      <c r="Q75" s="2257"/>
      <c r="R75" s="2257"/>
      <c r="S75" s="2257"/>
    </row>
    <row r="76" spans="1:19" ht="24.95" customHeight="1">
      <c r="A76" s="1426"/>
      <c r="B76" s="1431" t="s">
        <v>1213</v>
      </c>
      <c r="C76" s="1426" t="s">
        <v>1650</v>
      </c>
      <c r="D76" s="2257"/>
      <c r="E76" s="1452">
        <v>400000</v>
      </c>
      <c r="F76" s="134"/>
      <c r="G76" s="2257"/>
      <c r="H76" s="2257"/>
      <c r="I76" s="2257"/>
      <c r="J76" s="2257"/>
      <c r="K76" s="2257"/>
      <c r="L76" s="2257"/>
      <c r="M76" s="2257"/>
      <c r="N76" s="2257"/>
      <c r="O76" s="2257"/>
      <c r="P76" s="2257"/>
      <c r="Q76" s="2257"/>
      <c r="R76" s="2257"/>
      <c r="S76" s="2257"/>
    </row>
    <row r="77" spans="1:19" ht="71.25" customHeight="1">
      <c r="A77" s="1423">
        <v>4</v>
      </c>
      <c r="B77" s="1892" t="s">
        <v>1715</v>
      </c>
      <c r="C77" s="1892"/>
      <c r="D77" s="1892"/>
      <c r="E77" s="1892"/>
      <c r="F77" s="1892"/>
      <c r="G77" s="1892"/>
      <c r="H77" s="1892"/>
      <c r="I77" s="1892"/>
      <c r="J77" s="1892"/>
      <c r="K77" s="1892"/>
      <c r="L77" s="1892"/>
      <c r="M77" s="1892"/>
      <c r="N77" s="1892"/>
      <c r="O77" s="1892"/>
      <c r="P77" s="1892"/>
      <c r="Q77" s="1892"/>
      <c r="R77" s="1892"/>
      <c r="S77" s="1424"/>
    </row>
    <row r="78" spans="1:19" ht="24.95" customHeight="1">
      <c r="A78" s="1426"/>
      <c r="B78" s="1431" t="s">
        <v>1492</v>
      </c>
      <c r="C78" s="1426" t="s">
        <v>1650</v>
      </c>
      <c r="D78" s="2257" t="s">
        <v>1178</v>
      </c>
      <c r="E78" s="1452">
        <v>318182</v>
      </c>
      <c r="F78" s="134"/>
      <c r="G78" s="2257" t="s">
        <v>1494</v>
      </c>
      <c r="H78" s="2257"/>
      <c r="I78" s="2257"/>
      <c r="J78" s="2257"/>
      <c r="K78" s="2257"/>
      <c r="L78" s="2257"/>
      <c r="M78" s="2257"/>
      <c r="N78" s="2257"/>
      <c r="O78" s="2257"/>
      <c r="P78" s="2257"/>
      <c r="Q78" s="2257"/>
      <c r="R78" s="2257"/>
      <c r="S78" s="1424"/>
    </row>
    <row r="79" spans="1:19" ht="24.95" customHeight="1">
      <c r="A79" s="1426"/>
      <c r="B79" s="1431" t="s">
        <v>1495</v>
      </c>
      <c r="C79" s="1426" t="s">
        <v>1650</v>
      </c>
      <c r="D79" s="2257"/>
      <c r="E79" s="1452">
        <v>227273</v>
      </c>
      <c r="F79" s="134"/>
      <c r="G79" s="2257"/>
      <c r="H79" s="2257"/>
      <c r="I79" s="2257"/>
      <c r="J79" s="2257"/>
      <c r="K79" s="2257"/>
      <c r="L79" s="2257"/>
      <c r="M79" s="2257"/>
      <c r="N79" s="2257"/>
      <c r="O79" s="2257"/>
      <c r="P79" s="2257"/>
      <c r="Q79" s="2257"/>
      <c r="R79" s="2257"/>
      <c r="S79" s="1424"/>
    </row>
    <row r="80" spans="1:19" ht="24.95" customHeight="1">
      <c r="A80" s="1426"/>
      <c r="B80" s="1431" t="s">
        <v>1496</v>
      </c>
      <c r="C80" s="1426" t="s">
        <v>1650</v>
      </c>
      <c r="D80" s="2257"/>
      <c r="E80" s="1452">
        <v>227273</v>
      </c>
      <c r="F80" s="134"/>
      <c r="G80" s="2257"/>
      <c r="H80" s="2257"/>
      <c r="I80" s="2257"/>
      <c r="J80" s="2257"/>
      <c r="K80" s="2257"/>
      <c r="L80" s="2257"/>
      <c r="M80" s="2257"/>
      <c r="N80" s="2257"/>
      <c r="O80" s="2257"/>
      <c r="P80" s="2257"/>
      <c r="Q80" s="2257"/>
      <c r="R80" s="2257"/>
      <c r="S80" s="1424"/>
    </row>
    <row r="81" spans="1:19" ht="24.95" customHeight="1">
      <c r="A81" s="1426"/>
      <c r="B81" s="1431" t="s">
        <v>1497</v>
      </c>
      <c r="C81" s="1426" t="s">
        <v>1650</v>
      </c>
      <c r="D81" s="2257"/>
      <c r="E81" s="1452">
        <v>190909</v>
      </c>
      <c r="F81" s="134"/>
      <c r="G81" s="2257"/>
      <c r="H81" s="2257"/>
      <c r="I81" s="2257"/>
      <c r="J81" s="2257"/>
      <c r="K81" s="2257"/>
      <c r="L81" s="2257"/>
      <c r="M81" s="2257"/>
      <c r="N81" s="2257"/>
      <c r="O81" s="2257"/>
      <c r="P81" s="2257"/>
      <c r="Q81" s="2257"/>
      <c r="R81" s="2257"/>
      <c r="S81" s="1424"/>
    </row>
    <row r="82" spans="1:19" ht="57.75" customHeight="1">
      <c r="A82" s="1423">
        <v>5</v>
      </c>
      <c r="B82" s="1892" t="s">
        <v>1716</v>
      </c>
      <c r="C82" s="1892"/>
      <c r="D82" s="1892"/>
      <c r="E82" s="1892"/>
      <c r="F82" s="1892"/>
      <c r="G82" s="1892"/>
      <c r="H82" s="1892"/>
      <c r="I82" s="1892"/>
      <c r="J82" s="1892"/>
      <c r="K82" s="1892"/>
      <c r="L82" s="1892"/>
      <c r="M82" s="1892"/>
      <c r="N82" s="1892"/>
      <c r="O82" s="1892"/>
      <c r="P82" s="1892"/>
      <c r="Q82" s="1892"/>
      <c r="R82" s="1892"/>
      <c r="S82" s="1424"/>
    </row>
    <row r="83" spans="1:19" ht="24.95" customHeight="1">
      <c r="A83" s="1426"/>
      <c r="B83" s="1431" t="s">
        <v>624</v>
      </c>
      <c r="C83" s="1426" t="s">
        <v>1650</v>
      </c>
      <c r="D83" s="2257" t="s">
        <v>1178</v>
      </c>
      <c r="E83" s="1452">
        <v>336363.63</v>
      </c>
      <c r="F83" s="134"/>
      <c r="G83" s="2257" t="s">
        <v>1556</v>
      </c>
      <c r="H83" s="2257"/>
      <c r="I83" s="2257"/>
      <c r="J83" s="2257"/>
      <c r="K83" s="2257"/>
      <c r="L83" s="2257"/>
      <c r="M83" s="2257"/>
      <c r="N83" s="2257"/>
      <c r="O83" s="2257"/>
      <c r="P83" s="2257"/>
      <c r="Q83" s="2257"/>
      <c r="R83" s="2257"/>
      <c r="S83" s="1424"/>
    </row>
    <row r="84" spans="1:19" ht="24.95" customHeight="1">
      <c r="A84" s="1426"/>
      <c r="B84" s="1431" t="s">
        <v>625</v>
      </c>
      <c r="C84" s="1426" t="s">
        <v>1650</v>
      </c>
      <c r="D84" s="2257"/>
      <c r="E84" s="1452">
        <v>281818.18</v>
      </c>
      <c r="F84" s="134"/>
      <c r="G84" s="2257"/>
      <c r="H84" s="2257"/>
      <c r="I84" s="2257"/>
      <c r="J84" s="2257"/>
      <c r="K84" s="2257"/>
      <c r="L84" s="2257"/>
      <c r="M84" s="2257"/>
      <c r="N84" s="2257"/>
      <c r="O84" s="2257"/>
      <c r="P84" s="2257"/>
      <c r="Q84" s="2257"/>
      <c r="R84" s="2257"/>
      <c r="S84" s="1424"/>
    </row>
    <row r="85" spans="1:19" ht="24.95" customHeight="1">
      <c r="A85" s="1426"/>
      <c r="B85" s="1431" t="s">
        <v>626</v>
      </c>
      <c r="C85" s="1426" t="s">
        <v>1650</v>
      </c>
      <c r="D85" s="2257"/>
      <c r="E85" s="1452">
        <v>318181.81</v>
      </c>
      <c r="F85" s="134"/>
      <c r="G85" s="2257"/>
      <c r="H85" s="2257"/>
      <c r="I85" s="2257"/>
      <c r="J85" s="2257"/>
      <c r="K85" s="2257"/>
      <c r="L85" s="2257"/>
      <c r="M85" s="2257"/>
      <c r="N85" s="2257"/>
      <c r="O85" s="2257"/>
      <c r="P85" s="2257"/>
      <c r="Q85" s="2257"/>
      <c r="R85" s="2257"/>
      <c r="S85" s="1424"/>
    </row>
    <row r="86" spans="1:19" ht="24.95" customHeight="1">
      <c r="A86" s="1426"/>
      <c r="B86" s="1431" t="s">
        <v>1557</v>
      </c>
      <c r="C86" s="1426" t="s">
        <v>1650</v>
      </c>
      <c r="D86" s="2257"/>
      <c r="E86" s="1452">
        <v>281818.18</v>
      </c>
      <c r="F86" s="134"/>
      <c r="G86" s="2257"/>
      <c r="H86" s="2257"/>
      <c r="I86" s="2257"/>
      <c r="J86" s="2257"/>
      <c r="K86" s="2257"/>
      <c r="L86" s="2257"/>
      <c r="M86" s="2257"/>
      <c r="N86" s="2257"/>
      <c r="O86" s="2257"/>
      <c r="P86" s="2257"/>
      <c r="Q86" s="2257"/>
      <c r="R86" s="2257"/>
      <c r="S86" s="1424"/>
    </row>
    <row r="87" spans="1:19" ht="24.95" customHeight="1">
      <c r="A87" s="1426"/>
      <c r="B87" s="1431" t="s">
        <v>1558</v>
      </c>
      <c r="C87" s="1426" t="s">
        <v>1650</v>
      </c>
      <c r="D87" s="2257"/>
      <c r="E87" s="1452">
        <v>309090.90000000002</v>
      </c>
      <c r="F87" s="134"/>
      <c r="G87" s="2257"/>
      <c r="H87" s="2257"/>
      <c r="I87" s="2257"/>
      <c r="J87" s="2257"/>
      <c r="K87" s="2257"/>
      <c r="L87" s="2257"/>
      <c r="M87" s="2257"/>
      <c r="N87" s="2257"/>
      <c r="O87" s="2257"/>
      <c r="P87" s="2257"/>
      <c r="Q87" s="2257"/>
      <c r="R87" s="2257"/>
      <c r="S87" s="1424"/>
    </row>
    <row r="88" spans="1:19" ht="24.95" customHeight="1">
      <c r="A88" s="1426"/>
      <c r="B88" s="1431" t="s">
        <v>1358</v>
      </c>
      <c r="C88" s="1426" t="s">
        <v>1650</v>
      </c>
      <c r="D88" s="2257"/>
      <c r="E88" s="1452">
        <v>254545</v>
      </c>
      <c r="F88" s="134"/>
      <c r="G88" s="2257"/>
      <c r="H88" s="2257"/>
      <c r="I88" s="2257"/>
      <c r="J88" s="2257"/>
      <c r="K88" s="2257"/>
      <c r="L88" s="2257"/>
      <c r="M88" s="2257"/>
      <c r="N88" s="2257"/>
      <c r="O88" s="2257"/>
      <c r="P88" s="2257"/>
      <c r="Q88" s="2257"/>
      <c r="R88" s="2257"/>
      <c r="S88" s="1424"/>
    </row>
    <row r="89" spans="1:19" ht="24.95" customHeight="1">
      <c r="A89" s="1426"/>
      <c r="B89" s="1431" t="s">
        <v>627</v>
      </c>
      <c r="C89" s="1426" t="s">
        <v>1650</v>
      </c>
      <c r="D89" s="2257"/>
      <c r="E89" s="1452">
        <v>281818</v>
      </c>
      <c r="F89" s="134"/>
      <c r="G89" s="2257"/>
      <c r="H89" s="2257"/>
      <c r="I89" s="2257"/>
      <c r="J89" s="2257"/>
      <c r="K89" s="2257"/>
      <c r="L89" s="2257"/>
      <c r="M89" s="2257"/>
      <c r="N89" s="2257"/>
      <c r="O89" s="2257"/>
      <c r="P89" s="2257"/>
      <c r="Q89" s="2257"/>
      <c r="R89" s="2257"/>
      <c r="S89" s="1424"/>
    </row>
    <row r="90" spans="1:19" ht="24.95" customHeight="1">
      <c r="A90" s="1426"/>
      <c r="B90" s="1431" t="s">
        <v>1199</v>
      </c>
      <c r="C90" s="1426" t="s">
        <v>1650</v>
      </c>
      <c r="D90" s="2257"/>
      <c r="E90" s="1452">
        <v>281818</v>
      </c>
      <c r="F90" s="134"/>
      <c r="G90" s="2257"/>
      <c r="H90" s="2257"/>
      <c r="I90" s="2257"/>
      <c r="J90" s="2257"/>
      <c r="K90" s="2257"/>
      <c r="L90" s="2257"/>
      <c r="M90" s="2257"/>
      <c r="N90" s="2257"/>
      <c r="O90" s="2257"/>
      <c r="P90" s="2257"/>
      <c r="Q90" s="2257"/>
      <c r="R90" s="2257"/>
      <c r="S90" s="1424"/>
    </row>
    <row r="91" spans="1:19" ht="24.95" customHeight="1">
      <c r="A91" s="1426"/>
      <c r="B91" s="1431" t="s">
        <v>1496</v>
      </c>
      <c r="C91" s="1426" t="s">
        <v>1650</v>
      </c>
      <c r="D91" s="2257"/>
      <c r="E91" s="1452">
        <v>281818</v>
      </c>
      <c r="F91" s="134"/>
      <c r="G91" s="2257"/>
      <c r="H91" s="2257"/>
      <c r="I91" s="2257"/>
      <c r="J91" s="2257"/>
      <c r="K91" s="2257"/>
      <c r="L91" s="2257"/>
      <c r="M91" s="2257"/>
      <c r="N91" s="2257"/>
      <c r="O91" s="2257"/>
      <c r="P91" s="2257"/>
      <c r="Q91" s="2257"/>
      <c r="R91" s="2257"/>
      <c r="S91" s="1424"/>
    </row>
    <row r="92" spans="1:19" ht="24.95" customHeight="1">
      <c r="A92" s="1426"/>
      <c r="B92" s="1431" t="s">
        <v>616</v>
      </c>
      <c r="C92" s="1426" t="s">
        <v>1650</v>
      </c>
      <c r="D92" s="2257"/>
      <c r="E92" s="1452">
        <v>254545</v>
      </c>
      <c r="F92" s="134"/>
      <c r="G92" s="2257"/>
      <c r="H92" s="2257"/>
      <c r="I92" s="2257"/>
      <c r="J92" s="2257"/>
      <c r="K92" s="2257"/>
      <c r="L92" s="2257"/>
      <c r="M92" s="2257"/>
      <c r="N92" s="2257"/>
      <c r="O92" s="2257"/>
      <c r="P92" s="2257"/>
      <c r="Q92" s="2257"/>
      <c r="R92" s="2257"/>
      <c r="S92" s="1424"/>
    </row>
    <row r="93" spans="1:19" ht="43.5" customHeight="1">
      <c r="A93" s="1423">
        <v>6</v>
      </c>
      <c r="B93" s="1892" t="s">
        <v>1566</v>
      </c>
      <c r="C93" s="1892"/>
      <c r="D93" s="1892"/>
      <c r="E93" s="1892"/>
      <c r="F93" s="1892"/>
      <c r="G93" s="1892"/>
      <c r="H93" s="1892"/>
      <c r="I93" s="1892"/>
      <c r="J93" s="1892"/>
      <c r="K93" s="1892"/>
      <c r="L93" s="1892"/>
      <c r="M93" s="1892"/>
      <c r="N93" s="1892"/>
      <c r="O93" s="1892"/>
      <c r="P93" s="1892"/>
      <c r="Q93" s="1892"/>
      <c r="R93" s="1892"/>
      <c r="S93" s="1424"/>
    </row>
    <row r="94" spans="1:19" ht="24.95" customHeight="1">
      <c r="A94" s="1426"/>
      <c r="B94" s="1431" t="s">
        <v>624</v>
      </c>
      <c r="C94" s="1426" t="s">
        <v>1650</v>
      </c>
      <c r="D94" s="1424"/>
      <c r="E94" s="1452">
        <v>327273</v>
      </c>
      <c r="F94" s="134"/>
      <c r="G94" s="2258" t="s">
        <v>1567</v>
      </c>
      <c r="H94" s="2259"/>
      <c r="I94" s="2259"/>
      <c r="J94" s="2259"/>
      <c r="K94" s="2259"/>
      <c r="L94" s="2259"/>
      <c r="M94" s="2259"/>
      <c r="N94" s="2259"/>
      <c r="O94" s="2259"/>
      <c r="P94" s="2259"/>
      <c r="Q94" s="2259"/>
      <c r="R94" s="2260"/>
      <c r="S94" s="1424"/>
    </row>
    <row r="95" spans="1:19" ht="24.95" customHeight="1">
      <c r="A95" s="1426"/>
      <c r="B95" s="1431" t="s">
        <v>626</v>
      </c>
      <c r="C95" s="1426" t="s">
        <v>1650</v>
      </c>
      <c r="D95" s="1424"/>
      <c r="E95" s="1452">
        <v>272727</v>
      </c>
      <c r="F95" s="134"/>
      <c r="G95" s="2261"/>
      <c r="H95" s="2262"/>
      <c r="I95" s="2262"/>
      <c r="J95" s="2262"/>
      <c r="K95" s="2262"/>
      <c r="L95" s="2262"/>
      <c r="M95" s="2262"/>
      <c r="N95" s="2262"/>
      <c r="O95" s="2262"/>
      <c r="P95" s="2262"/>
      <c r="Q95" s="2262"/>
      <c r="R95" s="2263"/>
      <c r="S95" s="1424"/>
    </row>
    <row r="96" spans="1:19" ht="24.95" customHeight="1">
      <c r="A96" s="1426"/>
      <c r="B96" s="1431" t="s">
        <v>625</v>
      </c>
      <c r="C96" s="1426" t="s">
        <v>1650</v>
      </c>
      <c r="D96" s="1424"/>
      <c r="E96" s="1452">
        <v>236363</v>
      </c>
      <c r="F96" s="134"/>
      <c r="G96" s="2261"/>
      <c r="H96" s="2262"/>
      <c r="I96" s="2262"/>
      <c r="J96" s="2262"/>
      <c r="K96" s="2262"/>
      <c r="L96" s="2262"/>
      <c r="M96" s="2262"/>
      <c r="N96" s="2262"/>
      <c r="O96" s="2262"/>
      <c r="P96" s="2262"/>
      <c r="Q96" s="2262"/>
      <c r="R96" s="2263"/>
      <c r="S96" s="1424"/>
    </row>
    <row r="97" spans="1:19" ht="24.95" customHeight="1">
      <c r="A97" s="1426"/>
      <c r="B97" s="1431" t="s">
        <v>1496</v>
      </c>
      <c r="C97" s="1426" t="s">
        <v>1650</v>
      </c>
      <c r="D97" s="1424"/>
      <c r="E97" s="1452">
        <v>236363</v>
      </c>
      <c r="F97" s="134"/>
      <c r="G97" s="2261"/>
      <c r="H97" s="2262"/>
      <c r="I97" s="2262"/>
      <c r="J97" s="2262"/>
      <c r="K97" s="2262"/>
      <c r="L97" s="2262"/>
      <c r="M97" s="2262"/>
      <c r="N97" s="2262"/>
      <c r="O97" s="2262"/>
      <c r="P97" s="2262"/>
      <c r="Q97" s="2262"/>
      <c r="R97" s="2263"/>
      <c r="S97" s="1424"/>
    </row>
    <row r="98" spans="1:19" ht="24.95" customHeight="1">
      <c r="A98" s="1426"/>
      <c r="B98" s="1431" t="s">
        <v>627</v>
      </c>
      <c r="C98" s="1426" t="s">
        <v>1650</v>
      </c>
      <c r="D98" s="1424"/>
      <c r="E98" s="1452">
        <v>272727</v>
      </c>
      <c r="F98" s="134"/>
      <c r="G98" s="2264"/>
      <c r="H98" s="2265"/>
      <c r="I98" s="2265"/>
      <c r="J98" s="2265"/>
      <c r="K98" s="2265"/>
      <c r="L98" s="2265"/>
      <c r="M98" s="2265"/>
      <c r="N98" s="2265"/>
      <c r="O98" s="2265"/>
      <c r="P98" s="2265"/>
      <c r="Q98" s="2265"/>
      <c r="R98" s="2266"/>
      <c r="S98" s="1424"/>
    </row>
    <row r="99" spans="1:19" ht="43.5" customHeight="1">
      <c r="A99" s="1423">
        <v>7</v>
      </c>
      <c r="B99" s="1892" t="s">
        <v>1665</v>
      </c>
      <c r="C99" s="1892"/>
      <c r="D99" s="1892"/>
      <c r="E99" s="1892"/>
      <c r="F99" s="1892"/>
      <c r="G99" s="1892"/>
      <c r="H99" s="1892"/>
      <c r="I99" s="1892"/>
      <c r="J99" s="1892"/>
      <c r="K99" s="1892"/>
      <c r="L99" s="1892"/>
      <c r="M99" s="1892"/>
      <c r="N99" s="1892"/>
      <c r="O99" s="1892"/>
      <c r="P99" s="1892"/>
      <c r="Q99" s="1892"/>
      <c r="R99" s="1892"/>
      <c r="S99" s="1424"/>
    </row>
    <row r="100" spans="1:19" ht="24.95" customHeight="1">
      <c r="A100" s="1426"/>
      <c r="B100" s="1431" t="s">
        <v>1666</v>
      </c>
      <c r="C100" s="1426" t="s">
        <v>249</v>
      </c>
      <c r="D100" s="1424"/>
      <c r="E100" s="1452">
        <v>363636</v>
      </c>
      <c r="F100" s="134"/>
      <c r="G100" s="2258" t="s">
        <v>1671</v>
      </c>
      <c r="H100" s="2259"/>
      <c r="I100" s="2259"/>
      <c r="J100" s="2259"/>
      <c r="K100" s="2259"/>
      <c r="L100" s="2259"/>
      <c r="M100" s="2259"/>
      <c r="N100" s="2259"/>
      <c r="O100" s="2259"/>
      <c r="P100" s="2259"/>
      <c r="Q100" s="2259"/>
      <c r="R100" s="2260"/>
      <c r="S100" s="1424"/>
    </row>
    <row r="101" spans="1:19" ht="24.95" customHeight="1">
      <c r="A101" s="1426"/>
      <c r="B101" s="1431" t="s">
        <v>1667</v>
      </c>
      <c r="C101" s="1426" t="s">
        <v>249</v>
      </c>
      <c r="D101" s="1424"/>
      <c r="E101" s="1452">
        <v>363636</v>
      </c>
      <c r="F101" s="134"/>
      <c r="G101" s="2261"/>
      <c r="H101" s="2262"/>
      <c r="I101" s="2262"/>
      <c r="J101" s="2262"/>
      <c r="K101" s="2262"/>
      <c r="L101" s="2262"/>
      <c r="M101" s="2262"/>
      <c r="N101" s="2262"/>
      <c r="O101" s="2262"/>
      <c r="P101" s="2262"/>
      <c r="Q101" s="2262"/>
      <c r="R101" s="2263"/>
      <c r="S101" s="1424"/>
    </row>
    <row r="102" spans="1:19" ht="24.95" customHeight="1">
      <c r="A102" s="1426"/>
      <c r="B102" s="1431" t="s">
        <v>1668</v>
      </c>
      <c r="C102" s="1426" t="s">
        <v>249</v>
      </c>
      <c r="D102" s="1424"/>
      <c r="E102" s="1452">
        <v>363636</v>
      </c>
      <c r="F102" s="134"/>
      <c r="G102" s="2261"/>
      <c r="H102" s="2262"/>
      <c r="I102" s="2262"/>
      <c r="J102" s="2262"/>
      <c r="K102" s="2262"/>
      <c r="L102" s="2262"/>
      <c r="M102" s="2262"/>
      <c r="N102" s="2262"/>
      <c r="O102" s="2262"/>
      <c r="P102" s="2262"/>
      <c r="Q102" s="2262"/>
      <c r="R102" s="2263"/>
      <c r="S102" s="1424"/>
    </row>
    <row r="103" spans="1:19" ht="24.95" customHeight="1">
      <c r="A103" s="1426"/>
      <c r="B103" s="1431" t="s">
        <v>1492</v>
      </c>
      <c r="C103" s="1426" t="s">
        <v>249</v>
      </c>
      <c r="D103" s="1424"/>
      <c r="E103" s="1452">
        <v>336364</v>
      </c>
      <c r="F103" s="134"/>
      <c r="G103" s="2261"/>
      <c r="H103" s="2262"/>
      <c r="I103" s="2262"/>
      <c r="J103" s="2262"/>
      <c r="K103" s="2262"/>
      <c r="L103" s="2262"/>
      <c r="M103" s="2262"/>
      <c r="N103" s="2262"/>
      <c r="O103" s="2262"/>
      <c r="P103" s="2262"/>
      <c r="Q103" s="2262"/>
      <c r="R103" s="2263"/>
      <c r="S103" s="1424"/>
    </row>
    <row r="104" spans="1:19" ht="24.95" customHeight="1">
      <c r="A104" s="1426"/>
      <c r="B104" s="1431" t="s">
        <v>1669</v>
      </c>
      <c r="C104" s="1426" t="s">
        <v>249</v>
      </c>
      <c r="D104" s="1424"/>
      <c r="E104" s="1452">
        <v>309091</v>
      </c>
      <c r="F104" s="134"/>
      <c r="G104" s="2261"/>
      <c r="H104" s="2262"/>
      <c r="I104" s="2262"/>
      <c r="J104" s="2262"/>
      <c r="K104" s="2262"/>
      <c r="L104" s="2262"/>
      <c r="M104" s="2262"/>
      <c r="N104" s="2262"/>
      <c r="O104" s="2262"/>
      <c r="P104" s="2262"/>
      <c r="Q104" s="2262"/>
      <c r="R104" s="2263"/>
      <c r="S104" s="1424"/>
    </row>
    <row r="105" spans="1:19" ht="24.95" customHeight="1">
      <c r="A105" s="1426"/>
      <c r="B105" s="1431" t="s">
        <v>1495</v>
      </c>
      <c r="C105" s="1426" t="s">
        <v>249</v>
      </c>
      <c r="D105" s="1424"/>
      <c r="E105" s="1452">
        <v>281818</v>
      </c>
      <c r="F105" s="134"/>
      <c r="G105" s="2261"/>
      <c r="H105" s="2262"/>
      <c r="I105" s="2262"/>
      <c r="J105" s="2262"/>
      <c r="K105" s="2262"/>
      <c r="L105" s="2262"/>
      <c r="M105" s="2262"/>
      <c r="N105" s="2262"/>
      <c r="O105" s="2262"/>
      <c r="P105" s="2262"/>
      <c r="Q105" s="2262"/>
      <c r="R105" s="2263"/>
      <c r="S105" s="1424"/>
    </row>
    <row r="106" spans="1:19" ht="24.95" customHeight="1">
      <c r="A106" s="1426"/>
      <c r="B106" s="1431" t="s">
        <v>1670</v>
      </c>
      <c r="C106" s="1426" t="s">
        <v>249</v>
      </c>
      <c r="D106" s="1424"/>
      <c r="E106" s="1452">
        <v>254545</v>
      </c>
      <c r="F106" s="134"/>
      <c r="G106" s="2264"/>
      <c r="H106" s="2265"/>
      <c r="I106" s="2265"/>
      <c r="J106" s="2265"/>
      <c r="K106" s="2265"/>
      <c r="L106" s="2265"/>
      <c r="M106" s="2265"/>
      <c r="N106" s="2265"/>
      <c r="O106" s="2265"/>
      <c r="P106" s="2265"/>
      <c r="Q106" s="2265"/>
      <c r="R106" s="2266"/>
      <c r="S106" s="1424"/>
    </row>
    <row r="107" spans="1:19" ht="43.5" customHeight="1">
      <c r="A107" s="1423">
        <v>8</v>
      </c>
      <c r="B107" s="1892" t="s">
        <v>1729</v>
      </c>
      <c r="C107" s="1892"/>
      <c r="D107" s="1892"/>
      <c r="E107" s="1892"/>
      <c r="F107" s="1892"/>
      <c r="G107" s="1892"/>
      <c r="H107" s="1892"/>
      <c r="I107" s="1892"/>
      <c r="J107" s="1892"/>
      <c r="K107" s="1892"/>
      <c r="L107" s="1892"/>
      <c r="M107" s="1892"/>
      <c r="N107" s="1892"/>
      <c r="O107" s="1892"/>
      <c r="P107" s="1892"/>
      <c r="Q107" s="1892"/>
      <c r="R107" s="1892"/>
      <c r="S107" s="1424"/>
    </row>
    <row r="108" spans="1:19" ht="24.95" customHeight="1">
      <c r="A108" s="1426"/>
      <c r="B108" s="1431" t="s">
        <v>1677</v>
      </c>
      <c r="C108" s="1426" t="s">
        <v>249</v>
      </c>
      <c r="D108" s="1424"/>
      <c r="E108" s="1452">
        <v>150000</v>
      </c>
      <c r="F108" s="134"/>
      <c r="G108" s="2258" t="s">
        <v>1681</v>
      </c>
      <c r="H108" s="2259"/>
      <c r="I108" s="2259"/>
      <c r="J108" s="2259"/>
      <c r="K108" s="2259"/>
      <c r="L108" s="2259"/>
      <c r="M108" s="2259"/>
      <c r="N108" s="2259"/>
      <c r="O108" s="2259"/>
      <c r="P108" s="2259"/>
      <c r="Q108" s="2259"/>
      <c r="R108" s="2260"/>
      <c r="S108" s="1424"/>
    </row>
    <row r="109" spans="1:19" ht="24.95" customHeight="1">
      <c r="A109" s="1426"/>
      <c r="B109" s="1431" t="s">
        <v>1678</v>
      </c>
      <c r="C109" s="1426" t="s">
        <v>249</v>
      </c>
      <c r="D109" s="1424"/>
      <c r="E109" s="1452">
        <v>373000</v>
      </c>
      <c r="F109" s="134"/>
      <c r="G109" s="2261"/>
      <c r="H109" s="2262"/>
      <c r="I109" s="2262"/>
      <c r="J109" s="2262"/>
      <c r="K109" s="2262"/>
      <c r="L109" s="2262"/>
      <c r="M109" s="2262"/>
      <c r="N109" s="2262"/>
      <c r="O109" s="2262"/>
      <c r="P109" s="2262"/>
      <c r="Q109" s="2262"/>
      <c r="R109" s="2263"/>
      <c r="S109" s="1424"/>
    </row>
    <row r="110" spans="1:19" ht="24.95" customHeight="1">
      <c r="A110" s="1426"/>
      <c r="B110" s="1431" t="s">
        <v>1679</v>
      </c>
      <c r="C110" s="1426" t="s">
        <v>249</v>
      </c>
      <c r="D110" s="1424"/>
      <c r="E110" s="1452">
        <v>209000</v>
      </c>
      <c r="F110" s="134"/>
      <c r="G110" s="2261"/>
      <c r="H110" s="2262"/>
      <c r="I110" s="2262"/>
      <c r="J110" s="2262"/>
      <c r="K110" s="2262"/>
      <c r="L110" s="2262"/>
      <c r="M110" s="2262"/>
      <c r="N110" s="2262"/>
      <c r="O110" s="2262"/>
      <c r="P110" s="2262"/>
      <c r="Q110" s="2262"/>
      <c r="R110" s="2263"/>
      <c r="S110" s="1424"/>
    </row>
    <row r="111" spans="1:19" ht="24.95" customHeight="1">
      <c r="A111" s="1426"/>
      <c r="B111" s="1431" t="s">
        <v>1680</v>
      </c>
      <c r="C111" s="1426" t="s">
        <v>249</v>
      </c>
      <c r="D111" s="1424"/>
      <c r="E111" s="1452">
        <v>309000</v>
      </c>
      <c r="F111" s="134"/>
      <c r="G111" s="2264"/>
      <c r="H111" s="2265"/>
      <c r="I111" s="2265"/>
      <c r="J111" s="2265"/>
      <c r="K111" s="2265"/>
      <c r="L111" s="2265"/>
      <c r="M111" s="2265"/>
      <c r="N111" s="2265"/>
      <c r="O111" s="2265"/>
      <c r="P111" s="2265"/>
      <c r="Q111" s="2265"/>
      <c r="R111" s="2266"/>
      <c r="S111" s="1424"/>
    </row>
    <row r="112" spans="1:19" ht="43.5" customHeight="1">
      <c r="A112" s="1423">
        <v>9</v>
      </c>
      <c r="B112" s="1892" t="s">
        <v>1717</v>
      </c>
      <c r="C112" s="1892"/>
      <c r="D112" s="1892"/>
      <c r="E112" s="1892"/>
      <c r="F112" s="1892"/>
      <c r="G112" s="1892"/>
      <c r="H112" s="1892"/>
      <c r="I112" s="1892"/>
      <c r="J112" s="1892"/>
      <c r="K112" s="1892"/>
      <c r="L112" s="1892"/>
      <c r="M112" s="1892"/>
      <c r="N112" s="1892"/>
      <c r="O112" s="1892"/>
      <c r="P112" s="1892"/>
      <c r="Q112" s="1892"/>
      <c r="R112" s="1892"/>
      <c r="S112" s="1424"/>
    </row>
    <row r="113" spans="1:19" ht="24.95" customHeight="1">
      <c r="A113" s="1426"/>
      <c r="B113" s="1431" t="s">
        <v>624</v>
      </c>
      <c r="C113" s="1426" t="s">
        <v>249</v>
      </c>
      <c r="D113" s="1424"/>
      <c r="E113" s="1452">
        <f>420000/1.1</f>
        <v>381818.18181818177</v>
      </c>
      <c r="F113" s="134"/>
      <c r="G113" s="2258" t="s">
        <v>1701</v>
      </c>
      <c r="H113" s="2259"/>
      <c r="I113" s="2259"/>
      <c r="J113" s="2259"/>
      <c r="K113" s="2259"/>
      <c r="L113" s="2259"/>
      <c r="M113" s="2259"/>
      <c r="N113" s="2259"/>
      <c r="O113" s="2259"/>
      <c r="P113" s="2259"/>
      <c r="Q113" s="2259"/>
      <c r="R113" s="2260"/>
      <c r="S113" s="1424"/>
    </row>
    <row r="114" spans="1:19" ht="24.95" customHeight="1">
      <c r="A114" s="1426"/>
      <c r="B114" s="1431" t="s">
        <v>625</v>
      </c>
      <c r="C114" s="1426" t="s">
        <v>249</v>
      </c>
      <c r="D114" s="1424"/>
      <c r="E114" s="1452">
        <f>360000/1.1</f>
        <v>327272.72727272724</v>
      </c>
      <c r="F114" s="134"/>
      <c r="G114" s="2261"/>
      <c r="H114" s="2262"/>
      <c r="I114" s="2262"/>
      <c r="J114" s="2262"/>
      <c r="K114" s="2262"/>
      <c r="L114" s="2262"/>
      <c r="M114" s="2262"/>
      <c r="N114" s="2262"/>
      <c r="O114" s="2262"/>
      <c r="P114" s="2262"/>
      <c r="Q114" s="2262"/>
      <c r="R114" s="2263"/>
      <c r="S114" s="1424"/>
    </row>
    <row r="115" spans="1:19" ht="24.95" customHeight="1">
      <c r="A115" s="1426"/>
      <c r="B115" s="1431" t="s">
        <v>1558</v>
      </c>
      <c r="C115" s="1426" t="s">
        <v>249</v>
      </c>
      <c r="D115" s="1424"/>
      <c r="E115" s="1452">
        <f>380000/1.1</f>
        <v>345454.54545454541</v>
      </c>
      <c r="F115" s="134"/>
      <c r="G115" s="2261"/>
      <c r="H115" s="2262"/>
      <c r="I115" s="2262"/>
      <c r="J115" s="2262"/>
      <c r="K115" s="2262"/>
      <c r="L115" s="2262"/>
      <c r="M115" s="2262"/>
      <c r="N115" s="2262"/>
      <c r="O115" s="2262"/>
      <c r="P115" s="2262"/>
      <c r="Q115" s="2262"/>
      <c r="R115" s="2263"/>
      <c r="S115" s="1424"/>
    </row>
    <row r="116" spans="1:19" ht="24.95" customHeight="1">
      <c r="A116" s="1426"/>
      <c r="B116" s="1431" t="s">
        <v>627</v>
      </c>
      <c r="C116" s="1426" t="s">
        <v>249</v>
      </c>
      <c r="D116" s="1424"/>
      <c r="E116" s="1452">
        <f>320000/1.1</f>
        <v>290909.09090909088</v>
      </c>
      <c r="F116" s="134"/>
      <c r="G116" s="2261"/>
      <c r="H116" s="2262"/>
      <c r="I116" s="2262"/>
      <c r="J116" s="2262"/>
      <c r="K116" s="2262"/>
      <c r="L116" s="2262"/>
      <c r="M116" s="2262"/>
      <c r="N116" s="2262"/>
      <c r="O116" s="2262"/>
      <c r="P116" s="2262"/>
      <c r="Q116" s="2262"/>
      <c r="R116" s="2263"/>
      <c r="S116" s="1424"/>
    </row>
    <row r="117" spans="1:19" ht="24.95" customHeight="1">
      <c r="A117" s="1426"/>
      <c r="B117" s="1431" t="s">
        <v>1559</v>
      </c>
      <c r="C117" s="1426" t="s">
        <v>249</v>
      </c>
      <c r="D117" s="1424"/>
      <c r="E117" s="1452">
        <f>330000/1.1</f>
        <v>300000</v>
      </c>
      <c r="F117" s="134"/>
      <c r="G117" s="2264"/>
      <c r="H117" s="2265"/>
      <c r="I117" s="2265"/>
      <c r="J117" s="2265"/>
      <c r="K117" s="2265"/>
      <c r="L117" s="2265"/>
      <c r="M117" s="2265"/>
      <c r="N117" s="2265"/>
      <c r="O117" s="2265"/>
      <c r="P117" s="2265"/>
      <c r="Q117" s="2265"/>
      <c r="R117" s="2266"/>
      <c r="S117" s="1424"/>
    </row>
    <row r="118" spans="1:19" ht="52.5" customHeight="1">
      <c r="A118" s="1423">
        <v>10</v>
      </c>
      <c r="B118" s="1892" t="s">
        <v>1703</v>
      </c>
      <c r="C118" s="1892"/>
      <c r="D118" s="1892"/>
      <c r="E118" s="1892"/>
      <c r="F118" s="1892"/>
      <c r="G118" s="1892"/>
      <c r="H118" s="1892"/>
      <c r="I118" s="1892"/>
      <c r="J118" s="1892"/>
      <c r="K118" s="1892"/>
      <c r="L118" s="1892"/>
      <c r="M118" s="1892"/>
      <c r="N118" s="1892"/>
      <c r="O118" s="1892"/>
      <c r="P118" s="1892"/>
      <c r="Q118" s="1892"/>
      <c r="R118" s="1892"/>
      <c r="S118" s="1424"/>
    </row>
    <row r="119" spans="1:19" ht="24.95" customHeight="1">
      <c r="A119" s="1426"/>
      <c r="B119" s="1431" t="s">
        <v>624</v>
      </c>
      <c r="C119" s="1426" t="s">
        <v>249</v>
      </c>
      <c r="D119" s="1424"/>
      <c r="E119" s="1452">
        <v>336363.36</v>
      </c>
      <c r="F119" s="134"/>
      <c r="G119" s="2258" t="s">
        <v>1704</v>
      </c>
      <c r="H119" s="2259"/>
      <c r="I119" s="2259"/>
      <c r="J119" s="2259"/>
      <c r="K119" s="2259"/>
      <c r="L119" s="2259"/>
      <c r="M119" s="2259"/>
      <c r="N119" s="2259"/>
      <c r="O119" s="2259"/>
      <c r="P119" s="2259"/>
      <c r="Q119" s="2259"/>
      <c r="R119" s="2260"/>
      <c r="S119" s="1424"/>
    </row>
    <row r="120" spans="1:19" ht="24.95" customHeight="1">
      <c r="A120" s="1426"/>
      <c r="B120" s="1431" t="s">
        <v>575</v>
      </c>
      <c r="C120" s="1426" t="s">
        <v>249</v>
      </c>
      <c r="D120" s="1424"/>
      <c r="E120" s="1452">
        <v>254545.46</v>
      </c>
      <c r="F120" s="134"/>
      <c r="G120" s="2261"/>
      <c r="H120" s="2262"/>
      <c r="I120" s="2262"/>
      <c r="J120" s="2262"/>
      <c r="K120" s="2262"/>
      <c r="L120" s="2262"/>
      <c r="M120" s="2262"/>
      <c r="N120" s="2262"/>
      <c r="O120" s="2262"/>
      <c r="P120" s="2262"/>
      <c r="Q120" s="2262"/>
      <c r="R120" s="2263"/>
      <c r="S120" s="1424"/>
    </row>
    <row r="121" spans="1:19" ht="52.5" customHeight="1">
      <c r="A121" s="1423">
        <v>11</v>
      </c>
      <c r="B121" s="1892" t="s">
        <v>1720</v>
      </c>
      <c r="C121" s="1892"/>
      <c r="D121" s="1892"/>
      <c r="E121" s="1892"/>
      <c r="F121" s="1892"/>
      <c r="G121" s="1892"/>
      <c r="H121" s="1892"/>
      <c r="I121" s="1892"/>
      <c r="J121" s="1892"/>
      <c r="K121" s="1892"/>
      <c r="L121" s="1892"/>
      <c r="M121" s="1892"/>
      <c r="N121" s="1892"/>
      <c r="O121" s="1892"/>
      <c r="P121" s="1892"/>
      <c r="Q121" s="1892"/>
      <c r="R121" s="1892"/>
      <c r="S121" s="1424"/>
    </row>
    <row r="122" spans="1:19" ht="24.95" customHeight="1">
      <c r="A122" s="1426"/>
      <c r="B122" s="1431" t="s">
        <v>624</v>
      </c>
      <c r="C122" s="1426" t="s">
        <v>249</v>
      </c>
      <c r="D122" s="1424"/>
      <c r="E122" s="1452">
        <v>318182</v>
      </c>
      <c r="F122" s="134"/>
      <c r="G122" s="2258" t="s">
        <v>1722</v>
      </c>
      <c r="H122" s="2259"/>
      <c r="I122" s="2259"/>
      <c r="J122" s="2259"/>
      <c r="K122" s="2259"/>
      <c r="L122" s="2259"/>
      <c r="M122" s="2259"/>
      <c r="N122" s="2259"/>
      <c r="O122" s="2259"/>
      <c r="P122" s="2259"/>
      <c r="Q122" s="2259"/>
      <c r="R122" s="2260"/>
      <c r="S122" s="1424"/>
    </row>
    <row r="123" spans="1:19" ht="24.95" customHeight="1">
      <c r="A123" s="1426"/>
      <c r="B123" s="1431" t="s">
        <v>625</v>
      </c>
      <c r="C123" s="1426" t="s">
        <v>249</v>
      </c>
      <c r="D123" s="1424"/>
      <c r="E123" s="1452">
        <v>263636</v>
      </c>
      <c r="F123" s="134"/>
      <c r="G123" s="2261"/>
      <c r="H123" s="2262"/>
      <c r="I123" s="2262"/>
      <c r="J123" s="2262"/>
      <c r="K123" s="2262"/>
      <c r="L123" s="2262"/>
      <c r="M123" s="2262"/>
      <c r="N123" s="2262"/>
      <c r="O123" s="2262"/>
      <c r="P123" s="2262"/>
      <c r="Q123" s="2262"/>
      <c r="R123" s="2263"/>
      <c r="S123" s="1424"/>
    </row>
    <row r="124" spans="1:19" ht="24.95" customHeight="1">
      <c r="A124" s="1426"/>
      <c r="B124" s="1431" t="s">
        <v>1557</v>
      </c>
      <c r="C124" s="1426" t="s">
        <v>249</v>
      </c>
      <c r="D124" s="1424"/>
      <c r="E124" s="1452">
        <v>254545</v>
      </c>
      <c r="F124" s="134"/>
      <c r="G124" s="2261"/>
      <c r="H124" s="2262"/>
      <c r="I124" s="2262"/>
      <c r="J124" s="2262"/>
      <c r="K124" s="2262"/>
      <c r="L124" s="2262"/>
      <c r="M124" s="2262"/>
      <c r="N124" s="2262"/>
      <c r="O124" s="2262"/>
      <c r="P124" s="2262"/>
      <c r="Q124" s="2262"/>
      <c r="R124" s="2263"/>
      <c r="S124" s="1424"/>
    </row>
    <row r="125" spans="1:19" ht="24.95" customHeight="1">
      <c r="A125" s="1426"/>
      <c r="B125" s="1431" t="s">
        <v>1558</v>
      </c>
      <c r="C125" s="1426" t="s">
        <v>249</v>
      </c>
      <c r="D125" s="1424"/>
      <c r="E125" s="1452">
        <v>290909</v>
      </c>
      <c r="F125" s="134"/>
      <c r="G125" s="2261"/>
      <c r="H125" s="2262"/>
      <c r="I125" s="2262"/>
      <c r="J125" s="2262"/>
      <c r="K125" s="2262"/>
      <c r="L125" s="2262"/>
      <c r="M125" s="2262"/>
      <c r="N125" s="2262"/>
      <c r="O125" s="2262"/>
      <c r="P125" s="2262"/>
      <c r="Q125" s="2262"/>
      <c r="R125" s="2263"/>
      <c r="S125" s="1424"/>
    </row>
    <row r="126" spans="1:19" ht="24.95" customHeight="1">
      <c r="A126" s="1426"/>
      <c r="B126" s="1431" t="s">
        <v>1721</v>
      </c>
      <c r="C126" s="1426" t="s">
        <v>249</v>
      </c>
      <c r="D126" s="1424"/>
      <c r="E126" s="1452">
        <v>245455</v>
      </c>
      <c r="F126" s="134"/>
      <c r="G126" s="2264"/>
      <c r="H126" s="2265"/>
      <c r="I126" s="2265"/>
      <c r="J126" s="2265"/>
      <c r="K126" s="2265"/>
      <c r="L126" s="2265"/>
      <c r="M126" s="2265"/>
      <c r="N126" s="2265"/>
      <c r="O126" s="2265"/>
      <c r="P126" s="2265"/>
      <c r="Q126" s="2265"/>
      <c r="R126" s="2266"/>
      <c r="S126" s="1424"/>
    </row>
    <row r="127" spans="1:19" ht="52.5" customHeight="1">
      <c r="A127" s="1445">
        <v>12</v>
      </c>
      <c r="B127" s="1892" t="s">
        <v>1755</v>
      </c>
      <c r="C127" s="1892"/>
      <c r="D127" s="1892"/>
      <c r="E127" s="1892"/>
      <c r="F127" s="1892"/>
      <c r="G127" s="1892"/>
      <c r="H127" s="1892"/>
      <c r="I127" s="1892"/>
      <c r="J127" s="1892"/>
      <c r="K127" s="1892"/>
      <c r="L127" s="1892"/>
      <c r="M127" s="1892"/>
      <c r="N127" s="1892"/>
      <c r="O127" s="1892"/>
      <c r="P127" s="1892"/>
      <c r="Q127" s="1892"/>
      <c r="R127" s="1892"/>
      <c r="S127" s="1440"/>
    </row>
    <row r="128" spans="1:19" ht="28.5" customHeight="1">
      <c r="A128" s="1445"/>
      <c r="B128" s="1439" t="s">
        <v>634</v>
      </c>
      <c r="C128" s="1439"/>
      <c r="D128" s="1439"/>
      <c r="E128" s="1439"/>
      <c r="F128" s="1439"/>
      <c r="G128" s="1443"/>
      <c r="H128" s="1442"/>
      <c r="I128" s="1442"/>
      <c r="J128" s="1442"/>
      <c r="K128" s="1442"/>
      <c r="L128" s="1442"/>
      <c r="M128" s="1442"/>
      <c r="N128" s="1442"/>
      <c r="O128" s="1442"/>
      <c r="P128" s="1442"/>
      <c r="Q128" s="1442"/>
      <c r="R128" s="1444"/>
      <c r="S128" s="1440"/>
    </row>
    <row r="129" spans="1:19" ht="25.5" customHeight="1">
      <c r="A129" s="1440">
        <v>1</v>
      </c>
      <c r="B129" s="1447" t="s">
        <v>1747</v>
      </c>
      <c r="C129" s="1441" t="s">
        <v>249</v>
      </c>
      <c r="D129" s="1447"/>
      <c r="E129" s="1452">
        <v>345455</v>
      </c>
      <c r="F129" s="1447"/>
      <c r="G129" s="2258" t="s">
        <v>1756</v>
      </c>
      <c r="H129" s="2259"/>
      <c r="I129" s="2259"/>
      <c r="J129" s="2259"/>
      <c r="K129" s="2259"/>
      <c r="L129" s="2259"/>
      <c r="M129" s="2259"/>
      <c r="N129" s="2259"/>
      <c r="O129" s="2259"/>
      <c r="P129" s="2259"/>
      <c r="Q129" s="2259"/>
      <c r="R129" s="2260"/>
      <c r="S129" s="1440"/>
    </row>
    <row r="130" spans="1:19" ht="25.5" customHeight="1">
      <c r="A130" s="1440">
        <v>2</v>
      </c>
      <c r="B130" s="1447" t="s">
        <v>1748</v>
      </c>
      <c r="C130" s="1441" t="s">
        <v>249</v>
      </c>
      <c r="D130" s="1447"/>
      <c r="E130" s="1452">
        <v>345455</v>
      </c>
      <c r="F130" s="1447"/>
      <c r="G130" s="2261"/>
      <c r="H130" s="2262"/>
      <c r="I130" s="2262"/>
      <c r="J130" s="2262"/>
      <c r="K130" s="2262"/>
      <c r="L130" s="2262"/>
      <c r="M130" s="2262"/>
      <c r="N130" s="2262"/>
      <c r="O130" s="2262"/>
      <c r="P130" s="2262"/>
      <c r="Q130" s="2262"/>
      <c r="R130" s="2263"/>
      <c r="S130" s="1440"/>
    </row>
    <row r="131" spans="1:19" ht="25.5" customHeight="1">
      <c r="A131" s="1440">
        <v>3</v>
      </c>
      <c r="B131" s="1447" t="s">
        <v>1749</v>
      </c>
      <c r="C131" s="1441" t="s">
        <v>249</v>
      </c>
      <c r="D131" s="1447"/>
      <c r="E131" s="1452">
        <v>327273</v>
      </c>
      <c r="F131" s="1447"/>
      <c r="G131" s="2261"/>
      <c r="H131" s="2262"/>
      <c r="I131" s="2262"/>
      <c r="J131" s="2262"/>
      <c r="K131" s="2262"/>
      <c r="L131" s="2262"/>
      <c r="M131" s="2262"/>
      <c r="N131" s="2262"/>
      <c r="O131" s="2262"/>
      <c r="P131" s="2262"/>
      <c r="Q131" s="2262"/>
      <c r="R131" s="2263"/>
      <c r="S131" s="1440"/>
    </row>
    <row r="132" spans="1:19" ht="25.5" customHeight="1">
      <c r="A132" s="1440">
        <v>4</v>
      </c>
      <c r="B132" s="1447" t="s">
        <v>1750</v>
      </c>
      <c r="C132" s="1441" t="s">
        <v>249</v>
      </c>
      <c r="D132" s="1447"/>
      <c r="E132" s="1452">
        <v>272727</v>
      </c>
      <c r="F132" s="1447"/>
      <c r="G132" s="2261"/>
      <c r="H132" s="2262"/>
      <c r="I132" s="2262"/>
      <c r="J132" s="2262"/>
      <c r="K132" s="2262"/>
      <c r="L132" s="2262"/>
      <c r="M132" s="2262"/>
      <c r="N132" s="2262"/>
      <c r="O132" s="2262"/>
      <c r="P132" s="2262"/>
      <c r="Q132" s="2262"/>
      <c r="R132" s="2263"/>
      <c r="S132" s="1440"/>
    </row>
    <row r="133" spans="1:19" ht="25.5" customHeight="1">
      <c r="A133" s="1440">
        <v>5</v>
      </c>
      <c r="B133" s="1447" t="s">
        <v>1751</v>
      </c>
      <c r="C133" s="1441" t="s">
        <v>249</v>
      </c>
      <c r="D133" s="1447"/>
      <c r="E133" s="1452">
        <v>236364</v>
      </c>
      <c r="F133" s="1447"/>
      <c r="G133" s="2261"/>
      <c r="H133" s="2262"/>
      <c r="I133" s="2262"/>
      <c r="J133" s="2262"/>
      <c r="K133" s="2262"/>
      <c r="L133" s="2262"/>
      <c r="M133" s="2262"/>
      <c r="N133" s="2262"/>
      <c r="O133" s="2262"/>
      <c r="P133" s="2262"/>
      <c r="Q133" s="2262"/>
      <c r="R133" s="2263"/>
      <c r="S133" s="1440"/>
    </row>
    <row r="134" spans="1:19" ht="25.5" customHeight="1">
      <c r="A134" s="1440">
        <v>6</v>
      </c>
      <c r="B134" s="1447" t="s">
        <v>639</v>
      </c>
      <c r="C134" s="1441" t="s">
        <v>249</v>
      </c>
      <c r="D134" s="1447"/>
      <c r="E134" s="1452">
        <v>254545</v>
      </c>
      <c r="F134" s="1447"/>
      <c r="G134" s="2261"/>
      <c r="H134" s="2262"/>
      <c r="I134" s="2262"/>
      <c r="J134" s="2262"/>
      <c r="K134" s="2262"/>
      <c r="L134" s="2262"/>
      <c r="M134" s="2262"/>
      <c r="N134" s="2262"/>
      <c r="O134" s="2262"/>
      <c r="P134" s="2262"/>
      <c r="Q134" s="2262"/>
      <c r="R134" s="2263"/>
      <c r="S134" s="1440"/>
    </row>
    <row r="135" spans="1:19" ht="25.5" customHeight="1">
      <c r="A135" s="1440">
        <v>7</v>
      </c>
      <c r="B135" s="1447" t="s">
        <v>640</v>
      </c>
      <c r="C135" s="1441" t="s">
        <v>249</v>
      </c>
      <c r="D135" s="1447"/>
      <c r="E135" s="1452">
        <v>245455</v>
      </c>
      <c r="F135" s="1447"/>
      <c r="G135" s="2261"/>
      <c r="H135" s="2262"/>
      <c r="I135" s="2262"/>
      <c r="J135" s="2262"/>
      <c r="K135" s="2262"/>
      <c r="L135" s="2262"/>
      <c r="M135" s="2262"/>
      <c r="N135" s="2262"/>
      <c r="O135" s="2262"/>
      <c r="P135" s="2262"/>
      <c r="Q135" s="2262"/>
      <c r="R135" s="2263"/>
      <c r="S135" s="1440"/>
    </row>
    <row r="136" spans="1:19" ht="25.5" customHeight="1">
      <c r="A136" s="1440">
        <v>8</v>
      </c>
      <c r="B136" s="1447" t="s">
        <v>641</v>
      </c>
      <c r="C136" s="1441" t="s">
        <v>249</v>
      </c>
      <c r="D136" s="1447"/>
      <c r="E136" s="1452">
        <v>236364</v>
      </c>
      <c r="F136" s="1447"/>
      <c r="G136" s="2261"/>
      <c r="H136" s="2262"/>
      <c r="I136" s="2262"/>
      <c r="J136" s="2262"/>
      <c r="K136" s="2262"/>
      <c r="L136" s="2262"/>
      <c r="M136" s="2262"/>
      <c r="N136" s="2262"/>
      <c r="O136" s="2262"/>
      <c r="P136" s="2262"/>
      <c r="Q136" s="2262"/>
      <c r="R136" s="2263"/>
      <c r="S136" s="1440"/>
    </row>
    <row r="137" spans="1:19" ht="25.5" customHeight="1">
      <c r="A137" s="1440">
        <v>9</v>
      </c>
      <c r="B137" s="1447" t="s">
        <v>1752</v>
      </c>
      <c r="C137" s="1441" t="s">
        <v>249</v>
      </c>
      <c r="D137" s="1447"/>
      <c r="E137" s="1452">
        <v>227273</v>
      </c>
      <c r="F137" s="1447"/>
      <c r="G137" s="2261"/>
      <c r="H137" s="2262"/>
      <c r="I137" s="2262"/>
      <c r="J137" s="2262"/>
      <c r="K137" s="2262"/>
      <c r="L137" s="2262"/>
      <c r="M137" s="2262"/>
      <c r="N137" s="2262"/>
      <c r="O137" s="2262"/>
      <c r="P137" s="2262"/>
      <c r="Q137" s="2262"/>
      <c r="R137" s="2263"/>
      <c r="S137" s="1440"/>
    </row>
    <row r="138" spans="1:19" ht="25.5" customHeight="1">
      <c r="A138" s="1440">
        <v>10</v>
      </c>
      <c r="B138" s="1446" t="s">
        <v>575</v>
      </c>
      <c r="C138" s="1441" t="s">
        <v>249</v>
      </c>
      <c r="D138" s="1440"/>
      <c r="E138" s="1452">
        <v>254545</v>
      </c>
      <c r="F138" s="134"/>
      <c r="G138" s="2261"/>
      <c r="H138" s="2262"/>
      <c r="I138" s="2262"/>
      <c r="J138" s="2262"/>
      <c r="K138" s="2262"/>
      <c r="L138" s="2262"/>
      <c r="M138" s="2262"/>
      <c r="N138" s="2262"/>
      <c r="O138" s="2262"/>
      <c r="P138" s="2262"/>
      <c r="Q138" s="2262"/>
      <c r="R138" s="2263"/>
      <c r="S138" s="1440"/>
    </row>
    <row r="139" spans="1:19" ht="25.5" customHeight="1">
      <c r="A139" s="1440">
        <v>11</v>
      </c>
      <c r="B139" s="1446" t="s">
        <v>1753</v>
      </c>
      <c r="C139" s="1441" t="s">
        <v>249</v>
      </c>
      <c r="D139" s="1440"/>
      <c r="E139" s="1452">
        <v>209091</v>
      </c>
      <c r="F139" s="134"/>
      <c r="G139" s="2264"/>
      <c r="H139" s="2265"/>
      <c r="I139" s="2265"/>
      <c r="J139" s="2265"/>
      <c r="K139" s="2265"/>
      <c r="L139" s="2265"/>
      <c r="M139" s="2265"/>
      <c r="N139" s="2265"/>
      <c r="O139" s="2265"/>
      <c r="P139" s="2265"/>
      <c r="Q139" s="2265"/>
      <c r="R139" s="2266"/>
      <c r="S139" s="1440"/>
    </row>
    <row r="140" spans="1:19" s="1457" customFormat="1" ht="25.5" customHeight="1">
      <c r="A140" s="138"/>
      <c r="B140" s="139" t="s">
        <v>572</v>
      </c>
      <c r="C140" s="138"/>
      <c r="D140" s="1445"/>
      <c r="E140" s="1458"/>
      <c r="F140" s="1459"/>
      <c r="G140" s="1460"/>
      <c r="H140" s="1461"/>
      <c r="I140" s="1461"/>
      <c r="J140" s="1461"/>
      <c r="K140" s="1461"/>
      <c r="L140" s="1461"/>
      <c r="M140" s="1461"/>
      <c r="N140" s="1461"/>
      <c r="O140" s="1461"/>
      <c r="P140" s="1461"/>
      <c r="Q140" s="1461"/>
      <c r="R140" s="1462"/>
      <c r="S140" s="1445"/>
    </row>
    <row r="141" spans="1:19" ht="25.5" customHeight="1">
      <c r="A141" s="1441">
        <v>1</v>
      </c>
      <c r="B141" s="1446" t="s">
        <v>1747</v>
      </c>
      <c r="C141" s="1441" t="s">
        <v>249</v>
      </c>
      <c r="D141" s="1440"/>
      <c r="E141" s="1452">
        <v>390909</v>
      </c>
      <c r="F141" s="134"/>
      <c r="G141" s="2258" t="s">
        <v>1756</v>
      </c>
      <c r="H141" s="2259"/>
      <c r="I141" s="2259"/>
      <c r="J141" s="2259"/>
      <c r="K141" s="2259"/>
      <c r="L141" s="2259"/>
      <c r="M141" s="2259"/>
      <c r="N141" s="2259"/>
      <c r="O141" s="2259"/>
      <c r="P141" s="2259"/>
      <c r="Q141" s="2259"/>
      <c r="R141" s="2260"/>
      <c r="S141" s="1440"/>
    </row>
    <row r="142" spans="1:19" ht="25.5" customHeight="1">
      <c r="A142" s="1441">
        <v>2</v>
      </c>
      <c r="B142" s="1446" t="s">
        <v>1748</v>
      </c>
      <c r="C142" s="1441" t="s">
        <v>249</v>
      </c>
      <c r="D142" s="1440"/>
      <c r="E142" s="1452">
        <v>390909</v>
      </c>
      <c r="F142" s="134"/>
      <c r="G142" s="2261"/>
      <c r="H142" s="2262"/>
      <c r="I142" s="2262"/>
      <c r="J142" s="2262"/>
      <c r="K142" s="2262"/>
      <c r="L142" s="2262"/>
      <c r="M142" s="2262"/>
      <c r="N142" s="2262"/>
      <c r="O142" s="2262"/>
      <c r="P142" s="2262"/>
      <c r="Q142" s="2262"/>
      <c r="R142" s="2263"/>
      <c r="S142" s="1440"/>
    </row>
    <row r="143" spans="1:19" ht="25.5" customHeight="1">
      <c r="A143" s="1441">
        <v>3</v>
      </c>
      <c r="B143" s="1446" t="s">
        <v>1754</v>
      </c>
      <c r="C143" s="1441" t="s">
        <v>249</v>
      </c>
      <c r="D143" s="1440"/>
      <c r="E143" s="1452">
        <v>372727</v>
      </c>
      <c r="F143" s="134"/>
      <c r="G143" s="2261"/>
      <c r="H143" s="2262"/>
      <c r="I143" s="2262"/>
      <c r="J143" s="2262"/>
      <c r="K143" s="2262"/>
      <c r="L143" s="2262"/>
      <c r="M143" s="2262"/>
      <c r="N143" s="2262"/>
      <c r="O143" s="2262"/>
      <c r="P143" s="2262"/>
      <c r="Q143" s="2262"/>
      <c r="R143" s="2263"/>
      <c r="S143" s="1440"/>
    </row>
    <row r="144" spans="1:19" ht="25.5" customHeight="1">
      <c r="A144" s="1441">
        <v>4</v>
      </c>
      <c r="B144" s="1446" t="s">
        <v>575</v>
      </c>
      <c r="C144" s="1441" t="s">
        <v>249</v>
      </c>
      <c r="D144" s="1440"/>
      <c r="E144" s="1452">
        <v>309091</v>
      </c>
      <c r="F144" s="134"/>
      <c r="G144" s="2264"/>
      <c r="H144" s="2265"/>
      <c r="I144" s="2265"/>
      <c r="J144" s="2265"/>
      <c r="K144" s="2265"/>
      <c r="L144" s="2265"/>
      <c r="M144" s="2265"/>
      <c r="N144" s="2265"/>
      <c r="O144" s="2265"/>
      <c r="P144" s="2265"/>
      <c r="Q144" s="2265"/>
      <c r="R144" s="2266"/>
      <c r="S144" s="1440"/>
    </row>
    <row r="145" spans="1:19" ht="30" customHeight="1">
      <c r="A145" s="124" t="s">
        <v>1216</v>
      </c>
      <c r="B145" s="1421" t="s">
        <v>1217</v>
      </c>
      <c r="C145" s="155"/>
      <c r="D145" s="1429"/>
      <c r="E145" s="1438"/>
      <c r="F145" s="1429"/>
      <c r="G145" s="1429"/>
      <c r="H145" s="1429"/>
      <c r="I145" s="1429"/>
      <c r="J145" s="1429"/>
      <c r="K145" s="1429"/>
      <c r="L145" s="1429"/>
      <c r="M145" s="1429"/>
      <c r="N145" s="1429"/>
      <c r="O145" s="1429"/>
      <c r="P145" s="1429"/>
      <c r="Q145" s="1429"/>
      <c r="R145" s="1429"/>
      <c r="S145" s="1429"/>
    </row>
    <row r="146" spans="1:19" ht="39.950000000000003" customHeight="1">
      <c r="A146" s="1423">
        <v>1</v>
      </c>
      <c r="B146" s="1892" t="s">
        <v>1739</v>
      </c>
      <c r="C146" s="1892"/>
      <c r="D146" s="1892"/>
      <c r="E146" s="1892"/>
      <c r="F146" s="1892"/>
      <c r="G146" s="1892"/>
      <c r="H146" s="1892"/>
      <c r="I146" s="1892"/>
      <c r="J146" s="1892"/>
      <c r="K146" s="1892"/>
      <c r="L146" s="1892"/>
      <c r="M146" s="1892"/>
      <c r="N146" s="1892"/>
      <c r="O146" s="1892"/>
      <c r="P146" s="1892"/>
      <c r="Q146" s="1892"/>
      <c r="R146" s="1892"/>
      <c r="S146" s="124"/>
    </row>
    <row r="147" spans="1:19" ht="30" customHeight="1">
      <c r="A147" s="1421"/>
      <c r="B147" s="1428" t="s">
        <v>1219</v>
      </c>
      <c r="C147" s="1426" t="s">
        <v>1650</v>
      </c>
      <c r="D147" s="1424" t="s">
        <v>1178</v>
      </c>
      <c r="E147" s="1452">
        <v>530000</v>
      </c>
      <c r="F147" s="123"/>
      <c r="G147" s="2257" t="s">
        <v>1201</v>
      </c>
      <c r="H147" s="2257"/>
      <c r="I147" s="2257"/>
      <c r="J147" s="2257"/>
      <c r="K147" s="2257"/>
      <c r="L147" s="2257"/>
      <c r="M147" s="2257"/>
      <c r="N147" s="2257"/>
      <c r="O147" s="2257"/>
      <c r="P147" s="2257"/>
      <c r="Q147" s="2257"/>
      <c r="R147" s="2257"/>
      <c r="S147" s="123"/>
    </row>
    <row r="148" spans="1:19" ht="50.1" hidden="1" customHeight="1">
      <c r="A148" s="1423">
        <v>2</v>
      </c>
      <c r="B148" s="1892" t="s">
        <v>1523</v>
      </c>
      <c r="C148" s="1892"/>
      <c r="D148" s="1892"/>
      <c r="E148" s="1892"/>
      <c r="F148" s="1892"/>
      <c r="G148" s="1892"/>
      <c r="H148" s="1892"/>
      <c r="I148" s="1892"/>
      <c r="J148" s="1892"/>
      <c r="K148" s="1892"/>
      <c r="L148" s="1892"/>
      <c r="M148" s="1892"/>
      <c r="N148" s="1892"/>
      <c r="O148" s="1892"/>
      <c r="P148" s="1892"/>
      <c r="Q148" s="1892"/>
      <c r="R148" s="1892"/>
      <c r="S148" s="2257"/>
    </row>
    <row r="149" spans="1:19" ht="30" hidden="1" customHeight="1">
      <c r="A149" s="1421"/>
      <c r="B149" s="1428" t="s">
        <v>211</v>
      </c>
      <c r="C149" s="1426" t="s">
        <v>1650</v>
      </c>
      <c r="D149" s="2242" t="s">
        <v>1178</v>
      </c>
      <c r="E149" s="1452">
        <v>300000</v>
      </c>
      <c r="F149" s="123"/>
      <c r="G149" s="2257" t="s">
        <v>1222</v>
      </c>
      <c r="H149" s="2257"/>
      <c r="I149" s="2257"/>
      <c r="J149" s="2257"/>
      <c r="K149" s="2257"/>
      <c r="L149" s="2257"/>
      <c r="M149" s="2257"/>
      <c r="N149" s="2257"/>
      <c r="O149" s="2257"/>
      <c r="P149" s="2257"/>
      <c r="Q149" s="2257"/>
      <c r="R149" s="2257"/>
      <c r="S149" s="2257"/>
    </row>
    <row r="150" spans="1:19" ht="29.25" hidden="1" customHeight="1">
      <c r="A150" s="1421"/>
      <c r="B150" s="1428" t="s">
        <v>213</v>
      </c>
      <c r="C150" s="1426" t="s">
        <v>1650</v>
      </c>
      <c r="D150" s="2244"/>
      <c r="E150" s="1452">
        <v>300000</v>
      </c>
      <c r="F150" s="123"/>
      <c r="G150" s="2257"/>
      <c r="H150" s="2257"/>
      <c r="I150" s="2257"/>
      <c r="J150" s="2257"/>
      <c r="K150" s="2257"/>
      <c r="L150" s="2257"/>
      <c r="M150" s="2257"/>
      <c r="N150" s="2257"/>
      <c r="O150" s="2257"/>
      <c r="P150" s="2257"/>
      <c r="Q150" s="2257"/>
      <c r="R150" s="2257"/>
      <c r="S150" s="2257"/>
    </row>
    <row r="151" spans="1:19" ht="50.1" hidden="1" customHeight="1">
      <c r="A151" s="1423">
        <v>3</v>
      </c>
      <c r="B151" s="1892" t="s">
        <v>1520</v>
      </c>
      <c r="C151" s="1892"/>
      <c r="D151" s="1892"/>
      <c r="E151" s="1892"/>
      <c r="F151" s="1892"/>
      <c r="G151" s="1892"/>
      <c r="H151" s="1892"/>
      <c r="I151" s="1892"/>
      <c r="J151" s="1892"/>
      <c r="K151" s="1892"/>
      <c r="L151" s="1892"/>
      <c r="M151" s="1892"/>
      <c r="N151" s="1892"/>
      <c r="O151" s="1892"/>
      <c r="P151" s="1892"/>
      <c r="Q151" s="1892"/>
      <c r="R151" s="1892"/>
      <c r="S151" s="2257"/>
    </row>
    <row r="152" spans="1:19" ht="26.25" hidden="1" customHeight="1">
      <c r="A152" s="1421"/>
      <c r="B152" s="1428" t="s">
        <v>211</v>
      </c>
      <c r="C152" s="1426" t="s">
        <v>1650</v>
      </c>
      <c r="D152" s="2257" t="s">
        <v>1178</v>
      </c>
      <c r="E152" s="1452">
        <v>300000</v>
      </c>
      <c r="F152" s="123"/>
      <c r="G152" s="2257" t="s">
        <v>1211</v>
      </c>
      <c r="H152" s="2257"/>
      <c r="I152" s="2257"/>
      <c r="J152" s="2257"/>
      <c r="K152" s="2257"/>
      <c r="L152" s="2257"/>
      <c r="M152" s="2257"/>
      <c r="N152" s="2257"/>
      <c r="O152" s="2257"/>
      <c r="P152" s="2257"/>
      <c r="Q152" s="2257"/>
      <c r="R152" s="2257"/>
      <c r="S152" s="2257"/>
    </row>
    <row r="153" spans="1:19" ht="29.25" hidden="1" customHeight="1">
      <c r="A153" s="1421"/>
      <c r="B153" s="1428" t="s">
        <v>213</v>
      </c>
      <c r="C153" s="1426" t="s">
        <v>1650</v>
      </c>
      <c r="D153" s="2257"/>
      <c r="E153" s="1452">
        <v>300000</v>
      </c>
      <c r="F153" s="123"/>
      <c r="G153" s="2257"/>
      <c r="H153" s="2257"/>
      <c r="I153" s="2257"/>
      <c r="J153" s="2257"/>
      <c r="K153" s="2257"/>
      <c r="L153" s="2257"/>
      <c r="M153" s="2257"/>
      <c r="N153" s="2257"/>
      <c r="O153" s="2257"/>
      <c r="P153" s="2257"/>
      <c r="Q153" s="2257"/>
      <c r="R153" s="2257"/>
      <c r="S153" s="2257"/>
    </row>
    <row r="154" spans="1:19" ht="50.1" customHeight="1">
      <c r="A154" s="1423">
        <v>2</v>
      </c>
      <c r="B154" s="1892" t="s">
        <v>1732</v>
      </c>
      <c r="C154" s="1892"/>
      <c r="D154" s="1892"/>
      <c r="E154" s="1892"/>
      <c r="F154" s="1892"/>
      <c r="G154" s="1892"/>
      <c r="H154" s="1892"/>
      <c r="I154" s="1892"/>
      <c r="J154" s="1892"/>
      <c r="K154" s="1892"/>
      <c r="L154" s="1892"/>
      <c r="M154" s="1892"/>
      <c r="N154" s="1892"/>
      <c r="O154" s="1892"/>
      <c r="P154" s="1892"/>
      <c r="Q154" s="1892"/>
      <c r="R154" s="1892"/>
      <c r="S154" s="2257"/>
    </row>
    <row r="155" spans="1:19" ht="30" customHeight="1">
      <c r="A155" s="1421"/>
      <c r="B155" s="1428" t="s">
        <v>211</v>
      </c>
      <c r="C155" s="1426" t="s">
        <v>1650</v>
      </c>
      <c r="D155" s="2257" t="s">
        <v>1178</v>
      </c>
      <c r="E155" s="1452">
        <v>355000</v>
      </c>
      <c r="F155" s="123"/>
      <c r="G155" s="2257" t="s">
        <v>1733</v>
      </c>
      <c r="H155" s="2257"/>
      <c r="I155" s="2257"/>
      <c r="J155" s="2257"/>
      <c r="K155" s="2257"/>
      <c r="L155" s="2257"/>
      <c r="M155" s="2257"/>
      <c r="N155" s="2257"/>
      <c r="O155" s="2257"/>
      <c r="P155" s="2257"/>
      <c r="Q155" s="2257"/>
      <c r="R155" s="2257"/>
      <c r="S155" s="2257"/>
    </row>
    <row r="156" spans="1:19" ht="40.5" customHeight="1">
      <c r="A156" s="1421"/>
      <c r="B156" s="1428" t="s">
        <v>213</v>
      </c>
      <c r="C156" s="1426" t="s">
        <v>1650</v>
      </c>
      <c r="D156" s="2257"/>
      <c r="E156" s="1452">
        <v>355000</v>
      </c>
      <c r="F156" s="123"/>
      <c r="G156" s="2257"/>
      <c r="H156" s="2257"/>
      <c r="I156" s="2257"/>
      <c r="J156" s="2257"/>
      <c r="K156" s="2257"/>
      <c r="L156" s="2257"/>
      <c r="M156" s="2257"/>
      <c r="N156" s="2257"/>
      <c r="O156" s="2257"/>
      <c r="P156" s="2257"/>
      <c r="Q156" s="2257"/>
      <c r="R156" s="2257"/>
      <c r="S156" s="2257"/>
    </row>
    <row r="157" spans="1:19" ht="50.1" hidden="1" customHeight="1">
      <c r="A157" s="1423">
        <v>5</v>
      </c>
      <c r="B157" s="1892" t="s">
        <v>1727</v>
      </c>
      <c r="C157" s="1892"/>
      <c r="D157" s="1892"/>
      <c r="E157" s="1892"/>
      <c r="F157" s="1892"/>
      <c r="G157" s="1892"/>
      <c r="H157" s="1892"/>
      <c r="I157" s="1892"/>
      <c r="J157" s="1892"/>
      <c r="K157" s="1892"/>
      <c r="L157" s="1892"/>
      <c r="M157" s="1892"/>
      <c r="N157" s="1892"/>
      <c r="O157" s="1892"/>
      <c r="P157" s="1892"/>
      <c r="Q157" s="1892"/>
      <c r="R157" s="1892"/>
      <c r="S157" s="1424"/>
    </row>
    <row r="158" spans="1:19" ht="31.5" hidden="1" customHeight="1">
      <c r="A158" s="1421"/>
      <c r="B158" s="1428" t="s">
        <v>213</v>
      </c>
      <c r="C158" s="1426" t="s">
        <v>249</v>
      </c>
      <c r="D158" s="1424"/>
      <c r="E158" s="1452">
        <v>245000</v>
      </c>
      <c r="F158" s="123"/>
      <c r="G158" s="2258" t="s">
        <v>1561</v>
      </c>
      <c r="H158" s="2259"/>
      <c r="I158" s="2259"/>
      <c r="J158" s="2259"/>
      <c r="K158" s="2259"/>
      <c r="L158" s="2259"/>
      <c r="M158" s="2259"/>
      <c r="N158" s="2259"/>
      <c r="O158" s="2259"/>
      <c r="P158" s="2259"/>
      <c r="Q158" s="2259"/>
      <c r="R158" s="2260"/>
      <c r="S158" s="1424"/>
    </row>
    <row r="159" spans="1:19" ht="31.5" hidden="1" customHeight="1">
      <c r="A159" s="1421"/>
      <c r="B159" s="1428" t="s">
        <v>1526</v>
      </c>
      <c r="C159" s="1426" t="s">
        <v>249</v>
      </c>
      <c r="D159" s="1424"/>
      <c r="E159" s="1452">
        <v>280000</v>
      </c>
      <c r="F159" s="123"/>
      <c r="G159" s="2261"/>
      <c r="H159" s="2350"/>
      <c r="I159" s="2350"/>
      <c r="J159" s="2350"/>
      <c r="K159" s="2350"/>
      <c r="L159" s="2350"/>
      <c r="M159" s="2350"/>
      <c r="N159" s="2350"/>
      <c r="O159" s="2350"/>
      <c r="P159" s="2350"/>
      <c r="Q159" s="2350"/>
      <c r="R159" s="2263"/>
      <c r="S159" s="1424"/>
    </row>
    <row r="160" spans="1:19" ht="31.5" hidden="1" customHeight="1">
      <c r="A160" s="1421"/>
      <c r="B160" s="1428" t="s">
        <v>1562</v>
      </c>
      <c r="C160" s="1426" t="s">
        <v>249</v>
      </c>
      <c r="D160" s="1424"/>
      <c r="E160" s="1452">
        <v>170000</v>
      </c>
      <c r="F160" s="123"/>
      <c r="G160" s="2264"/>
      <c r="H160" s="2265"/>
      <c r="I160" s="2265"/>
      <c r="J160" s="2265"/>
      <c r="K160" s="2265"/>
      <c r="L160" s="2265"/>
      <c r="M160" s="2265"/>
      <c r="N160" s="2265"/>
      <c r="O160" s="2265"/>
      <c r="P160" s="2265"/>
      <c r="Q160" s="2265"/>
      <c r="R160" s="2266"/>
      <c r="S160" s="1424"/>
    </row>
    <row r="161" spans="1:19" ht="50.1" customHeight="1">
      <c r="A161" s="1423">
        <v>3</v>
      </c>
      <c r="B161" s="1892" t="s">
        <v>1757</v>
      </c>
      <c r="C161" s="1892"/>
      <c r="D161" s="1892"/>
      <c r="E161" s="1892"/>
      <c r="F161" s="1892"/>
      <c r="G161" s="1892"/>
      <c r="H161" s="1892"/>
      <c r="I161" s="1892"/>
      <c r="J161" s="1892"/>
      <c r="K161" s="1892"/>
      <c r="L161" s="1892"/>
      <c r="M161" s="1892"/>
      <c r="N161" s="1892"/>
      <c r="O161" s="1892"/>
      <c r="P161" s="1892"/>
      <c r="Q161" s="1892"/>
      <c r="R161" s="1892"/>
      <c r="S161" s="1424"/>
    </row>
    <row r="162" spans="1:19" ht="30" customHeight="1">
      <c r="A162" s="1421"/>
      <c r="B162" s="1428" t="s">
        <v>1718</v>
      </c>
      <c r="C162" s="1426" t="s">
        <v>249</v>
      </c>
      <c r="E162" s="1452">
        <v>345454</v>
      </c>
      <c r="F162" s="123"/>
      <c r="G162" s="2284" t="s">
        <v>1719</v>
      </c>
      <c r="H162" s="2285"/>
      <c r="I162" s="2285"/>
      <c r="J162" s="2285"/>
      <c r="K162" s="2285"/>
      <c r="L162" s="2285"/>
      <c r="M162" s="2285"/>
      <c r="N162" s="2285"/>
      <c r="O162" s="2285"/>
      <c r="P162" s="2285"/>
      <c r="Q162" s="2285"/>
      <c r="R162" s="2286"/>
      <c r="S162" s="1424"/>
    </row>
    <row r="163" spans="1:19" ht="50.1" customHeight="1">
      <c r="A163" s="1423">
        <v>4</v>
      </c>
      <c r="B163" s="1892" t="s">
        <v>1723</v>
      </c>
      <c r="C163" s="1892"/>
      <c r="D163" s="1892"/>
      <c r="E163" s="1892"/>
      <c r="F163" s="1892"/>
      <c r="G163" s="1892"/>
      <c r="H163" s="1892"/>
      <c r="I163" s="1892"/>
      <c r="J163" s="1892"/>
      <c r="K163" s="1892"/>
      <c r="L163" s="1892"/>
      <c r="M163" s="1892"/>
      <c r="N163" s="1892"/>
      <c r="O163" s="1892"/>
      <c r="P163" s="1892"/>
      <c r="Q163" s="1892"/>
      <c r="R163" s="1892"/>
      <c r="S163" s="1424"/>
    </row>
    <row r="164" spans="1:19" ht="40.5" customHeight="1">
      <c r="A164" s="1421"/>
      <c r="B164" s="1428" t="s">
        <v>1221</v>
      </c>
      <c r="C164" s="1426" t="s">
        <v>249</v>
      </c>
      <c r="E164" s="1452">
        <v>245000</v>
      </c>
      <c r="F164" s="123"/>
      <c r="G164" s="2284" t="s">
        <v>1724</v>
      </c>
      <c r="H164" s="2285"/>
      <c r="I164" s="2285"/>
      <c r="J164" s="2285"/>
      <c r="K164" s="2285"/>
      <c r="L164" s="2285"/>
      <c r="M164" s="2285"/>
      <c r="N164" s="2285"/>
      <c r="O164" s="2285"/>
      <c r="P164" s="2285"/>
      <c r="Q164" s="2285"/>
      <c r="R164" s="2286"/>
      <c r="S164" s="1424"/>
    </row>
    <row r="165" spans="1:19" ht="50.1" customHeight="1">
      <c r="A165" s="1423">
        <v>5</v>
      </c>
      <c r="B165" s="1892" t="s">
        <v>1725</v>
      </c>
      <c r="C165" s="1892"/>
      <c r="D165" s="1892"/>
      <c r="E165" s="1892"/>
      <c r="F165" s="1892"/>
      <c r="G165" s="1892"/>
      <c r="H165" s="1892"/>
      <c r="I165" s="1892"/>
      <c r="J165" s="1892"/>
      <c r="K165" s="1892"/>
      <c r="L165" s="1892"/>
      <c r="M165" s="1892"/>
      <c r="N165" s="1892"/>
      <c r="O165" s="1892"/>
      <c r="P165" s="1892"/>
      <c r="Q165" s="1892"/>
      <c r="R165" s="1892"/>
      <c r="S165" s="1424"/>
    </row>
    <row r="166" spans="1:19" ht="40.5" customHeight="1">
      <c r="A166" s="1421"/>
      <c r="B166" s="1428" t="s">
        <v>1718</v>
      </c>
      <c r="C166" s="1426" t="s">
        <v>249</v>
      </c>
      <c r="E166" s="1452">
        <v>272727</v>
      </c>
      <c r="F166" s="123"/>
      <c r="G166" s="2284" t="s">
        <v>1726</v>
      </c>
      <c r="H166" s="2285"/>
      <c r="I166" s="2285"/>
      <c r="J166" s="2285"/>
      <c r="K166" s="2285"/>
      <c r="L166" s="2285"/>
      <c r="M166" s="2285"/>
      <c r="N166" s="2285"/>
      <c r="O166" s="2285"/>
      <c r="P166" s="2285"/>
      <c r="Q166" s="2285"/>
      <c r="R166" s="2286"/>
      <c r="S166" s="1424"/>
    </row>
    <row r="167" spans="1:19" ht="50.1" customHeight="1">
      <c r="A167" s="1436">
        <v>6</v>
      </c>
      <c r="B167" s="1892" t="s">
        <v>1740</v>
      </c>
      <c r="C167" s="1892"/>
      <c r="D167" s="1892"/>
      <c r="E167" s="1892"/>
      <c r="F167" s="1892"/>
      <c r="G167" s="1892"/>
      <c r="H167" s="1892"/>
      <c r="I167" s="1892"/>
      <c r="J167" s="1892"/>
      <c r="K167" s="1892"/>
      <c r="L167" s="1892"/>
      <c r="M167" s="1892"/>
      <c r="N167" s="1892"/>
      <c r="O167" s="1892"/>
      <c r="P167" s="1892"/>
      <c r="Q167" s="1892"/>
      <c r="R167" s="1892"/>
      <c r="S167" s="1433"/>
    </row>
    <row r="168" spans="1:19" ht="40.5" customHeight="1">
      <c r="A168" s="1432"/>
      <c r="B168" s="1437" t="s">
        <v>1718</v>
      </c>
      <c r="C168" s="1434" t="s">
        <v>249</v>
      </c>
      <c r="E168" s="1452">
        <v>272727</v>
      </c>
      <c r="F168" s="123"/>
      <c r="G168" s="2284" t="s">
        <v>1741</v>
      </c>
      <c r="H168" s="2285"/>
      <c r="I168" s="2285"/>
      <c r="J168" s="2285"/>
      <c r="K168" s="2285"/>
      <c r="L168" s="2285"/>
      <c r="M168" s="2285"/>
      <c r="N168" s="2285"/>
      <c r="O168" s="2285"/>
      <c r="P168" s="2285"/>
      <c r="Q168" s="2285"/>
      <c r="R168" s="2286"/>
      <c r="S168" s="1433"/>
    </row>
    <row r="169" spans="1:19" ht="50.1" customHeight="1">
      <c r="A169" s="1436">
        <v>7</v>
      </c>
      <c r="B169" s="1892" t="s">
        <v>1742</v>
      </c>
      <c r="C169" s="1892"/>
      <c r="D169" s="1892"/>
      <c r="E169" s="1892"/>
      <c r="F169" s="1892"/>
      <c r="G169" s="1892"/>
      <c r="H169" s="1892"/>
      <c r="I169" s="1892"/>
      <c r="J169" s="1892"/>
      <c r="K169" s="1892"/>
      <c r="L169" s="1892"/>
      <c r="M169" s="1892"/>
      <c r="N169" s="1892"/>
      <c r="O169" s="1892"/>
      <c r="P169" s="1892"/>
      <c r="Q169" s="1892"/>
      <c r="R169" s="1892"/>
      <c r="S169" s="1433"/>
    </row>
    <row r="170" spans="1:19" ht="40.5" customHeight="1">
      <c r="A170" s="1432"/>
      <c r="B170" s="1437" t="s">
        <v>1718</v>
      </c>
      <c r="C170" s="1434" t="s">
        <v>249</v>
      </c>
      <c r="E170" s="1452">
        <v>345455</v>
      </c>
      <c r="F170" s="123"/>
      <c r="G170" s="2284" t="s">
        <v>1743</v>
      </c>
      <c r="H170" s="2285"/>
      <c r="I170" s="2285"/>
      <c r="J170" s="2285"/>
      <c r="K170" s="2285"/>
      <c r="L170" s="2285"/>
      <c r="M170" s="2285"/>
      <c r="N170" s="2285"/>
      <c r="O170" s="2285"/>
      <c r="P170" s="2285"/>
      <c r="Q170" s="2285"/>
      <c r="R170" s="2286"/>
      <c r="S170" s="1433"/>
    </row>
    <row r="171" spans="1:19" ht="50.1" customHeight="1">
      <c r="A171" s="1436">
        <v>8</v>
      </c>
      <c r="B171" s="1892" t="s">
        <v>1744</v>
      </c>
      <c r="C171" s="1892"/>
      <c r="D171" s="1892"/>
      <c r="E171" s="1892"/>
      <c r="F171" s="1892"/>
      <c r="G171" s="1892"/>
      <c r="H171" s="1892"/>
      <c r="I171" s="1892"/>
      <c r="J171" s="1892"/>
      <c r="K171" s="1892"/>
      <c r="L171" s="1892"/>
      <c r="M171" s="1892"/>
      <c r="N171" s="1892"/>
      <c r="O171" s="1892"/>
      <c r="P171" s="1892"/>
      <c r="Q171" s="1892"/>
      <c r="R171" s="1892"/>
      <c r="S171" s="1433"/>
    </row>
    <row r="172" spans="1:19" ht="40.5" customHeight="1">
      <c r="A172" s="1432"/>
      <c r="B172" s="1437" t="s">
        <v>1718</v>
      </c>
      <c r="C172" s="1434" t="s">
        <v>249</v>
      </c>
      <c r="E172" s="1452">
        <v>245000</v>
      </c>
      <c r="F172" s="123"/>
      <c r="G172" s="2284" t="s">
        <v>1745</v>
      </c>
      <c r="H172" s="2285"/>
      <c r="I172" s="2285"/>
      <c r="J172" s="2285"/>
      <c r="K172" s="2285"/>
      <c r="L172" s="2285"/>
      <c r="M172" s="2285"/>
      <c r="N172" s="2285"/>
      <c r="O172" s="2285"/>
      <c r="P172" s="2285"/>
      <c r="Q172" s="2285"/>
      <c r="R172" s="2286"/>
      <c r="S172" s="1433"/>
    </row>
    <row r="173" spans="1:19" ht="30" customHeight="1">
      <c r="A173" s="1432" t="s">
        <v>1225</v>
      </c>
      <c r="B173" s="1432" t="s">
        <v>1364</v>
      </c>
      <c r="C173" s="1434"/>
      <c r="D173" s="1433"/>
      <c r="E173" s="1452"/>
      <c r="F173" s="123"/>
      <c r="G173" s="1433"/>
      <c r="H173" s="1433"/>
      <c r="I173" s="1433"/>
      <c r="J173" s="1433"/>
      <c r="K173" s="1433"/>
      <c r="L173" s="1433"/>
      <c r="M173" s="1433"/>
      <c r="N173" s="1433"/>
      <c r="O173" s="1433"/>
      <c r="P173" s="1433"/>
      <c r="Q173" s="1435"/>
      <c r="R173" s="153"/>
      <c r="S173" s="153"/>
    </row>
    <row r="174" spans="1:19" ht="50.1" customHeight="1">
      <c r="A174" s="1432"/>
      <c r="B174" s="1893" t="s">
        <v>1663</v>
      </c>
      <c r="C174" s="1894"/>
      <c r="D174" s="1894"/>
      <c r="E174" s="1894"/>
      <c r="F174" s="1894"/>
      <c r="G174" s="1894"/>
      <c r="H174" s="1894"/>
      <c r="I174" s="1894"/>
      <c r="J174" s="1894"/>
      <c r="K174" s="1894"/>
      <c r="L174" s="1894"/>
      <c r="M174" s="1894"/>
      <c r="N174" s="1894"/>
      <c r="O174" s="1894"/>
      <c r="P174" s="1894"/>
      <c r="Q174" s="1894"/>
      <c r="R174" s="1895"/>
      <c r="S174" s="2257"/>
    </row>
    <row r="175" spans="1:19" ht="49.5" customHeight="1">
      <c r="A175" s="1421"/>
      <c r="B175" s="1428" t="s">
        <v>1228</v>
      </c>
      <c r="C175" s="1426" t="s">
        <v>1650</v>
      </c>
      <c r="D175" s="1424"/>
      <c r="E175" s="1452">
        <v>35000</v>
      </c>
      <c r="F175" s="123"/>
      <c r="G175" s="2257"/>
      <c r="H175" s="2257"/>
      <c r="I175" s="2257"/>
      <c r="J175" s="2257"/>
      <c r="K175" s="2257"/>
      <c r="L175" s="2257"/>
      <c r="M175" s="2257"/>
      <c r="N175" s="2257"/>
      <c r="O175" s="2257"/>
      <c r="P175" s="2257"/>
      <c r="Q175" s="2257"/>
      <c r="R175" s="2257"/>
      <c r="S175" s="2257"/>
    </row>
    <row r="176" spans="1:19" ht="54.75" customHeight="1">
      <c r="A176" s="1421"/>
      <c r="B176" s="1428" t="s">
        <v>1230</v>
      </c>
      <c r="C176" s="1426" t="s">
        <v>1650</v>
      </c>
      <c r="D176" s="1424"/>
      <c r="E176" s="1452">
        <v>49000</v>
      </c>
      <c r="F176" s="123"/>
      <c r="G176" s="2257"/>
      <c r="H176" s="2257"/>
      <c r="I176" s="2257"/>
      <c r="J176" s="2257"/>
      <c r="K176" s="2257"/>
      <c r="L176" s="2257"/>
      <c r="M176" s="2257"/>
      <c r="N176" s="2257"/>
      <c r="O176" s="2257"/>
      <c r="P176" s="2257"/>
      <c r="Q176" s="2257"/>
      <c r="R176" s="2257"/>
      <c r="S176" s="2257"/>
    </row>
    <row r="177" spans="1:19" ht="30.75" customHeight="1">
      <c r="A177" s="1423" t="s">
        <v>1231</v>
      </c>
      <c r="B177" s="1892" t="s">
        <v>1232</v>
      </c>
      <c r="C177" s="1892"/>
      <c r="D177" s="1892"/>
      <c r="E177" s="1892"/>
      <c r="F177" s="1892"/>
      <c r="G177" s="1892"/>
      <c r="H177" s="1892"/>
      <c r="I177" s="1892"/>
      <c r="J177" s="1892"/>
      <c r="K177" s="1892"/>
      <c r="L177" s="1892"/>
      <c r="M177" s="1892"/>
      <c r="N177" s="1892"/>
      <c r="O177" s="1892"/>
      <c r="P177" s="1892"/>
      <c r="Q177" s="1892"/>
      <c r="R177" s="1892"/>
      <c r="S177" s="1429"/>
    </row>
    <row r="178" spans="1:19" ht="50.1" customHeight="1">
      <c r="A178" s="1423">
        <v>1</v>
      </c>
      <c r="B178" s="1892" t="s">
        <v>1737</v>
      </c>
      <c r="C178" s="1892"/>
      <c r="D178" s="1892"/>
      <c r="E178" s="1892"/>
      <c r="F178" s="1892"/>
      <c r="G178" s="1892"/>
      <c r="H178" s="1892"/>
      <c r="I178" s="1892"/>
      <c r="J178" s="1892"/>
      <c r="K178" s="1892"/>
      <c r="L178" s="1892"/>
      <c r="M178" s="1892"/>
      <c r="N178" s="1892"/>
      <c r="O178" s="1892"/>
      <c r="P178" s="1892"/>
      <c r="Q178" s="1892"/>
      <c r="R178" s="1892"/>
      <c r="S178" s="154"/>
    </row>
    <row r="179" spans="1:19" ht="39" customHeight="1">
      <c r="A179" s="1423"/>
      <c r="B179" s="1421" t="s">
        <v>1238</v>
      </c>
      <c r="C179" s="147"/>
      <c r="D179" s="147"/>
      <c r="E179" s="1454"/>
      <c r="F179" s="147"/>
      <c r="G179" s="2317" t="s">
        <v>1734</v>
      </c>
      <c r="H179" s="2317"/>
      <c r="I179" s="2317"/>
      <c r="J179" s="2317"/>
      <c r="K179" s="2317"/>
      <c r="L179" s="2317"/>
      <c r="M179" s="2317"/>
      <c r="N179" s="2317"/>
      <c r="O179" s="2317"/>
      <c r="P179" s="2317"/>
      <c r="Q179" s="2317"/>
      <c r="R179" s="2317"/>
      <c r="S179" s="142"/>
    </row>
    <row r="180" spans="1:19" ht="30" customHeight="1">
      <c r="A180" s="1423"/>
      <c r="B180" s="1428" t="s">
        <v>1240</v>
      </c>
      <c r="C180" s="1426" t="s">
        <v>724</v>
      </c>
      <c r="D180" s="1426"/>
      <c r="E180" s="148">
        <v>1565000</v>
      </c>
      <c r="F180" s="129"/>
      <c r="G180" s="2317"/>
      <c r="H180" s="2317"/>
      <c r="I180" s="2317"/>
      <c r="J180" s="2317"/>
      <c r="K180" s="2317"/>
      <c r="L180" s="2317"/>
      <c r="M180" s="2317"/>
      <c r="N180" s="2317"/>
      <c r="O180" s="2317"/>
      <c r="P180" s="2317"/>
      <c r="Q180" s="2317"/>
      <c r="R180" s="2317"/>
      <c r="S180" s="142"/>
    </row>
    <row r="181" spans="1:19" ht="30" customHeight="1">
      <c r="A181" s="1423"/>
      <c r="B181" s="1428" t="s">
        <v>1241</v>
      </c>
      <c r="C181" s="1426" t="s">
        <v>724</v>
      </c>
      <c r="D181" s="1426"/>
      <c r="E181" s="148">
        <v>1610000</v>
      </c>
      <c r="F181" s="129"/>
      <c r="G181" s="2317"/>
      <c r="H181" s="2317"/>
      <c r="I181" s="2317"/>
      <c r="J181" s="2317"/>
      <c r="K181" s="2317"/>
      <c r="L181" s="2317"/>
      <c r="M181" s="2317"/>
      <c r="N181" s="2317"/>
      <c r="O181" s="2317"/>
      <c r="P181" s="2317"/>
      <c r="Q181" s="2317"/>
      <c r="R181" s="2317"/>
      <c r="S181" s="142"/>
    </row>
    <row r="182" spans="1:19" ht="30" customHeight="1">
      <c r="A182" s="1423"/>
      <c r="B182" s="1421" t="s">
        <v>1242</v>
      </c>
      <c r="C182" s="147"/>
      <c r="D182" s="147"/>
      <c r="E182" s="1454"/>
      <c r="F182" s="147"/>
      <c r="G182" s="2317" t="s">
        <v>1735</v>
      </c>
      <c r="H182" s="2317"/>
      <c r="I182" s="2317"/>
      <c r="J182" s="2317"/>
      <c r="K182" s="2317"/>
      <c r="L182" s="2317"/>
      <c r="M182" s="2317"/>
      <c r="N182" s="2317"/>
      <c r="O182" s="2317"/>
      <c r="P182" s="2317"/>
      <c r="Q182" s="2317"/>
      <c r="R182" s="2317"/>
      <c r="S182" s="2257"/>
    </row>
    <row r="183" spans="1:19" ht="30" customHeight="1">
      <c r="A183" s="1423"/>
      <c r="B183" s="1428" t="s">
        <v>1240</v>
      </c>
      <c r="C183" s="1426" t="s">
        <v>724</v>
      </c>
      <c r="D183" s="1426"/>
      <c r="E183" s="1450">
        <v>1615000</v>
      </c>
      <c r="F183" s="147"/>
      <c r="G183" s="2317"/>
      <c r="H183" s="2317"/>
      <c r="I183" s="2317"/>
      <c r="J183" s="2317"/>
      <c r="K183" s="2317"/>
      <c r="L183" s="2317"/>
      <c r="M183" s="2317"/>
      <c r="N183" s="2317"/>
      <c r="O183" s="2317"/>
      <c r="P183" s="2317"/>
      <c r="Q183" s="2317"/>
      <c r="R183" s="2317"/>
      <c r="S183" s="2257"/>
    </row>
    <row r="184" spans="1:19" ht="30" customHeight="1">
      <c r="A184" s="1423"/>
      <c r="B184" s="1428" t="s">
        <v>1241</v>
      </c>
      <c r="C184" s="1426" t="s">
        <v>724</v>
      </c>
      <c r="D184" s="1426"/>
      <c r="E184" s="1450">
        <v>1660000</v>
      </c>
      <c r="F184" s="147"/>
      <c r="G184" s="2317"/>
      <c r="H184" s="2317"/>
      <c r="I184" s="2317"/>
      <c r="J184" s="2317"/>
      <c r="K184" s="2317"/>
      <c r="L184" s="2317"/>
      <c r="M184" s="2317"/>
      <c r="N184" s="2317"/>
      <c r="O184" s="2317"/>
      <c r="P184" s="2317"/>
      <c r="Q184" s="2317"/>
      <c r="R184" s="2317"/>
      <c r="S184" s="2257"/>
    </row>
    <row r="185" spans="1:19" ht="30" customHeight="1">
      <c r="A185" s="1423"/>
      <c r="B185" s="1421" t="s">
        <v>1243</v>
      </c>
      <c r="C185" s="147"/>
      <c r="D185" s="147"/>
      <c r="E185" s="1454"/>
      <c r="F185" s="147"/>
      <c r="G185" s="2317" t="s">
        <v>1736</v>
      </c>
      <c r="H185" s="2317"/>
      <c r="I185" s="2317"/>
      <c r="J185" s="2317"/>
      <c r="K185" s="2317"/>
      <c r="L185" s="2317"/>
      <c r="M185" s="2317"/>
      <c r="N185" s="2317"/>
      <c r="O185" s="2317"/>
      <c r="P185" s="2317"/>
      <c r="Q185" s="2317"/>
      <c r="R185" s="2317"/>
      <c r="S185" s="2257"/>
    </row>
    <row r="186" spans="1:19" ht="30" customHeight="1">
      <c r="A186" s="1424"/>
      <c r="B186" s="1428" t="s">
        <v>1240</v>
      </c>
      <c r="C186" s="1426" t="s">
        <v>724</v>
      </c>
      <c r="D186" s="1426"/>
      <c r="E186" s="1450">
        <v>1665000</v>
      </c>
      <c r="F186" s="129"/>
      <c r="G186" s="2317"/>
      <c r="H186" s="2317"/>
      <c r="I186" s="2317"/>
      <c r="J186" s="2317"/>
      <c r="K186" s="2317"/>
      <c r="L186" s="2317"/>
      <c r="M186" s="2317"/>
      <c r="N186" s="2317"/>
      <c r="O186" s="2317"/>
      <c r="P186" s="2317"/>
      <c r="Q186" s="2317"/>
      <c r="R186" s="2317"/>
      <c r="S186" s="2257"/>
    </row>
    <row r="187" spans="1:19" ht="30" customHeight="1">
      <c r="A187" s="1424"/>
      <c r="B187" s="1428" t="s">
        <v>1241</v>
      </c>
      <c r="C187" s="1426" t="s">
        <v>724</v>
      </c>
      <c r="D187" s="1426"/>
      <c r="E187" s="1450">
        <v>1710000</v>
      </c>
      <c r="F187" s="129"/>
      <c r="G187" s="2317"/>
      <c r="H187" s="2317"/>
      <c r="I187" s="2317"/>
      <c r="J187" s="2317"/>
      <c r="K187" s="2317"/>
      <c r="L187" s="2317"/>
      <c r="M187" s="2317"/>
      <c r="N187" s="2317"/>
      <c r="O187" s="2317"/>
      <c r="P187" s="2317"/>
      <c r="Q187" s="2317"/>
      <c r="R187" s="2317"/>
      <c r="S187" s="2257"/>
    </row>
    <row r="188" spans="1:19" ht="30" customHeight="1">
      <c r="A188" s="1423" t="s">
        <v>1247</v>
      </c>
      <c r="B188" s="1892" t="s">
        <v>1248</v>
      </c>
      <c r="C188" s="1892"/>
      <c r="D188" s="1892"/>
      <c r="E188" s="1892"/>
      <c r="F188" s="1892"/>
      <c r="G188" s="1892"/>
      <c r="H188" s="1892"/>
      <c r="I188" s="1892"/>
      <c r="J188" s="1892"/>
      <c r="K188" s="1892"/>
      <c r="L188" s="1892"/>
      <c r="M188" s="1892"/>
      <c r="N188" s="1892"/>
      <c r="O188" s="1892"/>
      <c r="P188" s="1892"/>
      <c r="Q188" s="1892"/>
      <c r="R188" s="1892"/>
      <c r="S188" s="162"/>
    </row>
    <row r="189" spans="1:19" ht="50.1" customHeight="1">
      <c r="A189" s="1423">
        <v>1</v>
      </c>
      <c r="B189" s="1892" t="s">
        <v>1688</v>
      </c>
      <c r="C189" s="2331"/>
      <c r="D189" s="2331"/>
      <c r="E189" s="2331"/>
      <c r="F189" s="2331"/>
      <c r="G189" s="2331"/>
      <c r="H189" s="2331"/>
      <c r="I189" s="2331"/>
      <c r="J189" s="2331"/>
      <c r="K189" s="2331"/>
      <c r="L189" s="2331"/>
      <c r="M189" s="2331"/>
      <c r="N189" s="2331"/>
      <c r="O189" s="2331"/>
      <c r="P189" s="2331"/>
      <c r="Q189" s="2331"/>
      <c r="R189" s="2331"/>
      <c r="S189" s="163"/>
    </row>
    <row r="190" spans="1:19" ht="30" customHeight="1">
      <c r="A190" s="1423"/>
      <c r="B190" s="1892" t="s">
        <v>1421</v>
      </c>
      <c r="C190" s="1892"/>
      <c r="D190" s="1892"/>
      <c r="E190" s="1892"/>
      <c r="F190" s="1428"/>
      <c r="G190" s="1428"/>
      <c r="H190" s="1428"/>
      <c r="I190" s="1428"/>
      <c r="J190" s="1428"/>
      <c r="K190" s="1428"/>
      <c r="L190" s="1428"/>
      <c r="M190" s="1428"/>
      <c r="N190" s="1428"/>
      <c r="O190" s="1428"/>
      <c r="P190" s="1428"/>
      <c r="Q190" s="1428"/>
      <c r="R190" s="1428"/>
      <c r="S190" s="163"/>
    </row>
    <row r="191" spans="1:19" ht="33" customHeight="1">
      <c r="A191" s="123"/>
      <c r="B191" s="1892" t="s">
        <v>1453</v>
      </c>
      <c r="C191" s="1892"/>
      <c r="D191" s="1892"/>
      <c r="E191" s="2241"/>
      <c r="F191" s="2241"/>
      <c r="G191" s="2241"/>
      <c r="H191" s="2282"/>
      <c r="I191" s="2283"/>
      <c r="J191" s="2283"/>
      <c r="K191" s="2283"/>
      <c r="L191" s="2283"/>
      <c r="M191" s="2283"/>
      <c r="N191" s="2283"/>
      <c r="O191" s="2283"/>
      <c r="P191" s="2283"/>
      <c r="Q191" s="2283"/>
      <c r="R191" s="2351"/>
      <c r="S191" s="2303"/>
    </row>
    <row r="192" spans="1:19" ht="33.75">
      <c r="A192" s="1424"/>
      <c r="B192" s="1428" t="s">
        <v>1654</v>
      </c>
      <c r="C192" s="1426" t="s">
        <v>1655</v>
      </c>
      <c r="D192" s="2257" t="s">
        <v>1423</v>
      </c>
      <c r="E192" s="155"/>
      <c r="F192" s="155"/>
      <c r="G192" s="156">
        <f>1560000/1.1</f>
        <v>1418181.8181818181</v>
      </c>
      <c r="H192" s="2311" t="s">
        <v>1454</v>
      </c>
      <c r="I192" s="2312"/>
      <c r="J192" s="2312"/>
      <c r="K192" s="2312"/>
      <c r="L192" s="2312"/>
      <c r="M192" s="2312"/>
      <c r="N192" s="2312"/>
      <c r="O192" s="2312"/>
      <c r="P192" s="2312"/>
      <c r="Q192" s="2312"/>
      <c r="R192" s="2313"/>
      <c r="S192" s="2303"/>
    </row>
    <row r="193" spans="1:19" ht="33.75">
      <c r="A193" s="1424"/>
      <c r="B193" s="1428" t="s">
        <v>1656</v>
      </c>
      <c r="C193" s="1426" t="s">
        <v>1655</v>
      </c>
      <c r="D193" s="2257"/>
      <c r="E193" s="155"/>
      <c r="F193" s="155"/>
      <c r="G193" s="156">
        <f>1610000/1.1</f>
        <v>1463636.3636363635</v>
      </c>
      <c r="H193" s="2314"/>
      <c r="I193" s="2315"/>
      <c r="J193" s="2315"/>
      <c r="K193" s="2315"/>
      <c r="L193" s="2315"/>
      <c r="M193" s="2315"/>
      <c r="N193" s="2315"/>
      <c r="O193" s="2315"/>
      <c r="P193" s="2315"/>
      <c r="Q193" s="2315"/>
      <c r="R193" s="2316"/>
      <c r="S193" s="2303"/>
    </row>
    <row r="194" spans="1:19" ht="33.75">
      <c r="A194" s="1424"/>
      <c r="B194" s="1428" t="s">
        <v>1657</v>
      </c>
      <c r="C194" s="1426" t="s">
        <v>1655</v>
      </c>
      <c r="D194" s="2257"/>
      <c r="E194" s="155"/>
      <c r="F194" s="155"/>
      <c r="G194" s="156">
        <f>1660000/1.1</f>
        <v>1509090.9090909089</v>
      </c>
      <c r="H194" s="2314"/>
      <c r="I194" s="2315"/>
      <c r="J194" s="2315"/>
      <c r="K194" s="2315"/>
      <c r="L194" s="2315"/>
      <c r="M194" s="2315"/>
      <c r="N194" s="2315"/>
      <c r="O194" s="2315"/>
      <c r="P194" s="2315"/>
      <c r="Q194" s="2315"/>
      <c r="R194" s="2316"/>
      <c r="S194" s="2303"/>
    </row>
    <row r="195" spans="1:19" ht="33.75">
      <c r="A195" s="1424"/>
      <c r="B195" s="1428" t="s">
        <v>1658</v>
      </c>
      <c r="C195" s="1426" t="s">
        <v>1655</v>
      </c>
      <c r="D195" s="2257"/>
      <c r="E195" s="155"/>
      <c r="F195" s="155"/>
      <c r="G195" s="156">
        <f>1710000/1.1</f>
        <v>1554545.4545454544</v>
      </c>
      <c r="H195" s="2314"/>
      <c r="I195" s="2315"/>
      <c r="J195" s="2315"/>
      <c r="K195" s="2315"/>
      <c r="L195" s="2315"/>
      <c r="M195" s="2315"/>
      <c r="N195" s="2315"/>
      <c r="O195" s="2315"/>
      <c r="P195" s="2315"/>
      <c r="Q195" s="2315"/>
      <c r="R195" s="2316"/>
      <c r="S195" s="2303"/>
    </row>
    <row r="196" spans="1:19" ht="33.75">
      <c r="A196" s="1424"/>
      <c r="B196" s="1428" t="s">
        <v>1659</v>
      </c>
      <c r="C196" s="1426" t="s">
        <v>1655</v>
      </c>
      <c r="D196" s="2257"/>
      <c r="E196" s="155"/>
      <c r="F196" s="155"/>
      <c r="G196" s="156">
        <f>1770000/1.1</f>
        <v>1609090.9090909089</v>
      </c>
      <c r="H196" s="2314"/>
      <c r="I196" s="2315"/>
      <c r="J196" s="2315"/>
      <c r="K196" s="2315"/>
      <c r="L196" s="2315"/>
      <c r="M196" s="2315"/>
      <c r="N196" s="2315"/>
      <c r="O196" s="2315"/>
      <c r="P196" s="2315"/>
      <c r="Q196" s="2315"/>
      <c r="R196" s="2316"/>
      <c r="S196" s="2303"/>
    </row>
    <row r="197" spans="1:19" ht="33.75">
      <c r="A197" s="1424"/>
      <c r="B197" s="1428" t="s">
        <v>1660</v>
      </c>
      <c r="C197" s="1426" t="s">
        <v>1655</v>
      </c>
      <c r="D197" s="2257"/>
      <c r="E197" s="155"/>
      <c r="F197" s="155"/>
      <c r="G197" s="156">
        <f>1845000/1.1</f>
        <v>1677272.7272727271</v>
      </c>
      <c r="H197" s="2314"/>
      <c r="I197" s="2315"/>
      <c r="J197" s="2315"/>
      <c r="K197" s="2315"/>
      <c r="L197" s="2315"/>
      <c r="M197" s="2315"/>
      <c r="N197" s="2315"/>
      <c r="O197" s="2315"/>
      <c r="P197" s="2315"/>
      <c r="Q197" s="2315"/>
      <c r="R197" s="2316"/>
      <c r="S197" s="2303"/>
    </row>
    <row r="198" spans="1:19" ht="33.75">
      <c r="A198" s="1424"/>
      <c r="B198" s="1428" t="s">
        <v>1661</v>
      </c>
      <c r="C198" s="1426" t="s">
        <v>1655</v>
      </c>
      <c r="D198" s="2257"/>
      <c r="E198" s="155"/>
      <c r="F198" s="155"/>
      <c r="G198" s="156">
        <f>1990000/1.1</f>
        <v>1809090.9090909089</v>
      </c>
      <c r="H198" s="2347"/>
      <c r="I198" s="2348"/>
      <c r="J198" s="2348"/>
      <c r="K198" s="2348"/>
      <c r="L198" s="2348"/>
      <c r="M198" s="2348"/>
      <c r="N198" s="2348"/>
      <c r="O198" s="2348"/>
      <c r="P198" s="2348"/>
      <c r="Q198" s="2348"/>
      <c r="R198" s="2349"/>
      <c r="S198" s="2303"/>
    </row>
    <row r="199" spans="1:19" ht="37.5" customHeight="1">
      <c r="A199" s="1424"/>
      <c r="B199" s="1421" t="s">
        <v>1690</v>
      </c>
      <c r="C199" s="1336"/>
      <c r="D199" s="124"/>
      <c r="E199" s="2241"/>
      <c r="F199" s="2241"/>
      <c r="G199" s="2241"/>
      <c r="H199" s="2241"/>
      <c r="I199" s="2241"/>
      <c r="J199" s="2241"/>
      <c r="K199" s="2241"/>
      <c r="L199" s="2241"/>
      <c r="M199" s="2241"/>
      <c r="N199" s="2241"/>
      <c r="O199" s="2241"/>
      <c r="P199" s="2241"/>
      <c r="Q199" s="2241"/>
      <c r="R199" s="2241"/>
      <c r="S199" s="2242" t="s">
        <v>1691</v>
      </c>
    </row>
    <row r="200" spans="1:19" ht="36.75" customHeight="1">
      <c r="A200" s="1424"/>
      <c r="B200" s="1428" t="s">
        <v>1654</v>
      </c>
      <c r="C200" s="1426" t="s">
        <v>1655</v>
      </c>
      <c r="D200" s="2257" t="s">
        <v>1423</v>
      </c>
      <c r="E200" s="157">
        <f>1325000/1.1</f>
        <v>1204545.4545454544</v>
      </c>
      <c r="F200" s="155"/>
      <c r="G200" s="158"/>
      <c r="H200" s="2311" t="s">
        <v>1456</v>
      </c>
      <c r="I200" s="2312"/>
      <c r="J200" s="2312"/>
      <c r="K200" s="2312"/>
      <c r="L200" s="2312"/>
      <c r="M200" s="2312"/>
      <c r="N200" s="2312"/>
      <c r="O200" s="2312"/>
      <c r="P200" s="2312"/>
      <c r="Q200" s="2312"/>
      <c r="R200" s="2313"/>
      <c r="S200" s="2243"/>
    </row>
    <row r="201" spans="1:19" ht="36.75" customHeight="1">
      <c r="A201" s="1424"/>
      <c r="B201" s="1428" t="s">
        <v>1656</v>
      </c>
      <c r="C201" s="1426" t="s">
        <v>1655</v>
      </c>
      <c r="D201" s="2257"/>
      <c r="E201" s="157">
        <f>1375000/1.1</f>
        <v>1250000</v>
      </c>
      <c r="F201" s="155"/>
      <c r="G201" s="148"/>
      <c r="H201" s="2314"/>
      <c r="I201" s="2315"/>
      <c r="J201" s="2315"/>
      <c r="K201" s="2315"/>
      <c r="L201" s="2315"/>
      <c r="M201" s="2315"/>
      <c r="N201" s="2315"/>
      <c r="O201" s="2315"/>
      <c r="P201" s="2315"/>
      <c r="Q201" s="2315"/>
      <c r="R201" s="2316"/>
      <c r="S201" s="2243"/>
    </row>
    <row r="202" spans="1:19" ht="36.75" customHeight="1">
      <c r="A202" s="1424"/>
      <c r="B202" s="1428" t="s">
        <v>1657</v>
      </c>
      <c r="C202" s="1426" t="s">
        <v>1655</v>
      </c>
      <c r="D202" s="2257"/>
      <c r="E202" s="157">
        <f>1425000/1.1</f>
        <v>1295454.5454545454</v>
      </c>
      <c r="F202" s="155"/>
      <c r="G202" s="148"/>
      <c r="H202" s="2314"/>
      <c r="I202" s="2315"/>
      <c r="J202" s="2315"/>
      <c r="K202" s="2315"/>
      <c r="L202" s="2315"/>
      <c r="M202" s="2315"/>
      <c r="N202" s="2315"/>
      <c r="O202" s="2315"/>
      <c r="P202" s="2315"/>
      <c r="Q202" s="2315"/>
      <c r="R202" s="2316"/>
      <c r="S202" s="2243"/>
    </row>
    <row r="203" spans="1:19" ht="36.75" customHeight="1">
      <c r="A203" s="1424"/>
      <c r="B203" s="1428" t="s">
        <v>1658</v>
      </c>
      <c r="C203" s="1426" t="s">
        <v>1655</v>
      </c>
      <c r="D203" s="2257"/>
      <c r="E203" s="157">
        <f>1475000/1.1</f>
        <v>1340909.0909090908</v>
      </c>
      <c r="F203" s="155"/>
      <c r="G203" s="148"/>
      <c r="H203" s="2314"/>
      <c r="I203" s="2315"/>
      <c r="J203" s="2315"/>
      <c r="K203" s="2315"/>
      <c r="L203" s="2315"/>
      <c r="M203" s="2315"/>
      <c r="N203" s="2315"/>
      <c r="O203" s="2315"/>
      <c r="P203" s="2315"/>
      <c r="Q203" s="2315"/>
      <c r="R203" s="2316"/>
      <c r="S203" s="2243"/>
    </row>
    <row r="204" spans="1:19" ht="36.75" customHeight="1">
      <c r="A204" s="1424"/>
      <c r="B204" s="1428" t="s">
        <v>1659</v>
      </c>
      <c r="C204" s="1426" t="s">
        <v>1655</v>
      </c>
      <c r="D204" s="2257"/>
      <c r="E204" s="157">
        <f>1550000/1.1</f>
        <v>1409090.9090909089</v>
      </c>
      <c r="F204" s="155"/>
      <c r="G204" s="148"/>
      <c r="H204" s="2314"/>
      <c r="I204" s="2315"/>
      <c r="J204" s="2315"/>
      <c r="K204" s="2315"/>
      <c r="L204" s="2315"/>
      <c r="M204" s="2315"/>
      <c r="N204" s="2315"/>
      <c r="O204" s="2315"/>
      <c r="P204" s="2315"/>
      <c r="Q204" s="2315"/>
      <c r="R204" s="2316"/>
      <c r="S204" s="2243"/>
    </row>
    <row r="205" spans="1:19" ht="36.75" customHeight="1">
      <c r="A205" s="1424"/>
      <c r="B205" s="1428" t="s">
        <v>1530</v>
      </c>
      <c r="C205" s="1426" t="s">
        <v>548</v>
      </c>
      <c r="D205" s="2257"/>
      <c r="E205" s="157">
        <f>1675000/1.1</f>
        <v>1522727.2727272727</v>
      </c>
      <c r="F205" s="155"/>
      <c r="G205" s="148"/>
      <c r="H205" s="2347"/>
      <c r="I205" s="2348"/>
      <c r="J205" s="2348"/>
      <c r="K205" s="2348"/>
      <c r="L205" s="2348"/>
      <c r="M205" s="2348"/>
      <c r="N205" s="2348"/>
      <c r="O205" s="2348"/>
      <c r="P205" s="2348"/>
      <c r="Q205" s="2348"/>
      <c r="R205" s="2349"/>
      <c r="S205" s="2244"/>
    </row>
    <row r="206" spans="1:19" ht="39.950000000000003" customHeight="1">
      <c r="A206" s="1424"/>
      <c r="B206" s="1421" t="s">
        <v>1689</v>
      </c>
      <c r="C206" s="1336"/>
      <c r="D206" s="124"/>
      <c r="E206" s="2241"/>
      <c r="F206" s="2241"/>
      <c r="G206" s="2241"/>
      <c r="H206" s="2241"/>
      <c r="I206" s="2241"/>
      <c r="J206" s="2241"/>
      <c r="K206" s="2241"/>
      <c r="L206" s="2241"/>
      <c r="M206" s="2241"/>
      <c r="N206" s="2241"/>
      <c r="O206" s="2241"/>
      <c r="P206" s="2241"/>
      <c r="Q206" s="2241"/>
      <c r="R206" s="2241"/>
      <c r="S206" s="1423"/>
    </row>
    <row r="207" spans="1:19" ht="38.25" customHeight="1">
      <c r="A207" s="1424"/>
      <c r="B207" s="1428" t="s">
        <v>1654</v>
      </c>
      <c r="C207" s="1426" t="s">
        <v>1655</v>
      </c>
      <c r="D207" s="2257" t="s">
        <v>1423</v>
      </c>
      <c r="E207" s="157">
        <f>1375000/1.1</f>
        <v>1250000</v>
      </c>
      <c r="F207" s="155"/>
      <c r="G207" s="148"/>
      <c r="H207" s="2311" t="s">
        <v>1459</v>
      </c>
      <c r="I207" s="2312"/>
      <c r="J207" s="2312"/>
      <c r="K207" s="2312"/>
      <c r="L207" s="2312"/>
      <c r="M207" s="2312"/>
      <c r="N207" s="2312"/>
      <c r="O207" s="2312"/>
      <c r="P207" s="2312"/>
      <c r="Q207" s="2312"/>
      <c r="R207" s="2313"/>
      <c r="S207" s="2335" t="s">
        <v>1460</v>
      </c>
    </row>
    <row r="208" spans="1:19" ht="38.25" customHeight="1">
      <c r="A208" s="1424"/>
      <c r="B208" s="1428" t="s">
        <v>1656</v>
      </c>
      <c r="C208" s="1426" t="s">
        <v>1655</v>
      </c>
      <c r="D208" s="2257"/>
      <c r="E208" s="157">
        <f>1425000/1.1</f>
        <v>1295454.5454545454</v>
      </c>
      <c r="F208" s="155"/>
      <c r="G208" s="148"/>
      <c r="H208" s="2314"/>
      <c r="I208" s="2315"/>
      <c r="J208" s="2315"/>
      <c r="K208" s="2315"/>
      <c r="L208" s="2315"/>
      <c r="M208" s="2315"/>
      <c r="N208" s="2315"/>
      <c r="O208" s="2315"/>
      <c r="P208" s="2315"/>
      <c r="Q208" s="2315"/>
      <c r="R208" s="2316"/>
      <c r="S208" s="2257"/>
    </row>
    <row r="209" spans="1:19" ht="38.25" customHeight="1">
      <c r="A209" s="1424"/>
      <c r="B209" s="1428" t="s">
        <v>1657</v>
      </c>
      <c r="C209" s="1426" t="s">
        <v>1655</v>
      </c>
      <c r="D209" s="2257"/>
      <c r="E209" s="157">
        <f>1475000/1.1</f>
        <v>1340909.0909090908</v>
      </c>
      <c r="F209" s="155"/>
      <c r="G209" s="148"/>
      <c r="H209" s="2314"/>
      <c r="I209" s="2315"/>
      <c r="J209" s="2315"/>
      <c r="K209" s="2315"/>
      <c r="L209" s="2315"/>
      <c r="M209" s="2315"/>
      <c r="N209" s="2315"/>
      <c r="O209" s="2315"/>
      <c r="P209" s="2315"/>
      <c r="Q209" s="2315"/>
      <c r="R209" s="2316"/>
      <c r="S209" s="2257"/>
    </row>
    <row r="210" spans="1:19" ht="38.25" customHeight="1">
      <c r="A210" s="1424"/>
      <c r="B210" s="1428" t="s">
        <v>1658</v>
      </c>
      <c r="C210" s="1426" t="s">
        <v>1655</v>
      </c>
      <c r="D210" s="2257"/>
      <c r="E210" s="157">
        <f>1530000/1.1</f>
        <v>1390909.0909090908</v>
      </c>
      <c r="F210" s="155"/>
      <c r="G210" s="148"/>
      <c r="H210" s="2314"/>
      <c r="I210" s="2315"/>
      <c r="J210" s="2315"/>
      <c r="K210" s="2315"/>
      <c r="L210" s="2315"/>
      <c r="M210" s="2315"/>
      <c r="N210" s="2315"/>
      <c r="O210" s="2315"/>
      <c r="P210" s="2315"/>
      <c r="Q210" s="2315"/>
      <c r="R210" s="2316"/>
      <c r="S210" s="2257"/>
    </row>
    <row r="211" spans="1:19" ht="38.25" customHeight="1">
      <c r="A211" s="1424"/>
      <c r="B211" s="1428" t="s">
        <v>1659</v>
      </c>
      <c r="C211" s="1426" t="s">
        <v>1655</v>
      </c>
      <c r="D211" s="2257"/>
      <c r="E211" s="157">
        <f>1600000/1.1</f>
        <v>1454545.4545454544</v>
      </c>
      <c r="F211" s="155"/>
      <c r="G211" s="148"/>
      <c r="H211" s="2314"/>
      <c r="I211" s="2315"/>
      <c r="J211" s="2315"/>
      <c r="K211" s="2315"/>
      <c r="L211" s="2315"/>
      <c r="M211" s="2315"/>
      <c r="N211" s="2315"/>
      <c r="O211" s="2315"/>
      <c r="P211" s="2315"/>
      <c r="Q211" s="2315"/>
      <c r="R211" s="2316"/>
      <c r="S211" s="2257"/>
    </row>
    <row r="212" spans="1:19" ht="38.25" customHeight="1">
      <c r="A212" s="1424"/>
      <c r="B212" s="1428" t="s">
        <v>1530</v>
      </c>
      <c r="C212" s="1426" t="s">
        <v>548</v>
      </c>
      <c r="D212" s="2257"/>
      <c r="E212" s="157">
        <f>1700000/1.1</f>
        <v>1545454.5454545454</v>
      </c>
      <c r="F212" s="155"/>
      <c r="G212" s="148"/>
      <c r="H212" s="2314"/>
      <c r="I212" s="2315"/>
      <c r="J212" s="2315"/>
      <c r="K212" s="2315"/>
      <c r="L212" s="2315"/>
      <c r="M212" s="2315"/>
      <c r="N212" s="2315"/>
      <c r="O212" s="2315"/>
      <c r="P212" s="2315"/>
      <c r="Q212" s="2315"/>
      <c r="R212" s="2316"/>
      <c r="S212" s="2257"/>
    </row>
    <row r="213" spans="1:19" ht="30" customHeight="1">
      <c r="A213" s="1423" t="s">
        <v>1266</v>
      </c>
      <c r="B213" s="2337" t="s">
        <v>1267</v>
      </c>
      <c r="C213" s="2337"/>
      <c r="D213" s="2337"/>
      <c r="E213" s="2337"/>
      <c r="F213" s="2337"/>
      <c r="G213" s="2337"/>
      <c r="H213" s="2337"/>
      <c r="I213" s="2337"/>
      <c r="J213" s="2337"/>
      <c r="K213" s="2337"/>
      <c r="L213" s="2337"/>
      <c r="M213" s="2337"/>
      <c r="N213" s="2337"/>
      <c r="O213" s="2337"/>
      <c r="P213" s="2337"/>
      <c r="Q213" s="2337"/>
      <c r="R213" s="2337"/>
      <c r="S213" s="154"/>
    </row>
    <row r="214" spans="1:19" ht="45" hidden="1" customHeight="1">
      <c r="A214" s="2241">
        <v>1</v>
      </c>
      <c r="B214" s="1892" t="s">
        <v>1563</v>
      </c>
      <c r="C214" s="1892"/>
      <c r="D214" s="1892"/>
      <c r="E214" s="1892"/>
      <c r="F214" s="1892"/>
      <c r="G214" s="1892"/>
      <c r="H214" s="1892"/>
      <c r="I214" s="1892"/>
      <c r="J214" s="1892"/>
      <c r="K214" s="1892"/>
      <c r="L214" s="1892"/>
      <c r="M214" s="1892"/>
      <c r="N214" s="1892"/>
      <c r="O214" s="1892"/>
      <c r="P214" s="1892"/>
      <c r="Q214" s="1892"/>
      <c r="R214" s="1892"/>
      <c r="S214" s="2257"/>
    </row>
    <row r="215" spans="1:19" ht="30" hidden="1" customHeight="1">
      <c r="A215" s="2241"/>
      <c r="B215" s="2338" t="s">
        <v>1427</v>
      </c>
      <c r="C215" s="2331"/>
      <c r="D215" s="2331"/>
      <c r="E215" s="2331"/>
      <c r="F215" s="2331"/>
      <c r="G215" s="2331"/>
      <c r="H215" s="2331"/>
      <c r="I215" s="2331"/>
      <c r="J215" s="2331"/>
      <c r="K215" s="2331"/>
      <c r="L215" s="2331"/>
      <c r="M215" s="2331"/>
      <c r="N215" s="2331"/>
      <c r="O215" s="2331"/>
      <c r="P215" s="2331"/>
      <c r="Q215" s="2331"/>
      <c r="R215" s="2331"/>
      <c r="S215" s="2257"/>
    </row>
    <row r="216" spans="1:19" ht="22.5" hidden="1" customHeight="1">
      <c r="A216" s="2241"/>
      <c r="B216" s="2339" t="s">
        <v>1374</v>
      </c>
      <c r="C216" s="2331"/>
      <c r="D216" s="2331"/>
      <c r="E216" s="2331"/>
      <c r="F216" s="2331"/>
      <c r="G216" s="2331"/>
      <c r="H216" s="2331"/>
      <c r="I216" s="2331"/>
      <c r="J216" s="2331"/>
      <c r="K216" s="2331"/>
      <c r="L216" s="2331"/>
      <c r="M216" s="2331"/>
      <c r="N216" s="2331"/>
      <c r="O216" s="2331"/>
      <c r="P216" s="1428"/>
      <c r="Q216" s="1428"/>
      <c r="R216" s="1428"/>
      <c r="S216" s="2257"/>
    </row>
    <row r="217" spans="1:19" ht="18" hidden="1" customHeight="1">
      <c r="A217" s="2241"/>
      <c r="B217" s="2339" t="s">
        <v>1428</v>
      </c>
      <c r="C217" s="2331"/>
      <c r="D217" s="2331"/>
      <c r="E217" s="2331"/>
      <c r="F217" s="2331"/>
      <c r="G217" s="2331"/>
      <c r="H217" s="2331"/>
      <c r="I217" s="2331"/>
      <c r="J217" s="2331"/>
      <c r="K217" s="2331"/>
      <c r="L217" s="2331"/>
      <c r="M217" s="2331"/>
      <c r="N217" s="2331"/>
      <c r="O217" s="2331"/>
      <c r="P217" s="2331"/>
      <c r="Q217" s="2331"/>
      <c r="R217" s="2331"/>
      <c r="S217" s="2257"/>
    </row>
    <row r="218" spans="1:19" ht="18" hidden="1" customHeight="1">
      <c r="A218" s="2241"/>
      <c r="B218" s="2339" t="s">
        <v>1429</v>
      </c>
      <c r="C218" s="2331"/>
      <c r="D218" s="2331"/>
      <c r="E218" s="2331"/>
      <c r="F218" s="2331"/>
      <c r="G218" s="2331"/>
      <c r="H218" s="2331"/>
      <c r="I218" s="2331"/>
      <c r="J218" s="2331"/>
      <c r="K218" s="2331"/>
      <c r="L218" s="2331"/>
      <c r="M218" s="2331"/>
      <c r="N218" s="2331"/>
      <c r="O218" s="2331"/>
      <c r="P218" s="2331"/>
      <c r="Q218" s="2331"/>
      <c r="R218" s="2331"/>
      <c r="S218" s="2257"/>
    </row>
    <row r="219" spans="1:19" ht="30" hidden="1" customHeight="1">
      <c r="A219" s="1423"/>
      <c r="B219" s="2340" t="s">
        <v>1430</v>
      </c>
      <c r="C219" s="1892"/>
      <c r="D219" s="1892"/>
      <c r="E219" s="1892"/>
      <c r="F219" s="1892"/>
      <c r="G219" s="2327"/>
      <c r="H219" s="2327"/>
      <c r="I219" s="2327"/>
      <c r="J219" s="2327"/>
      <c r="K219" s="2327"/>
      <c r="L219" s="2327"/>
      <c r="M219" s="2327"/>
      <c r="N219" s="2327"/>
      <c r="O219" s="2327"/>
      <c r="P219" s="2327"/>
      <c r="Q219" s="2327"/>
      <c r="R219" s="2327"/>
      <c r="S219" s="157"/>
    </row>
    <row r="220" spans="1:19" ht="30" hidden="1" customHeight="1">
      <c r="A220" s="1424"/>
      <c r="B220" s="1428" t="s">
        <v>1272</v>
      </c>
      <c r="C220" s="1426" t="s">
        <v>1273</v>
      </c>
      <c r="D220" s="1426"/>
      <c r="E220" s="157">
        <v>440000</v>
      </c>
      <c r="F220" s="2258" t="s">
        <v>1431</v>
      </c>
      <c r="G220" s="2259"/>
      <c r="H220" s="2259"/>
      <c r="I220" s="2259"/>
      <c r="J220" s="2259"/>
      <c r="K220" s="2259"/>
      <c r="L220" s="2259"/>
      <c r="M220" s="2259"/>
      <c r="N220" s="2259"/>
      <c r="O220" s="2259"/>
      <c r="P220" s="2259"/>
      <c r="Q220" s="2259"/>
      <c r="R220" s="2260"/>
      <c r="S220" s="2257"/>
    </row>
    <row r="221" spans="1:19" ht="30" hidden="1" customHeight="1">
      <c r="A221" s="1424"/>
      <c r="B221" s="1428" t="s">
        <v>1274</v>
      </c>
      <c r="C221" s="1426" t="s">
        <v>1273</v>
      </c>
      <c r="D221" s="1426"/>
      <c r="E221" s="157">
        <v>495000</v>
      </c>
      <c r="F221" s="2261"/>
      <c r="G221" s="2262"/>
      <c r="H221" s="2262"/>
      <c r="I221" s="2262"/>
      <c r="J221" s="2262"/>
      <c r="K221" s="2262"/>
      <c r="L221" s="2262"/>
      <c r="M221" s="2262"/>
      <c r="N221" s="2262"/>
      <c r="O221" s="2262"/>
      <c r="P221" s="2262"/>
      <c r="Q221" s="2262"/>
      <c r="R221" s="2263"/>
      <c r="S221" s="2257"/>
    </row>
    <row r="222" spans="1:19" ht="30" hidden="1" customHeight="1">
      <c r="A222" s="1424"/>
      <c r="B222" s="1428" t="s">
        <v>1375</v>
      </c>
      <c r="C222" s="1426" t="s">
        <v>1273</v>
      </c>
      <c r="D222" s="1426"/>
      <c r="E222" s="157">
        <v>555000</v>
      </c>
      <c r="F222" s="2261"/>
      <c r="G222" s="2262"/>
      <c r="H222" s="2262"/>
      <c r="I222" s="2262"/>
      <c r="J222" s="2262"/>
      <c r="K222" s="2262"/>
      <c r="L222" s="2262"/>
      <c r="M222" s="2262"/>
      <c r="N222" s="2262"/>
      <c r="O222" s="2262"/>
      <c r="P222" s="2262"/>
      <c r="Q222" s="2262"/>
      <c r="R222" s="2263"/>
      <c r="S222" s="2257"/>
    </row>
    <row r="223" spans="1:19" ht="30" hidden="1" customHeight="1">
      <c r="A223" s="1424"/>
      <c r="B223" s="1428" t="s">
        <v>1276</v>
      </c>
      <c r="C223" s="1426" t="s">
        <v>1273</v>
      </c>
      <c r="D223" s="1426"/>
      <c r="E223" s="157">
        <v>680000</v>
      </c>
      <c r="F223" s="2261"/>
      <c r="G223" s="2262"/>
      <c r="H223" s="2262"/>
      <c r="I223" s="2262"/>
      <c r="J223" s="2262"/>
      <c r="K223" s="2262"/>
      <c r="L223" s="2262"/>
      <c r="M223" s="2262"/>
      <c r="N223" s="2262"/>
      <c r="O223" s="2262"/>
      <c r="P223" s="2262"/>
      <c r="Q223" s="2262"/>
      <c r="R223" s="2263"/>
      <c r="S223" s="2257"/>
    </row>
    <row r="224" spans="1:19" ht="30" hidden="1" customHeight="1">
      <c r="A224" s="1424"/>
      <c r="B224" s="1428" t="s">
        <v>1277</v>
      </c>
      <c r="C224" s="1426" t="s">
        <v>1273</v>
      </c>
      <c r="D224" s="1426"/>
      <c r="E224" s="157">
        <v>720000</v>
      </c>
      <c r="F224" s="2261"/>
      <c r="G224" s="2262"/>
      <c r="H224" s="2262"/>
      <c r="I224" s="2262"/>
      <c r="J224" s="2262"/>
      <c r="K224" s="2262"/>
      <c r="L224" s="2262"/>
      <c r="M224" s="2262"/>
      <c r="N224" s="2262"/>
      <c r="O224" s="2262"/>
      <c r="P224" s="2262"/>
      <c r="Q224" s="2262"/>
      <c r="R224" s="2263"/>
      <c r="S224" s="2257"/>
    </row>
    <row r="225" spans="1:19" ht="30" hidden="1" customHeight="1">
      <c r="A225" s="1424"/>
      <c r="B225" s="1428" t="s">
        <v>1278</v>
      </c>
      <c r="C225" s="1426" t="s">
        <v>1273</v>
      </c>
      <c r="D225" s="1426"/>
      <c r="E225" s="157">
        <v>790000</v>
      </c>
      <c r="F225" s="2261"/>
      <c r="G225" s="2262"/>
      <c r="H225" s="2262"/>
      <c r="I225" s="2262"/>
      <c r="J225" s="2262"/>
      <c r="K225" s="2262"/>
      <c r="L225" s="2262"/>
      <c r="M225" s="2262"/>
      <c r="N225" s="2262"/>
      <c r="O225" s="2262"/>
      <c r="P225" s="2262"/>
      <c r="Q225" s="2262"/>
      <c r="R225" s="2263"/>
      <c r="S225" s="2257"/>
    </row>
    <row r="226" spans="1:19" ht="30" hidden="1" customHeight="1">
      <c r="A226" s="1424"/>
      <c r="B226" s="1428" t="s">
        <v>1279</v>
      </c>
      <c r="C226" s="1426" t="s">
        <v>1273</v>
      </c>
      <c r="D226" s="1426"/>
      <c r="E226" s="157">
        <v>985000</v>
      </c>
      <c r="F226" s="2261"/>
      <c r="G226" s="2262"/>
      <c r="H226" s="2262"/>
      <c r="I226" s="2262"/>
      <c r="J226" s="2262"/>
      <c r="K226" s="2262"/>
      <c r="L226" s="2262"/>
      <c r="M226" s="2262"/>
      <c r="N226" s="2262"/>
      <c r="O226" s="2262"/>
      <c r="P226" s="2262"/>
      <c r="Q226" s="2262"/>
      <c r="R226" s="2263"/>
      <c r="S226" s="2257"/>
    </row>
    <row r="227" spans="1:19" ht="30" hidden="1" customHeight="1">
      <c r="A227" s="1424"/>
      <c r="B227" s="1428" t="s">
        <v>1280</v>
      </c>
      <c r="C227" s="1426" t="s">
        <v>1273</v>
      </c>
      <c r="D227" s="1426"/>
      <c r="E227" s="157">
        <v>1090000</v>
      </c>
      <c r="F227" s="2261"/>
      <c r="G227" s="2262"/>
      <c r="H227" s="2262"/>
      <c r="I227" s="2262"/>
      <c r="J227" s="2262"/>
      <c r="K227" s="2262"/>
      <c r="L227" s="2262"/>
      <c r="M227" s="2262"/>
      <c r="N227" s="2262"/>
      <c r="O227" s="2262"/>
      <c r="P227" s="2262"/>
      <c r="Q227" s="2262"/>
      <c r="R227" s="2263"/>
      <c r="S227" s="2257"/>
    </row>
    <row r="228" spans="1:19" ht="30" hidden="1" customHeight="1">
      <c r="A228" s="1424"/>
      <c r="B228" s="1428" t="s">
        <v>1281</v>
      </c>
      <c r="C228" s="1426" t="s">
        <v>1273</v>
      </c>
      <c r="D228" s="1426"/>
      <c r="E228" s="157">
        <v>1190000</v>
      </c>
      <c r="F228" s="2261"/>
      <c r="G228" s="2262"/>
      <c r="H228" s="2262"/>
      <c r="I228" s="2262"/>
      <c r="J228" s="2262"/>
      <c r="K228" s="2262"/>
      <c r="L228" s="2262"/>
      <c r="M228" s="2262"/>
      <c r="N228" s="2262"/>
      <c r="O228" s="2262"/>
      <c r="P228" s="2262"/>
      <c r="Q228" s="2262"/>
      <c r="R228" s="2263"/>
      <c r="S228" s="2257"/>
    </row>
    <row r="229" spans="1:19" ht="30" hidden="1" customHeight="1">
      <c r="A229" s="1424"/>
      <c r="B229" s="1428" t="s">
        <v>1282</v>
      </c>
      <c r="C229" s="1426" t="s">
        <v>1273</v>
      </c>
      <c r="D229" s="1426"/>
      <c r="E229" s="157">
        <v>1485000</v>
      </c>
      <c r="F229" s="2261"/>
      <c r="G229" s="2262"/>
      <c r="H229" s="2262"/>
      <c r="I229" s="2262"/>
      <c r="J229" s="2262"/>
      <c r="K229" s="2262"/>
      <c r="L229" s="2262"/>
      <c r="M229" s="2262"/>
      <c r="N229" s="2262"/>
      <c r="O229" s="2262"/>
      <c r="P229" s="2262"/>
      <c r="Q229" s="2262"/>
      <c r="R229" s="2263"/>
      <c r="S229" s="2257"/>
    </row>
    <row r="230" spans="1:19" ht="30" hidden="1" customHeight="1">
      <c r="A230" s="1424"/>
      <c r="B230" s="1428" t="s">
        <v>1283</v>
      </c>
      <c r="C230" s="1426" t="s">
        <v>1273</v>
      </c>
      <c r="D230" s="1426"/>
      <c r="E230" s="157">
        <v>1610000</v>
      </c>
      <c r="F230" s="2261"/>
      <c r="G230" s="2262"/>
      <c r="H230" s="2262"/>
      <c r="I230" s="2262"/>
      <c r="J230" s="2262"/>
      <c r="K230" s="2262"/>
      <c r="L230" s="2262"/>
      <c r="M230" s="2262"/>
      <c r="N230" s="2262"/>
      <c r="O230" s="2262"/>
      <c r="P230" s="2262"/>
      <c r="Q230" s="2262"/>
      <c r="R230" s="2263"/>
      <c r="S230" s="2257"/>
    </row>
    <row r="231" spans="1:19" ht="30" hidden="1" customHeight="1">
      <c r="A231" s="1424"/>
      <c r="B231" s="1428" t="s">
        <v>1284</v>
      </c>
      <c r="C231" s="1426" t="s">
        <v>1273</v>
      </c>
      <c r="D231" s="1426"/>
      <c r="E231" s="157">
        <v>1740000</v>
      </c>
      <c r="F231" s="2261"/>
      <c r="G231" s="2262"/>
      <c r="H231" s="2262"/>
      <c r="I231" s="2262"/>
      <c r="J231" s="2262"/>
      <c r="K231" s="2262"/>
      <c r="L231" s="2262"/>
      <c r="M231" s="2262"/>
      <c r="N231" s="2262"/>
      <c r="O231" s="2262"/>
      <c r="P231" s="2262"/>
      <c r="Q231" s="2262"/>
      <c r="R231" s="2263"/>
      <c r="S231" s="2257"/>
    </row>
    <row r="232" spans="1:19" ht="30" hidden="1" customHeight="1">
      <c r="A232" s="1424"/>
      <c r="B232" s="1428" t="s">
        <v>1285</v>
      </c>
      <c r="C232" s="1426" t="s">
        <v>1273</v>
      </c>
      <c r="D232" s="1426"/>
      <c r="E232" s="157">
        <v>2475000</v>
      </c>
      <c r="F232" s="2261"/>
      <c r="G232" s="2262"/>
      <c r="H232" s="2262"/>
      <c r="I232" s="2262"/>
      <c r="J232" s="2262"/>
      <c r="K232" s="2262"/>
      <c r="L232" s="2262"/>
      <c r="M232" s="2262"/>
      <c r="N232" s="2262"/>
      <c r="O232" s="2262"/>
      <c r="P232" s="2262"/>
      <c r="Q232" s="2262"/>
      <c r="R232" s="2263"/>
      <c r="S232" s="2257"/>
    </row>
    <row r="233" spans="1:19" ht="30" hidden="1" customHeight="1">
      <c r="A233" s="1424"/>
      <c r="B233" s="1428" t="s">
        <v>1286</v>
      </c>
      <c r="C233" s="1426" t="s">
        <v>1273</v>
      </c>
      <c r="D233" s="1426"/>
      <c r="E233" s="157">
        <v>2745000</v>
      </c>
      <c r="F233" s="2261"/>
      <c r="G233" s="2262"/>
      <c r="H233" s="2262"/>
      <c r="I233" s="2262"/>
      <c r="J233" s="2262"/>
      <c r="K233" s="2262"/>
      <c r="L233" s="2262"/>
      <c r="M233" s="2262"/>
      <c r="N233" s="2262"/>
      <c r="O233" s="2262"/>
      <c r="P233" s="2262"/>
      <c r="Q233" s="2262"/>
      <c r="R233" s="2263"/>
      <c r="S233" s="2257"/>
    </row>
    <row r="234" spans="1:19" ht="30" hidden="1" customHeight="1">
      <c r="A234" s="1424"/>
      <c r="B234" s="1428" t="s">
        <v>1287</v>
      </c>
      <c r="C234" s="1426" t="s">
        <v>1273</v>
      </c>
      <c r="D234" s="1426"/>
      <c r="E234" s="157">
        <v>2970000</v>
      </c>
      <c r="F234" s="2261"/>
      <c r="G234" s="2262"/>
      <c r="H234" s="2262"/>
      <c r="I234" s="2262"/>
      <c r="J234" s="2262"/>
      <c r="K234" s="2262"/>
      <c r="L234" s="2262"/>
      <c r="M234" s="2262"/>
      <c r="N234" s="2262"/>
      <c r="O234" s="2262"/>
      <c r="P234" s="2262"/>
      <c r="Q234" s="2262"/>
      <c r="R234" s="2263"/>
      <c r="S234" s="2257"/>
    </row>
    <row r="235" spans="1:19" ht="30" hidden="1" customHeight="1">
      <c r="A235" s="1424"/>
      <c r="B235" s="1428" t="s">
        <v>1288</v>
      </c>
      <c r="C235" s="1426" t="s">
        <v>1273</v>
      </c>
      <c r="D235" s="1426"/>
      <c r="E235" s="157">
        <v>3555000</v>
      </c>
      <c r="F235" s="2261"/>
      <c r="G235" s="2262"/>
      <c r="H235" s="2262"/>
      <c r="I235" s="2262"/>
      <c r="J235" s="2262"/>
      <c r="K235" s="2262"/>
      <c r="L235" s="2262"/>
      <c r="M235" s="2262"/>
      <c r="N235" s="2262"/>
      <c r="O235" s="2262"/>
      <c r="P235" s="2262"/>
      <c r="Q235" s="2262"/>
      <c r="R235" s="2263"/>
      <c r="S235" s="2257"/>
    </row>
    <row r="236" spans="1:19" ht="30" hidden="1" customHeight="1">
      <c r="A236" s="1424"/>
      <c r="B236" s="1428" t="s">
        <v>1289</v>
      </c>
      <c r="C236" s="1426" t="s">
        <v>1273</v>
      </c>
      <c r="D236" s="1426"/>
      <c r="E236" s="157">
        <v>3915000</v>
      </c>
      <c r="F236" s="2261"/>
      <c r="G236" s="2262"/>
      <c r="H236" s="2262"/>
      <c r="I236" s="2262"/>
      <c r="J236" s="2262"/>
      <c r="K236" s="2262"/>
      <c r="L236" s="2262"/>
      <c r="M236" s="2262"/>
      <c r="N236" s="2262"/>
      <c r="O236" s="2262"/>
      <c r="P236" s="2262"/>
      <c r="Q236" s="2262"/>
      <c r="R236" s="2263"/>
      <c r="S236" s="2257"/>
    </row>
    <row r="237" spans="1:19" ht="30" hidden="1" customHeight="1">
      <c r="A237" s="1424"/>
      <c r="B237" s="1428" t="s">
        <v>1290</v>
      </c>
      <c r="C237" s="1426" t="s">
        <v>1273</v>
      </c>
      <c r="D237" s="1426"/>
      <c r="E237" s="157">
        <v>4275000</v>
      </c>
      <c r="F237" s="2264"/>
      <c r="G237" s="2265"/>
      <c r="H237" s="2265"/>
      <c r="I237" s="2265"/>
      <c r="J237" s="2265"/>
      <c r="K237" s="2265"/>
      <c r="L237" s="2265"/>
      <c r="M237" s="2265"/>
      <c r="N237" s="2265"/>
      <c r="O237" s="2265"/>
      <c r="P237" s="2265"/>
      <c r="Q237" s="2265"/>
      <c r="R237" s="2266"/>
      <c r="S237" s="2257"/>
    </row>
    <row r="238" spans="1:19" ht="30" hidden="1" customHeight="1">
      <c r="A238" s="1424"/>
      <c r="B238" s="1892" t="s">
        <v>1432</v>
      </c>
      <c r="C238" s="1892"/>
      <c r="D238" s="1892"/>
      <c r="E238" s="1892"/>
      <c r="F238" s="1892"/>
      <c r="G238" s="2327"/>
      <c r="H238" s="2327"/>
      <c r="I238" s="2327"/>
      <c r="J238" s="2327"/>
      <c r="K238" s="2327"/>
      <c r="L238" s="2327"/>
      <c r="M238" s="2327"/>
      <c r="N238" s="2327"/>
      <c r="O238" s="2327"/>
      <c r="P238" s="2327"/>
      <c r="Q238" s="2327"/>
      <c r="R238" s="2327"/>
      <c r="S238" s="2257"/>
    </row>
    <row r="239" spans="1:19" ht="30" hidden="1" customHeight="1">
      <c r="A239" s="1424"/>
      <c r="B239" s="1428" t="s">
        <v>1433</v>
      </c>
      <c r="C239" s="1426" t="s">
        <v>1273</v>
      </c>
      <c r="D239" s="1426"/>
      <c r="E239" s="157">
        <v>775000</v>
      </c>
      <c r="F239" s="2311" t="s">
        <v>1436</v>
      </c>
      <c r="G239" s="2312"/>
      <c r="H239" s="2312"/>
      <c r="I239" s="2312"/>
      <c r="J239" s="2312"/>
      <c r="K239" s="2312"/>
      <c r="L239" s="2312"/>
      <c r="M239" s="2312"/>
      <c r="N239" s="2312"/>
      <c r="O239" s="2312"/>
      <c r="P239" s="2312"/>
      <c r="Q239" s="2312"/>
      <c r="R239" s="2313"/>
      <c r="S239" s="2257"/>
    </row>
    <row r="240" spans="1:19" ht="30" hidden="1" customHeight="1">
      <c r="A240" s="1373"/>
      <c r="B240" s="1374" t="s">
        <v>1434</v>
      </c>
      <c r="C240" s="1375" t="s">
        <v>1273</v>
      </c>
      <c r="D240" s="1375"/>
      <c r="E240" s="1455">
        <v>865000</v>
      </c>
      <c r="F240" s="2314"/>
      <c r="G240" s="2315"/>
      <c r="H240" s="2315"/>
      <c r="I240" s="2315"/>
      <c r="J240" s="2315"/>
      <c r="K240" s="2315"/>
      <c r="L240" s="2315"/>
      <c r="M240" s="2315"/>
      <c r="N240" s="2315"/>
      <c r="O240" s="2315"/>
      <c r="P240" s="2315"/>
      <c r="Q240" s="2315"/>
      <c r="R240" s="2316"/>
      <c r="S240" s="2257"/>
    </row>
    <row r="241" spans="1:19" ht="30" hidden="1" customHeight="1">
      <c r="A241" s="1424"/>
      <c r="B241" s="1428" t="s">
        <v>1435</v>
      </c>
      <c r="C241" s="1426" t="s">
        <v>1273</v>
      </c>
      <c r="D241" s="1426"/>
      <c r="E241" s="157">
        <v>1165000</v>
      </c>
      <c r="F241" s="2314"/>
      <c r="G241" s="2315"/>
      <c r="H241" s="2315"/>
      <c r="I241" s="2315"/>
      <c r="J241" s="2315"/>
      <c r="K241" s="2315"/>
      <c r="L241" s="2315"/>
      <c r="M241" s="2315"/>
      <c r="N241" s="2315"/>
      <c r="O241" s="2315"/>
      <c r="P241" s="2315"/>
      <c r="Q241" s="2315"/>
      <c r="R241" s="2316"/>
      <c r="S241" s="2257"/>
    </row>
    <row r="242" spans="1:19" ht="30" hidden="1" customHeight="1">
      <c r="A242" s="1424"/>
      <c r="B242" s="1428" t="s">
        <v>1437</v>
      </c>
      <c r="C242" s="1426" t="s">
        <v>1273</v>
      </c>
      <c r="D242" s="1426"/>
      <c r="E242" s="157">
        <v>1280000</v>
      </c>
      <c r="F242" s="2314"/>
      <c r="G242" s="2315"/>
      <c r="H242" s="2315"/>
      <c r="I242" s="2315"/>
      <c r="J242" s="2315"/>
      <c r="K242" s="2315"/>
      <c r="L242" s="2315"/>
      <c r="M242" s="2315"/>
      <c r="N242" s="2315"/>
      <c r="O242" s="2315"/>
      <c r="P242" s="2315"/>
      <c r="Q242" s="2315"/>
      <c r="R242" s="2316"/>
      <c r="S242" s="2257"/>
    </row>
    <row r="243" spans="1:19" ht="30" hidden="1" customHeight="1">
      <c r="A243" s="1424"/>
      <c r="B243" s="1428" t="s">
        <v>1438</v>
      </c>
      <c r="C243" s="1426" t="s">
        <v>1273</v>
      </c>
      <c r="D243" s="1426"/>
      <c r="E243" s="157">
        <v>1685000</v>
      </c>
      <c r="F243" s="2314"/>
      <c r="G243" s="2315"/>
      <c r="H243" s="2315"/>
      <c r="I243" s="2315"/>
      <c r="J243" s="2315"/>
      <c r="K243" s="2315"/>
      <c r="L243" s="2315"/>
      <c r="M243" s="2315"/>
      <c r="N243" s="2315"/>
      <c r="O243" s="2315"/>
      <c r="P243" s="2315"/>
      <c r="Q243" s="2315"/>
      <c r="R243" s="2316"/>
      <c r="S243" s="2257"/>
    </row>
    <row r="244" spans="1:19" ht="30" hidden="1" customHeight="1">
      <c r="A244" s="1424"/>
      <c r="B244" s="1428" t="s">
        <v>1439</v>
      </c>
      <c r="C244" s="1426" t="s">
        <v>1273</v>
      </c>
      <c r="D244" s="1426"/>
      <c r="E244" s="157">
        <v>1785000</v>
      </c>
      <c r="F244" s="2347"/>
      <c r="G244" s="2348"/>
      <c r="H244" s="2348"/>
      <c r="I244" s="2348"/>
      <c r="J244" s="2348"/>
      <c r="K244" s="2348"/>
      <c r="L244" s="2348"/>
      <c r="M244" s="2348"/>
      <c r="N244" s="2348"/>
      <c r="O244" s="2348"/>
      <c r="P244" s="2348"/>
      <c r="Q244" s="2348"/>
      <c r="R244" s="2349"/>
      <c r="S244" s="2257"/>
    </row>
    <row r="245" spans="1:19" ht="45" customHeight="1">
      <c r="A245" s="1423">
        <v>1</v>
      </c>
      <c r="B245" s="1892" t="s">
        <v>1738</v>
      </c>
      <c r="C245" s="1892"/>
      <c r="D245" s="1892"/>
      <c r="E245" s="1892"/>
      <c r="F245" s="1892"/>
      <c r="G245" s="1892"/>
      <c r="H245" s="1892"/>
      <c r="I245" s="1892"/>
      <c r="J245" s="1892"/>
      <c r="K245" s="1892"/>
      <c r="L245" s="1892"/>
      <c r="M245" s="1892"/>
      <c r="N245" s="1892"/>
      <c r="O245" s="1892"/>
      <c r="P245" s="1892"/>
      <c r="Q245" s="1892"/>
      <c r="R245" s="1892"/>
      <c r="S245" s="124"/>
    </row>
    <row r="246" spans="1:19" ht="17.25" customHeight="1">
      <c r="A246" s="1424"/>
      <c r="B246" s="161" t="s">
        <v>1291</v>
      </c>
      <c r="C246" s="1426"/>
      <c r="D246" s="1426"/>
      <c r="E246" s="1438"/>
      <c r="F246" s="2258" t="s">
        <v>1292</v>
      </c>
      <c r="G246" s="2259"/>
      <c r="H246" s="2259"/>
      <c r="I246" s="2259"/>
      <c r="J246" s="2259"/>
      <c r="K246" s="2259"/>
      <c r="L246" s="2259"/>
      <c r="M246" s="2259"/>
      <c r="N246" s="2259"/>
      <c r="O246" s="2259"/>
      <c r="P246" s="2259"/>
      <c r="Q246" s="2259"/>
      <c r="R246" s="2260"/>
      <c r="S246" s="2336"/>
    </row>
    <row r="247" spans="1:19" ht="33">
      <c r="A247" s="1424"/>
      <c r="B247" s="1428" t="s">
        <v>1293</v>
      </c>
      <c r="C247" s="1426" t="s">
        <v>1273</v>
      </c>
      <c r="D247" s="2257" t="s">
        <v>1294</v>
      </c>
      <c r="E247" s="1456">
        <v>1440000</v>
      </c>
      <c r="F247" s="2261"/>
      <c r="G247" s="2262"/>
      <c r="H247" s="2262"/>
      <c r="I247" s="2262"/>
      <c r="J247" s="2262"/>
      <c r="K247" s="2262"/>
      <c r="L247" s="2262"/>
      <c r="M247" s="2262"/>
      <c r="N247" s="2262"/>
      <c r="O247" s="2262"/>
      <c r="P247" s="2262"/>
      <c r="Q247" s="2262"/>
      <c r="R247" s="2263"/>
      <c r="S247" s="2336"/>
    </row>
    <row r="248" spans="1:19" ht="33">
      <c r="A248" s="1424"/>
      <c r="B248" s="1428" t="s">
        <v>1295</v>
      </c>
      <c r="C248" s="1426" t="s">
        <v>1273</v>
      </c>
      <c r="D248" s="2257"/>
      <c r="E248" s="1456">
        <v>1580000</v>
      </c>
      <c r="F248" s="2261"/>
      <c r="G248" s="2262"/>
      <c r="H248" s="2262"/>
      <c r="I248" s="2262"/>
      <c r="J248" s="2262"/>
      <c r="K248" s="2262"/>
      <c r="L248" s="2262"/>
      <c r="M248" s="2262"/>
      <c r="N248" s="2262"/>
      <c r="O248" s="2262"/>
      <c r="P248" s="2262"/>
      <c r="Q248" s="2262"/>
      <c r="R248" s="2263"/>
      <c r="S248" s="2336"/>
    </row>
    <row r="249" spans="1:19" ht="33">
      <c r="A249" s="1424"/>
      <c r="B249" s="1428" t="s">
        <v>1296</v>
      </c>
      <c r="C249" s="1426" t="s">
        <v>1273</v>
      </c>
      <c r="D249" s="2257"/>
      <c r="E249" s="1456">
        <v>1690000</v>
      </c>
      <c r="F249" s="2261"/>
      <c r="G249" s="2262"/>
      <c r="H249" s="2262"/>
      <c r="I249" s="2262"/>
      <c r="J249" s="2262"/>
      <c r="K249" s="2262"/>
      <c r="L249" s="2262"/>
      <c r="M249" s="2262"/>
      <c r="N249" s="2262"/>
      <c r="O249" s="2262"/>
      <c r="P249" s="2262"/>
      <c r="Q249" s="2262"/>
      <c r="R249" s="2263"/>
      <c r="S249" s="2336"/>
    </row>
    <row r="250" spans="1:19" ht="33">
      <c r="A250" s="1424"/>
      <c r="B250" s="1428" t="s">
        <v>1297</v>
      </c>
      <c r="C250" s="1426" t="s">
        <v>1273</v>
      </c>
      <c r="D250" s="2257"/>
      <c r="E250" s="1456">
        <v>2030000</v>
      </c>
      <c r="F250" s="2261"/>
      <c r="G250" s="2262"/>
      <c r="H250" s="2262"/>
      <c r="I250" s="2262"/>
      <c r="J250" s="2262"/>
      <c r="K250" s="2262"/>
      <c r="L250" s="2262"/>
      <c r="M250" s="2262"/>
      <c r="N250" s="2262"/>
      <c r="O250" s="2262"/>
      <c r="P250" s="2262"/>
      <c r="Q250" s="2262"/>
      <c r="R250" s="2263"/>
      <c r="S250" s="2336"/>
    </row>
    <row r="251" spans="1:19" ht="33">
      <c r="A251" s="1424"/>
      <c r="B251" s="1428" t="s">
        <v>1298</v>
      </c>
      <c r="C251" s="1426" t="s">
        <v>1273</v>
      </c>
      <c r="D251" s="2257" t="s">
        <v>1294</v>
      </c>
      <c r="E251" s="1456">
        <v>2170000</v>
      </c>
      <c r="F251" s="2261"/>
      <c r="G251" s="2262"/>
      <c r="H251" s="2262"/>
      <c r="I251" s="2262"/>
      <c r="J251" s="2262"/>
      <c r="K251" s="2262"/>
      <c r="L251" s="2262"/>
      <c r="M251" s="2262"/>
      <c r="N251" s="2262"/>
      <c r="O251" s="2262"/>
      <c r="P251" s="2262"/>
      <c r="Q251" s="2262"/>
      <c r="R251" s="2263"/>
      <c r="S251" s="2336"/>
    </row>
    <row r="252" spans="1:19" ht="33">
      <c r="A252" s="1424"/>
      <c r="B252" s="1428" t="s">
        <v>1299</v>
      </c>
      <c r="C252" s="1426" t="s">
        <v>1273</v>
      </c>
      <c r="D252" s="2257"/>
      <c r="E252" s="1456">
        <v>2280000</v>
      </c>
      <c r="F252" s="2261"/>
      <c r="G252" s="2262"/>
      <c r="H252" s="2262"/>
      <c r="I252" s="2262"/>
      <c r="J252" s="2262"/>
      <c r="K252" s="2262"/>
      <c r="L252" s="2262"/>
      <c r="M252" s="2262"/>
      <c r="N252" s="2262"/>
      <c r="O252" s="2262"/>
      <c r="P252" s="2262"/>
      <c r="Q252" s="2262"/>
      <c r="R252" s="2263"/>
      <c r="S252" s="2336"/>
    </row>
    <row r="253" spans="1:19" ht="33">
      <c r="A253" s="1424"/>
      <c r="B253" s="1428" t="s">
        <v>1300</v>
      </c>
      <c r="C253" s="1426" t="s">
        <v>1273</v>
      </c>
      <c r="D253" s="2257"/>
      <c r="E253" s="1456">
        <v>2910000</v>
      </c>
      <c r="F253" s="2261"/>
      <c r="G253" s="2262"/>
      <c r="H253" s="2262"/>
      <c r="I253" s="2262"/>
      <c r="J253" s="2262"/>
      <c r="K253" s="2262"/>
      <c r="L253" s="2262"/>
      <c r="M253" s="2262"/>
      <c r="N253" s="2262"/>
      <c r="O253" s="2262"/>
      <c r="P253" s="2262"/>
      <c r="Q253" s="2262"/>
      <c r="R253" s="2263"/>
      <c r="S253" s="2336"/>
    </row>
    <row r="254" spans="1:19" ht="33">
      <c r="A254" s="1424"/>
      <c r="B254" s="1428" t="s">
        <v>1301</v>
      </c>
      <c r="C254" s="1426" t="s">
        <v>1273</v>
      </c>
      <c r="D254" s="2257"/>
      <c r="E254" s="1456">
        <v>3190000</v>
      </c>
      <c r="F254" s="2261"/>
      <c r="G254" s="2262"/>
      <c r="H254" s="2262"/>
      <c r="I254" s="2262"/>
      <c r="J254" s="2262"/>
      <c r="K254" s="2262"/>
      <c r="L254" s="2262"/>
      <c r="M254" s="2262"/>
      <c r="N254" s="2262"/>
      <c r="O254" s="2262"/>
      <c r="P254" s="2262"/>
      <c r="Q254" s="2262"/>
      <c r="R254" s="2263"/>
      <c r="S254" s="2336"/>
    </row>
    <row r="255" spans="1:19" ht="33">
      <c r="A255" s="1424"/>
      <c r="B255" s="1428" t="s">
        <v>1302</v>
      </c>
      <c r="C255" s="1426" t="s">
        <v>1273</v>
      </c>
      <c r="D255" s="2257" t="s">
        <v>1294</v>
      </c>
      <c r="E255" s="1456">
        <v>3400000</v>
      </c>
      <c r="F255" s="2261"/>
      <c r="G255" s="2262"/>
      <c r="H255" s="2262"/>
      <c r="I255" s="2262"/>
      <c r="J255" s="2262"/>
      <c r="K255" s="2262"/>
      <c r="L255" s="2262"/>
      <c r="M255" s="2262"/>
      <c r="N255" s="2262"/>
      <c r="O255" s="2262"/>
      <c r="P255" s="2262"/>
      <c r="Q255" s="2262"/>
      <c r="R255" s="2263"/>
      <c r="S255" s="2336"/>
    </row>
    <row r="256" spans="1:19" ht="33">
      <c r="A256" s="1424"/>
      <c r="B256" s="1428" t="s">
        <v>1303</v>
      </c>
      <c r="C256" s="1426" t="s">
        <v>1273</v>
      </c>
      <c r="D256" s="2257"/>
      <c r="E256" s="1456">
        <v>4300000</v>
      </c>
      <c r="F256" s="2261"/>
      <c r="G256" s="2262"/>
      <c r="H256" s="2262"/>
      <c r="I256" s="2262"/>
      <c r="J256" s="2262"/>
      <c r="K256" s="2262"/>
      <c r="L256" s="2262"/>
      <c r="M256" s="2262"/>
      <c r="N256" s="2262"/>
      <c r="O256" s="2262"/>
      <c r="P256" s="2262"/>
      <c r="Q256" s="2262"/>
      <c r="R256" s="2263"/>
      <c r="S256" s="2336"/>
    </row>
    <row r="257" spans="1:19" ht="33">
      <c r="A257" s="1424"/>
      <c r="B257" s="1428" t="s">
        <v>1304</v>
      </c>
      <c r="C257" s="1426" t="s">
        <v>1273</v>
      </c>
      <c r="D257" s="2257"/>
      <c r="E257" s="1456">
        <v>4650000</v>
      </c>
      <c r="F257" s="2261"/>
      <c r="G257" s="2262"/>
      <c r="H257" s="2262"/>
      <c r="I257" s="2262"/>
      <c r="J257" s="2262"/>
      <c r="K257" s="2262"/>
      <c r="L257" s="2262"/>
      <c r="M257" s="2262"/>
      <c r="N257" s="2262"/>
      <c r="O257" s="2262"/>
      <c r="P257" s="2262"/>
      <c r="Q257" s="2262"/>
      <c r="R257" s="2263"/>
      <c r="S257" s="2336"/>
    </row>
    <row r="258" spans="1:19" ht="33">
      <c r="A258" s="1424"/>
      <c r="B258" s="1428" t="s">
        <v>1305</v>
      </c>
      <c r="C258" s="1426" t="s">
        <v>1273</v>
      </c>
      <c r="D258" s="2257"/>
      <c r="E258" s="1456">
        <v>4850000</v>
      </c>
      <c r="F258" s="2264"/>
      <c r="G258" s="2265"/>
      <c r="H258" s="2265"/>
      <c r="I258" s="2265"/>
      <c r="J258" s="2265"/>
      <c r="K258" s="2265"/>
      <c r="L258" s="2265"/>
      <c r="M258" s="2265"/>
      <c r="N258" s="2265"/>
      <c r="O258" s="2265"/>
      <c r="P258" s="2265"/>
      <c r="Q258" s="2265"/>
      <c r="R258" s="2266"/>
      <c r="S258" s="2336"/>
    </row>
    <row r="259" spans="1:19" ht="30" hidden="1" customHeight="1">
      <c r="A259" s="1423" t="s">
        <v>1266</v>
      </c>
      <c r="B259" s="1892" t="s">
        <v>1306</v>
      </c>
      <c r="C259" s="1892"/>
      <c r="D259" s="1892"/>
      <c r="E259" s="1892"/>
      <c r="F259" s="1892"/>
      <c r="G259" s="1892"/>
      <c r="H259" s="1892"/>
      <c r="I259" s="1892"/>
      <c r="J259" s="1892"/>
      <c r="K259" s="1892"/>
      <c r="L259" s="1892"/>
      <c r="M259" s="1892"/>
      <c r="N259" s="1892"/>
      <c r="O259" s="1892"/>
      <c r="P259" s="1892"/>
      <c r="Q259" s="1892"/>
      <c r="R259" s="1892"/>
      <c r="S259" s="1429"/>
    </row>
    <row r="260" spans="1:19" ht="39.75" hidden="1" customHeight="1">
      <c r="A260" s="1423">
        <v>1</v>
      </c>
      <c r="B260" s="1892" t="s">
        <v>1707</v>
      </c>
      <c r="C260" s="1892"/>
      <c r="D260" s="1892"/>
      <c r="E260" s="1892"/>
      <c r="F260" s="1892"/>
      <c r="G260" s="1892"/>
      <c r="H260" s="1892"/>
      <c r="I260" s="1892"/>
      <c r="J260" s="1892"/>
      <c r="K260" s="1892"/>
      <c r="L260" s="1892"/>
      <c r="M260" s="1892"/>
      <c r="N260" s="1892"/>
      <c r="O260" s="1892"/>
      <c r="P260" s="1892"/>
      <c r="Q260" s="1892"/>
      <c r="R260" s="1892"/>
      <c r="S260" s="124"/>
    </row>
    <row r="261" spans="1:19" ht="30" hidden="1" customHeight="1">
      <c r="A261" s="1423"/>
      <c r="B261" s="139" t="s">
        <v>1308</v>
      </c>
      <c r="C261" s="2241"/>
      <c r="D261" s="2241"/>
      <c r="E261" s="2241"/>
      <c r="F261" s="2241"/>
      <c r="G261" s="2241" t="s">
        <v>1309</v>
      </c>
      <c r="H261" s="2241"/>
      <c r="I261" s="2241"/>
      <c r="J261" s="2241"/>
      <c r="K261" s="2241"/>
      <c r="L261" s="2241"/>
      <c r="M261" s="2241"/>
      <c r="N261" s="2241"/>
      <c r="O261" s="2241"/>
      <c r="P261" s="2241"/>
      <c r="Q261" s="2241"/>
      <c r="R261" s="2241"/>
      <c r="S261" s="124"/>
    </row>
    <row r="262" spans="1:19" ht="60" hidden="1" customHeight="1">
      <c r="A262" s="1424"/>
      <c r="B262" s="1428" t="s">
        <v>1310</v>
      </c>
      <c r="C262" s="1426" t="s">
        <v>1662</v>
      </c>
      <c r="D262" s="1424"/>
      <c r="E262" s="1456"/>
      <c r="F262" s="156"/>
      <c r="G262" s="2334">
        <v>2389000</v>
      </c>
      <c r="H262" s="2334"/>
      <c r="I262" s="2334"/>
      <c r="J262" s="2334"/>
      <c r="K262" s="2334"/>
      <c r="L262" s="2334"/>
      <c r="M262" s="2334"/>
      <c r="N262" s="2334"/>
      <c r="O262" s="2334"/>
      <c r="P262" s="2334"/>
      <c r="Q262" s="2334"/>
      <c r="R262" s="2334"/>
      <c r="S262" s="163"/>
    </row>
    <row r="263" spans="1:19" ht="60" hidden="1" customHeight="1">
      <c r="A263" s="1424"/>
      <c r="B263" s="1428" t="s">
        <v>1311</v>
      </c>
      <c r="C263" s="1426" t="s">
        <v>1662</v>
      </c>
      <c r="D263" s="1424"/>
      <c r="E263" s="1456"/>
      <c r="F263" s="156"/>
      <c r="G263" s="2334">
        <v>2389000</v>
      </c>
      <c r="H263" s="2334"/>
      <c r="I263" s="2334"/>
      <c r="J263" s="2334"/>
      <c r="K263" s="2334"/>
      <c r="L263" s="2334"/>
      <c r="M263" s="2334"/>
      <c r="N263" s="2334"/>
      <c r="O263" s="2334"/>
      <c r="P263" s="2334"/>
      <c r="Q263" s="2334"/>
      <c r="R263" s="2334"/>
      <c r="S263" s="163"/>
    </row>
    <row r="264" spans="1:19" ht="60" hidden="1" customHeight="1">
      <c r="A264" s="1424"/>
      <c r="B264" s="1428" t="s">
        <v>1312</v>
      </c>
      <c r="C264" s="1426" t="s">
        <v>1662</v>
      </c>
      <c r="D264" s="1424"/>
      <c r="E264" s="1456"/>
      <c r="F264" s="156"/>
      <c r="G264" s="2334">
        <v>2463000</v>
      </c>
      <c r="H264" s="2334"/>
      <c r="I264" s="2334"/>
      <c r="J264" s="2334"/>
      <c r="K264" s="2334"/>
      <c r="L264" s="2334"/>
      <c r="M264" s="2334"/>
      <c r="N264" s="2334"/>
      <c r="O264" s="2334"/>
      <c r="P264" s="2334"/>
      <c r="Q264" s="2334"/>
      <c r="R264" s="2334"/>
      <c r="S264" s="163"/>
    </row>
    <row r="265" spans="1:19" ht="60" hidden="1" customHeight="1">
      <c r="A265" s="1424"/>
      <c r="B265" s="1428" t="s">
        <v>1313</v>
      </c>
      <c r="C265" s="1426" t="s">
        <v>1662</v>
      </c>
      <c r="D265" s="1424"/>
      <c r="E265" s="1456"/>
      <c r="F265" s="156"/>
      <c r="G265" s="2334">
        <v>2389000</v>
      </c>
      <c r="H265" s="2334"/>
      <c r="I265" s="2334"/>
      <c r="J265" s="2334"/>
      <c r="K265" s="2334"/>
      <c r="L265" s="2334"/>
      <c r="M265" s="2334"/>
      <c r="N265" s="2334"/>
      <c r="O265" s="2334"/>
      <c r="P265" s="2334"/>
      <c r="Q265" s="2334"/>
      <c r="R265" s="2334"/>
      <c r="S265" s="123"/>
    </row>
    <row r="266" spans="1:19" ht="60" hidden="1" customHeight="1">
      <c r="A266" s="1424"/>
      <c r="B266" s="1428" t="s">
        <v>1314</v>
      </c>
      <c r="C266" s="1426" t="s">
        <v>1662</v>
      </c>
      <c r="D266" s="1424"/>
      <c r="E266" s="1456"/>
      <c r="F266" s="156"/>
      <c r="G266" s="2334">
        <v>2156000</v>
      </c>
      <c r="H266" s="2334"/>
      <c r="I266" s="2334"/>
      <c r="J266" s="2334"/>
      <c r="K266" s="2334"/>
      <c r="L266" s="2334"/>
      <c r="M266" s="2334"/>
      <c r="N266" s="2334"/>
      <c r="O266" s="2334"/>
      <c r="P266" s="2334"/>
      <c r="Q266" s="2334"/>
      <c r="R266" s="2334"/>
      <c r="S266" s="123"/>
    </row>
    <row r="267" spans="1:19" ht="60" hidden="1" customHeight="1">
      <c r="A267" s="1424"/>
      <c r="B267" s="1428" t="s">
        <v>1315</v>
      </c>
      <c r="C267" s="1426" t="s">
        <v>1662</v>
      </c>
      <c r="D267" s="1424"/>
      <c r="E267" s="1456"/>
      <c r="F267" s="156"/>
      <c r="G267" s="2334">
        <v>2156000</v>
      </c>
      <c r="H267" s="2334"/>
      <c r="I267" s="2334"/>
      <c r="J267" s="2334"/>
      <c r="K267" s="2334"/>
      <c r="L267" s="2334"/>
      <c r="M267" s="2334"/>
      <c r="N267" s="2334"/>
      <c r="O267" s="2334"/>
      <c r="P267" s="2334"/>
      <c r="Q267" s="2334"/>
      <c r="R267" s="2334"/>
      <c r="S267" s="123"/>
    </row>
    <row r="268" spans="1:19" ht="60" hidden="1" customHeight="1">
      <c r="A268" s="1424"/>
      <c r="B268" s="1428" t="s">
        <v>1316</v>
      </c>
      <c r="C268" s="1426" t="s">
        <v>1662</v>
      </c>
      <c r="D268" s="1424"/>
      <c r="E268" s="1456"/>
      <c r="F268" s="156"/>
      <c r="G268" s="2334">
        <v>2156000</v>
      </c>
      <c r="H268" s="2334"/>
      <c r="I268" s="2334"/>
      <c r="J268" s="2334"/>
      <c r="K268" s="2334"/>
      <c r="L268" s="2334"/>
      <c r="M268" s="2334"/>
      <c r="N268" s="2334"/>
      <c r="O268" s="2334"/>
      <c r="P268" s="2334"/>
      <c r="Q268" s="2334"/>
      <c r="R268" s="2334"/>
      <c r="S268" s="123"/>
    </row>
    <row r="269" spans="1:19" ht="39.950000000000003" hidden="1" customHeight="1">
      <c r="A269" s="123"/>
      <c r="B269" s="1421" t="s">
        <v>1317</v>
      </c>
      <c r="C269" s="1426"/>
      <c r="D269" s="1424"/>
      <c r="E269" s="1456"/>
      <c r="F269" s="156"/>
      <c r="G269" s="2334"/>
      <c r="H269" s="2334"/>
      <c r="I269" s="2334"/>
      <c r="J269" s="2334"/>
      <c r="K269" s="2334"/>
      <c r="L269" s="2334"/>
      <c r="M269" s="2334"/>
      <c r="N269" s="2334"/>
      <c r="O269" s="2334"/>
      <c r="P269" s="2334"/>
      <c r="Q269" s="2334"/>
      <c r="R269" s="2334"/>
      <c r="S269" s="123"/>
    </row>
    <row r="270" spans="1:19" ht="86.25" hidden="1" customHeight="1">
      <c r="A270" s="1424"/>
      <c r="B270" s="1428" t="s">
        <v>1318</v>
      </c>
      <c r="C270" s="1426" t="s">
        <v>1662</v>
      </c>
      <c r="D270" s="1424"/>
      <c r="E270" s="1456"/>
      <c r="F270" s="156"/>
      <c r="G270" s="2334">
        <v>3198000</v>
      </c>
      <c r="H270" s="2334"/>
      <c r="I270" s="2334"/>
      <c r="J270" s="2334"/>
      <c r="K270" s="2334"/>
      <c r="L270" s="2334"/>
      <c r="M270" s="2334"/>
      <c r="N270" s="2334"/>
      <c r="O270" s="2334"/>
      <c r="P270" s="2334"/>
      <c r="Q270" s="2334"/>
      <c r="R270" s="2334"/>
      <c r="S270" s="123"/>
    </row>
    <row r="271" spans="1:19" ht="86.25" hidden="1" customHeight="1">
      <c r="A271" s="1424"/>
      <c r="B271" s="1428" t="s">
        <v>1319</v>
      </c>
      <c r="C271" s="1426" t="s">
        <v>1662</v>
      </c>
      <c r="D271" s="1424"/>
      <c r="E271" s="1456"/>
      <c r="F271" s="156"/>
      <c r="G271" s="2334">
        <v>3198000</v>
      </c>
      <c r="H271" s="2334"/>
      <c r="I271" s="2334"/>
      <c r="J271" s="2334"/>
      <c r="K271" s="2334"/>
      <c r="L271" s="2334"/>
      <c r="M271" s="2334"/>
      <c r="N271" s="2334"/>
      <c r="O271" s="2334"/>
      <c r="P271" s="2334"/>
      <c r="Q271" s="2334"/>
      <c r="R271" s="2334"/>
      <c r="S271" s="123"/>
    </row>
    <row r="272" spans="1:19" ht="86.25" hidden="1" customHeight="1">
      <c r="A272" s="1424"/>
      <c r="B272" s="1428" t="s">
        <v>1320</v>
      </c>
      <c r="C272" s="1426" t="s">
        <v>1662</v>
      </c>
      <c r="D272" s="1424"/>
      <c r="E272" s="1456"/>
      <c r="F272" s="156"/>
      <c r="G272" s="2334">
        <v>3198000</v>
      </c>
      <c r="H272" s="2334"/>
      <c r="I272" s="2334"/>
      <c r="J272" s="2334"/>
      <c r="K272" s="2334"/>
      <c r="L272" s="2334"/>
      <c r="M272" s="2334"/>
      <c r="N272" s="2334"/>
      <c r="O272" s="2334"/>
      <c r="P272" s="2334"/>
      <c r="Q272" s="2334"/>
      <c r="R272" s="2334"/>
      <c r="S272" s="123"/>
    </row>
    <row r="273" spans="1:19" ht="86.25" hidden="1" customHeight="1">
      <c r="A273" s="1424"/>
      <c r="B273" s="1428" t="s">
        <v>1321</v>
      </c>
      <c r="C273" s="1426" t="s">
        <v>1662</v>
      </c>
      <c r="D273" s="1424"/>
      <c r="E273" s="1456"/>
      <c r="F273" s="156"/>
      <c r="G273" s="2334">
        <v>2973000</v>
      </c>
      <c r="H273" s="2334"/>
      <c r="I273" s="2334"/>
      <c r="J273" s="2334"/>
      <c r="K273" s="2334"/>
      <c r="L273" s="2334"/>
      <c r="M273" s="2334"/>
      <c r="N273" s="2334"/>
      <c r="O273" s="2334"/>
      <c r="P273" s="2334"/>
      <c r="Q273" s="2334"/>
      <c r="R273" s="2334"/>
      <c r="S273" s="1429"/>
    </row>
    <row r="274" spans="1:19" ht="86.25" hidden="1" customHeight="1">
      <c r="A274" s="1424"/>
      <c r="B274" s="1428" t="s">
        <v>1322</v>
      </c>
      <c r="C274" s="1426" t="s">
        <v>1662</v>
      </c>
      <c r="D274" s="1424"/>
      <c r="E274" s="1456"/>
      <c r="F274" s="156"/>
      <c r="G274" s="2334">
        <v>2973000</v>
      </c>
      <c r="H274" s="2334"/>
      <c r="I274" s="2334"/>
      <c r="J274" s="2334"/>
      <c r="K274" s="2334"/>
      <c r="L274" s="2334"/>
      <c r="M274" s="2334"/>
      <c r="N274" s="2334"/>
      <c r="O274" s="2334"/>
      <c r="P274" s="2334"/>
      <c r="Q274" s="2334"/>
      <c r="R274" s="2334"/>
      <c r="S274" s="1429"/>
    </row>
    <row r="275" spans="1:19" ht="86.25" hidden="1" customHeight="1">
      <c r="A275" s="1424"/>
      <c r="B275" s="1428" t="s">
        <v>1323</v>
      </c>
      <c r="C275" s="1426" t="s">
        <v>1662</v>
      </c>
      <c r="D275" s="1424"/>
      <c r="E275" s="1456"/>
      <c r="F275" s="156"/>
      <c r="G275" s="2334">
        <v>2973000</v>
      </c>
      <c r="H275" s="2334"/>
      <c r="I275" s="2334"/>
      <c r="J275" s="2334"/>
      <c r="K275" s="2334"/>
      <c r="L275" s="2334"/>
      <c r="M275" s="2334"/>
      <c r="N275" s="2334"/>
      <c r="O275" s="2334"/>
      <c r="P275" s="2334"/>
      <c r="Q275" s="2334"/>
      <c r="R275" s="2334"/>
      <c r="S275" s="1429"/>
    </row>
    <row r="276" spans="1:19" ht="86.25" hidden="1" customHeight="1">
      <c r="A276" s="1424"/>
      <c r="B276" s="1428" t="s">
        <v>1324</v>
      </c>
      <c r="C276" s="1426" t="s">
        <v>1662</v>
      </c>
      <c r="D276" s="1424"/>
      <c r="E276" s="1456"/>
      <c r="F276" s="156"/>
      <c r="G276" s="2334">
        <v>2973000</v>
      </c>
      <c r="H276" s="2334"/>
      <c r="I276" s="2334"/>
      <c r="J276" s="2334"/>
      <c r="K276" s="2334"/>
      <c r="L276" s="2334"/>
      <c r="M276" s="2334"/>
      <c r="N276" s="2334"/>
      <c r="O276" s="2334"/>
      <c r="P276" s="2334"/>
      <c r="Q276" s="2334"/>
      <c r="R276" s="2334"/>
      <c r="S276" s="1429"/>
    </row>
    <row r="277" spans="1:19" ht="39.950000000000003" hidden="1" customHeight="1">
      <c r="A277" s="123"/>
      <c r="B277" s="1892" t="s">
        <v>1378</v>
      </c>
      <c r="C277" s="1892"/>
      <c r="D277" s="1424"/>
      <c r="E277" s="1456"/>
      <c r="F277" s="156"/>
      <c r="G277" s="2334"/>
      <c r="H277" s="2334"/>
      <c r="I277" s="2334"/>
      <c r="J277" s="2334"/>
      <c r="K277" s="2334"/>
      <c r="L277" s="2334"/>
      <c r="M277" s="2334"/>
      <c r="N277" s="2334"/>
      <c r="O277" s="2334"/>
      <c r="P277" s="2334"/>
      <c r="Q277" s="2334"/>
      <c r="R277" s="2334"/>
      <c r="S277" s="1429"/>
    </row>
    <row r="278" spans="1:19" ht="96.75" hidden="1" customHeight="1">
      <c r="A278" s="1424"/>
      <c r="B278" s="1428" t="s">
        <v>1507</v>
      </c>
      <c r="C278" s="1426" t="s">
        <v>1662</v>
      </c>
      <c r="D278" s="1424"/>
      <c r="E278" s="1456"/>
      <c r="F278" s="156"/>
      <c r="G278" s="2334">
        <v>3898000</v>
      </c>
      <c r="H278" s="2334"/>
      <c r="I278" s="2334"/>
      <c r="J278" s="2334"/>
      <c r="K278" s="2334"/>
      <c r="L278" s="2334"/>
      <c r="M278" s="2334"/>
      <c r="N278" s="2334"/>
      <c r="O278" s="2334"/>
      <c r="P278" s="2334"/>
      <c r="Q278" s="2334"/>
      <c r="R278" s="2334"/>
      <c r="S278" s="1429"/>
    </row>
    <row r="279" spans="1:19" ht="96.75" hidden="1" customHeight="1">
      <c r="A279" s="1424"/>
      <c r="B279" s="1428" t="s">
        <v>1508</v>
      </c>
      <c r="C279" s="1426" t="s">
        <v>1662</v>
      </c>
      <c r="D279" s="1424"/>
      <c r="E279" s="1456"/>
      <c r="F279" s="156"/>
      <c r="G279" s="2334">
        <v>3898000</v>
      </c>
      <c r="H279" s="2334"/>
      <c r="I279" s="2334"/>
      <c r="J279" s="2334"/>
      <c r="K279" s="2334"/>
      <c r="L279" s="2334"/>
      <c r="M279" s="2334"/>
      <c r="N279" s="2334"/>
      <c r="O279" s="2334"/>
      <c r="P279" s="2334"/>
      <c r="Q279" s="2334"/>
      <c r="R279" s="2334"/>
      <c r="S279" s="1429"/>
    </row>
    <row r="280" spans="1:19" ht="96.75" hidden="1" customHeight="1">
      <c r="A280" s="1424"/>
      <c r="B280" s="1428" t="s">
        <v>1509</v>
      </c>
      <c r="C280" s="1426" t="s">
        <v>1662</v>
      </c>
      <c r="D280" s="1424"/>
      <c r="E280" s="1456"/>
      <c r="F280" s="156"/>
      <c r="G280" s="2334">
        <v>3898000</v>
      </c>
      <c r="H280" s="2334"/>
      <c r="I280" s="2334"/>
      <c r="J280" s="2334"/>
      <c r="K280" s="2334"/>
      <c r="L280" s="2334"/>
      <c r="M280" s="2334"/>
      <c r="N280" s="2334"/>
      <c r="O280" s="2334"/>
      <c r="P280" s="2334"/>
      <c r="Q280" s="2334"/>
      <c r="R280" s="2334"/>
      <c r="S280" s="1429"/>
    </row>
    <row r="281" spans="1:19" ht="84" hidden="1" customHeight="1">
      <c r="A281" s="1424"/>
      <c r="B281" s="1428" t="s">
        <v>1510</v>
      </c>
      <c r="C281" s="1426" t="s">
        <v>1662</v>
      </c>
      <c r="D281" s="1424"/>
      <c r="E281" s="1456"/>
      <c r="F281" s="156"/>
      <c r="G281" s="2334">
        <v>3473000</v>
      </c>
      <c r="H281" s="2334"/>
      <c r="I281" s="2257"/>
      <c r="J281" s="2257"/>
      <c r="K281" s="2257"/>
      <c r="L281" s="2257"/>
      <c r="M281" s="2257"/>
      <c r="N281" s="2257"/>
      <c r="O281" s="2257"/>
      <c r="P281" s="2257"/>
      <c r="Q281" s="2257"/>
      <c r="R281" s="2257"/>
      <c r="S281" s="1429"/>
    </row>
    <row r="282" spans="1:19" ht="84" hidden="1" customHeight="1">
      <c r="A282" s="1424"/>
      <c r="B282" s="1428" t="s">
        <v>1511</v>
      </c>
      <c r="C282" s="1426" t="s">
        <v>1662</v>
      </c>
      <c r="D282" s="1424"/>
      <c r="E282" s="1456"/>
      <c r="F282" s="156"/>
      <c r="G282" s="2334">
        <v>3473000</v>
      </c>
      <c r="H282" s="2334"/>
      <c r="I282" s="2257"/>
      <c r="J282" s="2257"/>
      <c r="K282" s="2257"/>
      <c r="L282" s="2257"/>
      <c r="M282" s="2257"/>
      <c r="N282" s="2257"/>
      <c r="O282" s="2257"/>
      <c r="P282" s="2257"/>
      <c r="Q282" s="2257"/>
      <c r="R282" s="2257"/>
      <c r="S282" s="1429"/>
    </row>
    <row r="283" spans="1:19" ht="95.25" hidden="1" customHeight="1">
      <c r="A283" s="1424"/>
      <c r="B283" s="1428" t="s">
        <v>1331</v>
      </c>
      <c r="C283" s="1426" t="s">
        <v>1662</v>
      </c>
      <c r="D283" s="1424"/>
      <c r="E283" s="1456"/>
      <c r="F283" s="156"/>
      <c r="G283" s="2334">
        <v>3473000</v>
      </c>
      <c r="H283" s="2334"/>
      <c r="I283" s="2257"/>
      <c r="J283" s="2257"/>
      <c r="K283" s="2257"/>
      <c r="L283" s="2257"/>
      <c r="M283" s="2257"/>
      <c r="N283" s="2257"/>
      <c r="O283" s="2257"/>
      <c r="P283" s="2257"/>
      <c r="Q283" s="2257"/>
      <c r="R283" s="2257"/>
      <c r="S283" s="1429"/>
    </row>
    <row r="284" spans="1:19" ht="84" hidden="1" customHeight="1">
      <c r="A284" s="1424"/>
      <c r="B284" s="1428" t="s">
        <v>1512</v>
      </c>
      <c r="C284" s="1426" t="s">
        <v>1662</v>
      </c>
      <c r="D284" s="1424"/>
      <c r="E284" s="1456"/>
      <c r="F284" s="156"/>
      <c r="G284" s="2334">
        <v>3473000</v>
      </c>
      <c r="H284" s="2334"/>
      <c r="I284" s="2257"/>
      <c r="J284" s="2257"/>
      <c r="K284" s="2257"/>
      <c r="L284" s="2257"/>
      <c r="M284" s="2257"/>
      <c r="N284" s="2257"/>
      <c r="O284" s="2257"/>
      <c r="P284" s="2257"/>
      <c r="Q284" s="2257"/>
      <c r="R284" s="2257"/>
      <c r="S284" s="1429"/>
    </row>
    <row r="285" spans="1:19" ht="84" hidden="1" customHeight="1">
      <c r="A285" s="1424"/>
      <c r="B285" s="1428" t="s">
        <v>1513</v>
      </c>
      <c r="C285" s="1426" t="s">
        <v>1662</v>
      </c>
      <c r="D285" s="1424"/>
      <c r="E285" s="1456"/>
      <c r="F285" s="156"/>
      <c r="G285" s="2334">
        <v>2850000</v>
      </c>
      <c r="H285" s="2334"/>
      <c r="I285" s="2334"/>
      <c r="J285" s="2334"/>
      <c r="K285" s="2334"/>
      <c r="L285" s="2334"/>
      <c r="M285" s="2334"/>
      <c r="N285" s="2334"/>
      <c r="O285" s="2334"/>
      <c r="P285" s="2334"/>
      <c r="Q285" s="2334"/>
      <c r="R285" s="2334"/>
      <c r="S285" s="1429"/>
    </row>
  </sheetData>
  <mergeCells count="179">
    <mergeCell ref="G281:R281"/>
    <mergeCell ref="G282:R282"/>
    <mergeCell ref="G283:R283"/>
    <mergeCell ref="G284:R284"/>
    <mergeCell ref="G285:R285"/>
    <mergeCell ref="G113:R117"/>
    <mergeCell ref="B161:R161"/>
    <mergeCell ref="G162:R162"/>
    <mergeCell ref="B121:R121"/>
    <mergeCell ref="G276:R276"/>
    <mergeCell ref="B277:C277"/>
    <mergeCell ref="G277:R277"/>
    <mergeCell ref="G278:R278"/>
    <mergeCell ref="G279:R279"/>
    <mergeCell ref="G280:R280"/>
    <mergeCell ref="G270:R270"/>
    <mergeCell ref="G271:R271"/>
    <mergeCell ref="G272:R272"/>
    <mergeCell ref="G273:R273"/>
    <mergeCell ref="G274:R274"/>
    <mergeCell ref="G275:R275"/>
    <mergeCell ref="G264:R264"/>
    <mergeCell ref="G265:R265"/>
    <mergeCell ref="G266:R266"/>
    <mergeCell ref="G267:R267"/>
    <mergeCell ref="G268:R268"/>
    <mergeCell ref="G269:R269"/>
    <mergeCell ref="B259:R259"/>
    <mergeCell ref="B260:R260"/>
    <mergeCell ref="C261:F261"/>
    <mergeCell ref="G261:R261"/>
    <mergeCell ref="G262:R262"/>
    <mergeCell ref="G263:R263"/>
    <mergeCell ref="B245:R245"/>
    <mergeCell ref="F246:R258"/>
    <mergeCell ref="S246:S258"/>
    <mergeCell ref="D247:D250"/>
    <mergeCell ref="D251:D254"/>
    <mergeCell ref="D255:D258"/>
    <mergeCell ref="B219:F219"/>
    <mergeCell ref="G219:R219"/>
    <mergeCell ref="F220:R237"/>
    <mergeCell ref="S220:S237"/>
    <mergeCell ref="B238:F238"/>
    <mergeCell ref="G238:R238"/>
    <mergeCell ref="S238:S244"/>
    <mergeCell ref="F239:R244"/>
    <mergeCell ref="B213:R213"/>
    <mergeCell ref="A214:A218"/>
    <mergeCell ref="B214:R214"/>
    <mergeCell ref="S214:S218"/>
    <mergeCell ref="B215:R215"/>
    <mergeCell ref="B216:O216"/>
    <mergeCell ref="B217:R217"/>
    <mergeCell ref="B218:R218"/>
    <mergeCell ref="E199:R199"/>
    <mergeCell ref="S199:S205"/>
    <mergeCell ref="D200:D205"/>
    <mergeCell ref="H200:R205"/>
    <mergeCell ref="E206:R206"/>
    <mergeCell ref="D207:D212"/>
    <mergeCell ref="H207:R212"/>
    <mergeCell ref="S207:S212"/>
    <mergeCell ref="B190:E190"/>
    <mergeCell ref="B191:D191"/>
    <mergeCell ref="E191:G191"/>
    <mergeCell ref="H191:R191"/>
    <mergeCell ref="S191:S198"/>
    <mergeCell ref="D192:D198"/>
    <mergeCell ref="H192:R198"/>
    <mergeCell ref="G182:R184"/>
    <mergeCell ref="S182:S184"/>
    <mergeCell ref="G185:R187"/>
    <mergeCell ref="S185:S187"/>
    <mergeCell ref="B188:R188"/>
    <mergeCell ref="B189:R189"/>
    <mergeCell ref="B174:R174"/>
    <mergeCell ref="S174:S176"/>
    <mergeCell ref="G175:R176"/>
    <mergeCell ref="B177:R177"/>
    <mergeCell ref="B178:R178"/>
    <mergeCell ref="G179:R181"/>
    <mergeCell ref="B154:R154"/>
    <mergeCell ref="S154:S156"/>
    <mergeCell ref="D155:D156"/>
    <mergeCell ref="G155:R156"/>
    <mergeCell ref="B157:R157"/>
    <mergeCell ref="G158:R160"/>
    <mergeCell ref="B163:R163"/>
    <mergeCell ref="G164:R164"/>
    <mergeCell ref="B165:R165"/>
    <mergeCell ref="G166:R166"/>
    <mergeCell ref="B167:R167"/>
    <mergeCell ref="G168:R168"/>
    <mergeCell ref="B169:R169"/>
    <mergeCell ref="G170:R170"/>
    <mergeCell ref="B171:R171"/>
    <mergeCell ref="G172:R172"/>
    <mergeCell ref="B148:R148"/>
    <mergeCell ref="S148:S150"/>
    <mergeCell ref="G149:R150"/>
    <mergeCell ref="B151:R151"/>
    <mergeCell ref="S151:S153"/>
    <mergeCell ref="D152:D153"/>
    <mergeCell ref="G152:R153"/>
    <mergeCell ref="B112:R112"/>
    <mergeCell ref="B118:R118"/>
    <mergeCell ref="G119:R120"/>
    <mergeCell ref="B146:R146"/>
    <mergeCell ref="G147:R147"/>
    <mergeCell ref="G122:R126"/>
    <mergeCell ref="D149:D150"/>
    <mergeCell ref="B127:R127"/>
    <mergeCell ref="G129:R139"/>
    <mergeCell ref="G141:R144"/>
    <mergeCell ref="B93:R93"/>
    <mergeCell ref="G94:R98"/>
    <mergeCell ref="B99:R99"/>
    <mergeCell ref="G100:R106"/>
    <mergeCell ref="B107:R107"/>
    <mergeCell ref="G108:R111"/>
    <mergeCell ref="B77:R77"/>
    <mergeCell ref="D78:D81"/>
    <mergeCell ref="G78:R81"/>
    <mergeCell ref="B82:R82"/>
    <mergeCell ref="D83:D92"/>
    <mergeCell ref="G83:R92"/>
    <mergeCell ref="B67:R67"/>
    <mergeCell ref="S68:S71"/>
    <mergeCell ref="D69:D71"/>
    <mergeCell ref="G69:R71"/>
    <mergeCell ref="B72:R72"/>
    <mergeCell ref="S73:S76"/>
    <mergeCell ref="D74:D76"/>
    <mergeCell ref="G74:R76"/>
    <mergeCell ref="B51:S51"/>
    <mergeCell ref="D52:D59"/>
    <mergeCell ref="G52:R59"/>
    <mergeCell ref="B60:R60"/>
    <mergeCell ref="D61:D66"/>
    <mergeCell ref="G61:R66"/>
    <mergeCell ref="S61:S66"/>
    <mergeCell ref="B37:R37"/>
    <mergeCell ref="B38:F38"/>
    <mergeCell ref="D39:D40"/>
    <mergeCell ref="G39:R42"/>
    <mergeCell ref="B43:S43"/>
    <mergeCell ref="D45:D50"/>
    <mergeCell ref="G45:R50"/>
    <mergeCell ref="S45:S50"/>
    <mergeCell ref="B27:R27"/>
    <mergeCell ref="D28:D30"/>
    <mergeCell ref="G28:R30"/>
    <mergeCell ref="A31:S31"/>
    <mergeCell ref="B32:R32"/>
    <mergeCell ref="D33:D36"/>
    <mergeCell ref="G33:R36"/>
    <mergeCell ref="B20:F20"/>
    <mergeCell ref="G20:R24"/>
    <mergeCell ref="S20:S23"/>
    <mergeCell ref="D21:D24"/>
    <mergeCell ref="B25:R25"/>
    <mergeCell ref="G26:R26"/>
    <mergeCell ref="A8:R8"/>
    <mergeCell ref="B10:R10"/>
    <mergeCell ref="B11:F11"/>
    <mergeCell ref="G11:R19"/>
    <mergeCell ref="S11:S19"/>
    <mergeCell ref="D12:D19"/>
    <mergeCell ref="A1:S1"/>
    <mergeCell ref="A2:S2"/>
    <mergeCell ref="B3:S3"/>
    <mergeCell ref="R4:S4"/>
    <mergeCell ref="A5:A6"/>
    <mergeCell ref="B5:B6"/>
    <mergeCell ref="C5:C6"/>
    <mergeCell ref="D5:D6"/>
    <mergeCell ref="E5:R5"/>
    <mergeCell ref="S5:S6"/>
  </mergeCells>
  <printOptions horizontalCentered="1"/>
  <pageMargins left="0.7" right="0.7" top="0.75" bottom="0.75" header="0.3" footer="0.3"/>
  <pageSetup paperSize="9" scale="48" orientation="landscape" r:id="rId1"/>
  <headerFooter>
    <oddFooter>Page &amp;P</oddFooter>
  </headerFooter>
  <rowBreaks count="3" manualBreakCount="3">
    <brk id="30" max="16383" man="1"/>
    <brk id="78" max="18" man="1"/>
    <brk id="111"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8"/>
  <sheetViews>
    <sheetView view="pageBreakPreview" topLeftCell="A254" zoomScaleNormal="100" zoomScaleSheetLayoutView="100" workbookViewId="0">
      <selection activeCell="B178" sqref="B178:R178"/>
    </sheetView>
  </sheetViews>
  <sheetFormatPr defaultColWidth="9.140625" defaultRowHeight="17.25"/>
  <cols>
    <col min="1" max="1" width="8" style="114" customWidth="1"/>
    <col min="2" max="2" width="38.28515625" style="115" customWidth="1"/>
    <col min="3" max="3" width="12.85546875" style="114" customWidth="1"/>
    <col min="4" max="4" width="16.42578125" style="114" customWidth="1"/>
    <col min="5" max="5" width="13.28515625" style="114" customWidth="1"/>
    <col min="6" max="6" width="12.5703125" style="114" customWidth="1"/>
    <col min="7" max="7" width="15" style="114" customWidth="1"/>
    <col min="8" max="18" width="11.140625" style="114" customWidth="1"/>
    <col min="19" max="19" width="17" style="114" customWidth="1"/>
    <col min="20" max="20" width="12.85546875" style="114" bestFit="1" customWidth="1"/>
    <col min="21"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2355" t="s">
        <v>1760</v>
      </c>
      <c r="B2" s="2356"/>
      <c r="C2" s="2356"/>
      <c r="D2" s="2356"/>
      <c r="E2" s="2356"/>
      <c r="F2" s="2356"/>
      <c r="G2" s="2356"/>
      <c r="H2" s="2356"/>
      <c r="I2" s="2356"/>
      <c r="J2" s="2356"/>
      <c r="K2" s="2356"/>
      <c r="L2" s="2356"/>
      <c r="M2" s="2356"/>
      <c r="N2" s="2356"/>
      <c r="O2" s="2356"/>
      <c r="P2" s="2356"/>
      <c r="Q2" s="2356"/>
      <c r="R2" s="2356"/>
      <c r="S2" s="2356"/>
    </row>
    <row r="3" spans="1:19" ht="20.100000000000001" customHeight="1">
      <c r="A3" s="1481"/>
      <c r="B3" s="2231" t="s">
        <v>1731</v>
      </c>
      <c r="C3" s="2231"/>
      <c r="D3" s="2231"/>
      <c r="E3" s="2231"/>
      <c r="F3" s="2231"/>
      <c r="G3" s="2231"/>
      <c r="H3" s="2231"/>
      <c r="I3" s="2231"/>
      <c r="J3" s="2231"/>
      <c r="K3" s="2231"/>
      <c r="L3" s="2231"/>
      <c r="M3" s="2231"/>
      <c r="N3" s="2231"/>
      <c r="O3" s="2231"/>
      <c r="P3" s="2231"/>
      <c r="Q3" s="2231"/>
      <c r="R3" s="2231"/>
      <c r="S3" s="2231"/>
    </row>
    <row r="4" spans="1:19" ht="20.100000000000001" customHeight="1">
      <c r="A4" s="1481"/>
      <c r="B4" s="118"/>
      <c r="C4" s="1335"/>
      <c r="D4" s="1476"/>
      <c r="E4" s="1448"/>
      <c r="F4" s="1476"/>
      <c r="G4" s="1476"/>
      <c r="H4" s="1476"/>
      <c r="I4" s="1476"/>
      <c r="J4" s="1476"/>
      <c r="K4" s="1476"/>
      <c r="L4" s="1476"/>
      <c r="M4" s="1476"/>
      <c r="N4" s="1476"/>
      <c r="O4" s="1476"/>
      <c r="P4" s="1476"/>
      <c r="Q4" s="1476"/>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449" t="s">
        <v>1158</v>
      </c>
      <c r="F6" s="1486" t="s">
        <v>1159</v>
      </c>
      <c r="G6" s="1486" t="s">
        <v>1160</v>
      </c>
      <c r="H6" s="121" t="s">
        <v>1161</v>
      </c>
      <c r="I6" s="1486" t="s">
        <v>1162</v>
      </c>
      <c r="J6" s="141" t="s">
        <v>1163</v>
      </c>
      <c r="K6" s="1486" t="s">
        <v>1164</v>
      </c>
      <c r="L6" s="141" t="s">
        <v>1165</v>
      </c>
      <c r="M6" s="141" t="s">
        <v>1166</v>
      </c>
      <c r="N6" s="141" t="s">
        <v>1167</v>
      </c>
      <c r="O6" s="141" t="s">
        <v>1168</v>
      </c>
      <c r="P6" s="141" t="s">
        <v>1169</v>
      </c>
      <c r="Q6" s="141" t="s">
        <v>1170</v>
      </c>
      <c r="R6" s="121" t="s">
        <v>1171</v>
      </c>
      <c r="S6" s="2241"/>
    </row>
    <row r="7" spans="1:19" s="112" customFormat="1">
      <c r="A7" s="1477"/>
      <c r="B7" s="1475" t="s">
        <v>1336</v>
      </c>
      <c r="C7" s="138" t="s">
        <v>1337</v>
      </c>
      <c r="D7" s="1477" t="s">
        <v>1338</v>
      </c>
      <c r="E7" s="124" t="s">
        <v>1339</v>
      </c>
      <c r="F7" s="1477" t="s">
        <v>1340</v>
      </c>
      <c r="G7" s="1477">
        <v>1</v>
      </c>
      <c r="H7" s="1477">
        <v>2</v>
      </c>
      <c r="I7" s="1477">
        <v>3</v>
      </c>
      <c r="J7" s="1477">
        <v>4</v>
      </c>
      <c r="K7" s="1477">
        <v>5</v>
      </c>
      <c r="L7" s="1477">
        <v>6</v>
      </c>
      <c r="M7" s="1477">
        <v>7</v>
      </c>
      <c r="N7" s="1477">
        <v>8</v>
      </c>
      <c r="O7" s="1477">
        <v>9</v>
      </c>
      <c r="P7" s="1477">
        <v>10</v>
      </c>
      <c r="Q7" s="1477">
        <v>11</v>
      </c>
      <c r="R7" s="1477">
        <v>12</v>
      </c>
      <c r="S7" s="1477"/>
    </row>
    <row r="8" spans="1:19" ht="30" customHeight="1">
      <c r="A8" s="1892" t="s">
        <v>1172</v>
      </c>
      <c r="B8" s="1892"/>
      <c r="C8" s="1892"/>
      <c r="D8" s="1892"/>
      <c r="E8" s="1892"/>
      <c r="F8" s="1892"/>
      <c r="G8" s="1892"/>
      <c r="H8" s="1892"/>
      <c r="I8" s="1892"/>
      <c r="J8" s="1892"/>
      <c r="K8" s="1892"/>
      <c r="L8" s="1892"/>
      <c r="M8" s="1892"/>
      <c r="N8" s="1892"/>
      <c r="O8" s="1892"/>
      <c r="P8" s="1892"/>
      <c r="Q8" s="1892"/>
      <c r="R8" s="1892"/>
      <c r="S8" s="1488"/>
    </row>
    <row r="9" spans="1:19" ht="30" customHeight="1">
      <c r="A9" s="123"/>
      <c r="B9" s="1475" t="s">
        <v>1173</v>
      </c>
      <c r="C9" s="1336"/>
      <c r="D9" s="124"/>
      <c r="E9" s="124"/>
      <c r="F9" s="124"/>
      <c r="G9" s="124"/>
      <c r="H9" s="124"/>
      <c r="I9" s="124"/>
      <c r="J9" s="124"/>
      <c r="K9" s="124"/>
      <c r="L9" s="124"/>
      <c r="M9" s="124"/>
      <c r="N9" s="124"/>
      <c r="O9" s="124"/>
      <c r="P9" s="124"/>
      <c r="Q9" s="124"/>
      <c r="R9" s="124"/>
      <c r="S9" s="1488"/>
    </row>
    <row r="10" spans="1:19" ht="50.1" customHeight="1">
      <c r="A10" s="1477">
        <v>1</v>
      </c>
      <c r="B10" s="1892" t="s">
        <v>1688</v>
      </c>
      <c r="C10" s="2331"/>
      <c r="D10" s="2331"/>
      <c r="E10" s="2331"/>
      <c r="F10" s="2331"/>
      <c r="G10" s="2331"/>
      <c r="H10" s="2331"/>
      <c r="I10" s="2331"/>
      <c r="J10" s="2331"/>
      <c r="K10" s="2331"/>
      <c r="L10" s="2331"/>
      <c r="M10" s="2331"/>
      <c r="N10" s="2331"/>
      <c r="O10" s="2331"/>
      <c r="P10" s="2331"/>
      <c r="Q10" s="2331"/>
      <c r="R10" s="2331"/>
      <c r="S10" s="142"/>
    </row>
    <row r="11" spans="1:19" ht="30" customHeight="1">
      <c r="A11" s="1477"/>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477"/>
      <c r="B12" s="1487" t="s">
        <v>1395</v>
      </c>
      <c r="C12" s="1482" t="s">
        <v>152</v>
      </c>
      <c r="D12" s="2257" t="s">
        <v>1178</v>
      </c>
      <c r="E12" s="1450">
        <f>2625/1.1</f>
        <v>2386.363636363636</v>
      </c>
      <c r="F12" s="1475"/>
      <c r="G12" s="2332"/>
      <c r="H12" s="2332"/>
      <c r="I12" s="2332"/>
      <c r="J12" s="2332"/>
      <c r="K12" s="2332"/>
      <c r="L12" s="2332"/>
      <c r="M12" s="2332"/>
      <c r="N12" s="2332"/>
      <c r="O12" s="2332"/>
      <c r="P12" s="2332"/>
      <c r="Q12" s="2332"/>
      <c r="R12" s="2332"/>
      <c r="S12" s="2257"/>
    </row>
    <row r="13" spans="1:19" ht="30" customHeight="1">
      <c r="A13" s="1477"/>
      <c r="B13" s="1487" t="s">
        <v>1396</v>
      </c>
      <c r="C13" s="1482" t="s">
        <v>152</v>
      </c>
      <c r="D13" s="2257"/>
      <c r="E13" s="1450">
        <f>3775/1.1</f>
        <v>3431.8181818181815</v>
      </c>
      <c r="F13" s="1475"/>
      <c r="G13" s="2332"/>
      <c r="H13" s="2332"/>
      <c r="I13" s="2332"/>
      <c r="J13" s="2332"/>
      <c r="K13" s="2332"/>
      <c r="L13" s="2332"/>
      <c r="M13" s="2332"/>
      <c r="N13" s="2332"/>
      <c r="O13" s="2332"/>
      <c r="P13" s="2332"/>
      <c r="Q13" s="2332"/>
      <c r="R13" s="2332"/>
      <c r="S13" s="2257"/>
    </row>
    <row r="14" spans="1:19" ht="38.25" customHeight="1">
      <c r="A14" s="1482"/>
      <c r="B14" s="1487" t="s">
        <v>1397</v>
      </c>
      <c r="C14" s="1482" t="s">
        <v>152</v>
      </c>
      <c r="D14" s="2257"/>
      <c r="E14" s="1450">
        <f>1800/1.1</f>
        <v>1636.3636363636363</v>
      </c>
      <c r="F14" s="129"/>
      <c r="G14" s="2332"/>
      <c r="H14" s="2332"/>
      <c r="I14" s="2332"/>
      <c r="J14" s="2332"/>
      <c r="K14" s="2332"/>
      <c r="L14" s="2332"/>
      <c r="M14" s="2332"/>
      <c r="N14" s="2332"/>
      <c r="O14" s="2332"/>
      <c r="P14" s="2332"/>
      <c r="Q14" s="2332"/>
      <c r="R14" s="2332"/>
      <c r="S14" s="2257"/>
    </row>
    <row r="15" spans="1:19" ht="38.25" customHeight="1">
      <c r="A15" s="1482"/>
      <c r="B15" s="1487" t="s">
        <v>1398</v>
      </c>
      <c r="C15" s="1482" t="s">
        <v>152</v>
      </c>
      <c r="D15" s="2257"/>
      <c r="E15" s="1451">
        <f>1530/1.1</f>
        <v>1390.9090909090908</v>
      </c>
      <c r="F15" s="129"/>
      <c r="G15" s="2332"/>
      <c r="H15" s="2332"/>
      <c r="I15" s="2332"/>
      <c r="J15" s="2332"/>
      <c r="K15" s="2332"/>
      <c r="L15" s="2332"/>
      <c r="M15" s="2332"/>
      <c r="N15" s="2332"/>
      <c r="O15" s="2332"/>
      <c r="P15" s="2332"/>
      <c r="Q15" s="2332"/>
      <c r="R15" s="2332"/>
      <c r="S15" s="2257"/>
    </row>
    <row r="16" spans="1:19" ht="30" customHeight="1">
      <c r="A16" s="1482"/>
      <c r="B16" s="1487" t="s">
        <v>1399</v>
      </c>
      <c r="C16" s="1482" t="s">
        <v>152</v>
      </c>
      <c r="D16" s="2257"/>
      <c r="E16" s="1450">
        <f>1621/1.1</f>
        <v>1473.6363636363635</v>
      </c>
      <c r="F16" s="129"/>
      <c r="G16" s="2332"/>
      <c r="H16" s="2332"/>
      <c r="I16" s="2332"/>
      <c r="J16" s="2332"/>
      <c r="K16" s="2332"/>
      <c r="L16" s="2332"/>
      <c r="M16" s="2332"/>
      <c r="N16" s="2332"/>
      <c r="O16" s="2332"/>
      <c r="P16" s="2332"/>
      <c r="Q16" s="2332"/>
      <c r="R16" s="2332"/>
      <c r="S16" s="2257"/>
    </row>
    <row r="17" spans="1:19" ht="39.75" customHeight="1">
      <c r="A17" s="1482"/>
      <c r="B17" s="1487" t="s">
        <v>1400</v>
      </c>
      <c r="C17" s="1482" t="s">
        <v>152</v>
      </c>
      <c r="D17" s="2257"/>
      <c r="E17" s="1450">
        <f>1260/1.1</f>
        <v>1145.4545454545453</v>
      </c>
      <c r="F17" s="129"/>
      <c r="G17" s="2332"/>
      <c r="H17" s="2332"/>
      <c r="I17" s="2332"/>
      <c r="J17" s="2332"/>
      <c r="K17" s="2332"/>
      <c r="L17" s="2332"/>
      <c r="M17" s="2332"/>
      <c r="N17" s="2332"/>
      <c r="O17" s="2332"/>
      <c r="P17" s="2332"/>
      <c r="Q17" s="2332"/>
      <c r="R17" s="2332"/>
      <c r="S17" s="2257"/>
    </row>
    <row r="18" spans="1:19" ht="39.75" customHeight="1">
      <c r="A18" s="1482"/>
      <c r="B18" s="1487" t="s">
        <v>1401</v>
      </c>
      <c r="C18" s="1482" t="s">
        <v>152</v>
      </c>
      <c r="D18" s="2257"/>
      <c r="E18" s="1450">
        <f>1070/1.1</f>
        <v>972.72727272727263</v>
      </c>
      <c r="F18" s="129"/>
      <c r="G18" s="2332"/>
      <c r="H18" s="2332"/>
      <c r="I18" s="2332"/>
      <c r="J18" s="2332"/>
      <c r="K18" s="2332"/>
      <c r="L18" s="2332"/>
      <c r="M18" s="2332"/>
      <c r="N18" s="2332"/>
      <c r="O18" s="2332"/>
      <c r="P18" s="2332"/>
      <c r="Q18" s="2332"/>
      <c r="R18" s="2332"/>
      <c r="S18" s="2257"/>
    </row>
    <row r="19" spans="1:19" ht="29.25" customHeight="1">
      <c r="A19" s="1482"/>
      <c r="B19" s="1487" t="s">
        <v>1402</v>
      </c>
      <c r="C19" s="1482" t="s">
        <v>152</v>
      </c>
      <c r="D19" s="2257"/>
      <c r="E19" s="1451">
        <f>1018/1.1</f>
        <v>925.45454545454538</v>
      </c>
      <c r="F19" s="129"/>
      <c r="G19" s="2332"/>
      <c r="H19" s="2332"/>
      <c r="I19" s="2332"/>
      <c r="J19" s="2332"/>
      <c r="K19" s="2332"/>
      <c r="L19" s="2332"/>
      <c r="M19" s="2332"/>
      <c r="N19" s="2332"/>
      <c r="O19" s="2332"/>
      <c r="P19" s="2332"/>
      <c r="Q19" s="2332"/>
      <c r="R19" s="2332"/>
      <c r="S19" s="2257"/>
    </row>
    <row r="20" spans="1:19" ht="29.25" customHeight="1">
      <c r="A20" s="1482"/>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482"/>
      <c r="B21" s="1487" t="s">
        <v>1344</v>
      </c>
      <c r="C21" s="1482" t="s">
        <v>152</v>
      </c>
      <c r="D21" s="2257" t="s">
        <v>1178</v>
      </c>
      <c r="E21" s="1450"/>
      <c r="F21" s="129"/>
      <c r="G21" s="2332"/>
      <c r="H21" s="2332"/>
      <c r="I21" s="2332"/>
      <c r="J21" s="2332"/>
      <c r="K21" s="2332"/>
      <c r="L21" s="2332"/>
      <c r="M21" s="2332"/>
      <c r="N21" s="2332"/>
      <c r="O21" s="2332"/>
      <c r="P21" s="2332"/>
      <c r="Q21" s="2332"/>
      <c r="R21" s="2332"/>
      <c r="S21" s="2257"/>
    </row>
    <row r="22" spans="1:19" ht="33.75" customHeight="1">
      <c r="A22" s="1482"/>
      <c r="B22" s="1487" t="s">
        <v>1345</v>
      </c>
      <c r="C22" s="1482" t="s">
        <v>152</v>
      </c>
      <c r="D22" s="2257"/>
      <c r="E22" s="1450">
        <f>1550/1.1</f>
        <v>1409.090909090909</v>
      </c>
      <c r="F22" s="129"/>
      <c r="G22" s="2332"/>
      <c r="H22" s="2332"/>
      <c r="I22" s="2332"/>
      <c r="J22" s="2332"/>
      <c r="K22" s="2332"/>
      <c r="L22" s="2332"/>
      <c r="M22" s="2332"/>
      <c r="N22" s="2332"/>
      <c r="O22" s="2332"/>
      <c r="P22" s="2332"/>
      <c r="Q22" s="2332"/>
      <c r="R22" s="2332"/>
      <c r="S22" s="2257"/>
    </row>
    <row r="23" spans="1:19" ht="33.75" customHeight="1">
      <c r="A23" s="1482"/>
      <c r="B23" s="1487" t="s">
        <v>1346</v>
      </c>
      <c r="C23" s="1482" t="s">
        <v>152</v>
      </c>
      <c r="D23" s="2257"/>
      <c r="E23" s="1450"/>
      <c r="F23" s="129"/>
      <c r="G23" s="2332"/>
      <c r="H23" s="2332"/>
      <c r="I23" s="2332"/>
      <c r="J23" s="2332"/>
      <c r="K23" s="2332"/>
      <c r="L23" s="2332"/>
      <c r="M23" s="2332"/>
      <c r="N23" s="2332"/>
      <c r="O23" s="2332"/>
      <c r="P23" s="2332"/>
      <c r="Q23" s="2332"/>
      <c r="R23" s="2332"/>
      <c r="S23" s="2257"/>
    </row>
    <row r="24" spans="1:19" ht="33.75" customHeight="1">
      <c r="A24" s="1482"/>
      <c r="B24" s="1487" t="s">
        <v>1347</v>
      </c>
      <c r="C24" s="1482" t="s">
        <v>152</v>
      </c>
      <c r="D24" s="2257"/>
      <c r="E24" s="1450">
        <f>1110/1.1</f>
        <v>1009.090909090909</v>
      </c>
      <c r="F24" s="129"/>
      <c r="G24" s="2332"/>
      <c r="H24" s="2332"/>
      <c r="I24" s="2332"/>
      <c r="J24" s="2332"/>
      <c r="K24" s="2332"/>
      <c r="L24" s="2332"/>
      <c r="M24" s="2332"/>
      <c r="N24" s="2332"/>
      <c r="O24" s="2332"/>
      <c r="P24" s="2332"/>
      <c r="Q24" s="2332"/>
      <c r="R24" s="2332"/>
      <c r="S24" s="1480"/>
    </row>
    <row r="25" spans="1:19" ht="50.1" hidden="1" customHeight="1">
      <c r="A25" s="1477">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hidden="1" customHeight="1">
      <c r="A26" s="1482"/>
      <c r="B26" s="1487" t="s">
        <v>1544</v>
      </c>
      <c r="C26" s="1482" t="s">
        <v>152</v>
      </c>
      <c r="D26" s="1480" t="s">
        <v>1178</v>
      </c>
      <c r="E26" s="1450">
        <v>1040</v>
      </c>
      <c r="F26" s="129"/>
      <c r="G26" s="2341" t="s">
        <v>1545</v>
      </c>
      <c r="H26" s="2342"/>
      <c r="I26" s="2342"/>
      <c r="J26" s="2342"/>
      <c r="K26" s="2342"/>
      <c r="L26" s="2342"/>
      <c r="M26" s="2342"/>
      <c r="N26" s="2342"/>
      <c r="O26" s="2342"/>
      <c r="P26" s="2342"/>
      <c r="Q26" s="2342"/>
      <c r="R26" s="2343"/>
      <c r="S26" s="1480"/>
    </row>
    <row r="27" spans="1:19" ht="50.1" customHeight="1">
      <c r="A27" s="1477">
        <v>2</v>
      </c>
      <c r="B27" s="1892" t="s">
        <v>1730</v>
      </c>
      <c r="C27" s="2331"/>
      <c r="D27" s="2331"/>
      <c r="E27" s="2331"/>
      <c r="F27" s="2331"/>
      <c r="G27" s="2331"/>
      <c r="H27" s="2331"/>
      <c r="I27" s="2331"/>
      <c r="J27" s="2331"/>
      <c r="K27" s="2331"/>
      <c r="L27" s="2331"/>
      <c r="M27" s="2331"/>
      <c r="N27" s="2331"/>
      <c r="O27" s="2331"/>
      <c r="P27" s="2331"/>
      <c r="Q27" s="2331"/>
      <c r="R27" s="2331"/>
      <c r="S27" s="142"/>
    </row>
    <row r="28" spans="1:19" ht="33.75" customHeight="1">
      <c r="A28" s="1482"/>
      <c r="B28" s="1487" t="s">
        <v>1709</v>
      </c>
      <c r="C28" s="1482" t="s">
        <v>152</v>
      </c>
      <c r="D28" s="2242" t="s">
        <v>1178</v>
      </c>
      <c r="E28" s="1450">
        <v>670</v>
      </c>
      <c r="F28" s="129"/>
      <c r="G28" s="2245" t="s">
        <v>1712</v>
      </c>
      <c r="H28" s="2246"/>
      <c r="I28" s="2246"/>
      <c r="J28" s="2246"/>
      <c r="K28" s="2246"/>
      <c r="L28" s="2246"/>
      <c r="M28" s="2246"/>
      <c r="N28" s="2246"/>
      <c r="O28" s="2246"/>
      <c r="P28" s="2246"/>
      <c r="Q28" s="2246"/>
      <c r="R28" s="2352"/>
      <c r="S28" s="1480"/>
    </row>
    <row r="29" spans="1:19" ht="33.75" customHeight="1">
      <c r="A29" s="1482"/>
      <c r="B29" s="1487" t="s">
        <v>1710</v>
      </c>
      <c r="C29" s="1482" t="s">
        <v>152</v>
      </c>
      <c r="D29" s="2243"/>
      <c r="E29" s="1450">
        <v>670</v>
      </c>
      <c r="F29" s="129"/>
      <c r="G29" s="2247"/>
      <c r="H29" s="2248"/>
      <c r="I29" s="2248"/>
      <c r="J29" s="2248"/>
      <c r="K29" s="2248"/>
      <c r="L29" s="2248"/>
      <c r="M29" s="2248"/>
      <c r="N29" s="2248"/>
      <c r="O29" s="2248"/>
      <c r="P29" s="2248"/>
      <c r="Q29" s="2248"/>
      <c r="R29" s="2353"/>
      <c r="S29" s="1480"/>
    </row>
    <row r="30" spans="1:19" ht="33.75" customHeight="1">
      <c r="A30" s="1482"/>
      <c r="B30" s="1487" t="s">
        <v>1711</v>
      </c>
      <c r="C30" s="1482" t="s">
        <v>152</v>
      </c>
      <c r="D30" s="2244"/>
      <c r="E30" s="1450">
        <v>860</v>
      </c>
      <c r="F30" s="129"/>
      <c r="G30" s="2249"/>
      <c r="H30" s="2250"/>
      <c r="I30" s="2250"/>
      <c r="J30" s="2250"/>
      <c r="K30" s="2250"/>
      <c r="L30" s="2250"/>
      <c r="M30" s="2250"/>
      <c r="N30" s="2250"/>
      <c r="O30" s="2250"/>
      <c r="P30" s="2250"/>
      <c r="Q30" s="2250"/>
      <c r="R30" s="2354"/>
      <c r="S30" s="1480"/>
    </row>
    <row r="31" spans="1:19" ht="30" customHeight="1">
      <c r="A31" s="1892" t="s">
        <v>1182</v>
      </c>
      <c r="B31" s="2333"/>
      <c r="C31" s="2333"/>
      <c r="D31" s="2333"/>
      <c r="E31" s="2333"/>
      <c r="F31" s="2333"/>
      <c r="G31" s="2333"/>
      <c r="H31" s="2333"/>
      <c r="I31" s="2333"/>
      <c r="J31" s="2333"/>
      <c r="K31" s="2333"/>
      <c r="L31" s="2333"/>
      <c r="M31" s="2333"/>
      <c r="N31" s="2333"/>
      <c r="O31" s="2333"/>
      <c r="P31" s="2333"/>
      <c r="Q31" s="2333"/>
      <c r="R31" s="2333"/>
      <c r="S31" s="2333"/>
    </row>
    <row r="32" spans="1:19" ht="50.1" hidden="1" customHeight="1">
      <c r="A32" s="1477">
        <v>1</v>
      </c>
      <c r="B32" s="1892" t="s">
        <v>1692</v>
      </c>
      <c r="C32" s="2331"/>
      <c r="D32" s="2331"/>
      <c r="E32" s="2331"/>
      <c r="F32" s="2331"/>
      <c r="G32" s="2331"/>
      <c r="H32" s="2331"/>
      <c r="I32" s="2331"/>
      <c r="J32" s="2331"/>
      <c r="K32" s="2331"/>
      <c r="L32" s="2331"/>
      <c r="M32" s="2331"/>
      <c r="N32" s="2331"/>
      <c r="O32" s="2331"/>
      <c r="P32" s="2331"/>
      <c r="Q32" s="2331"/>
      <c r="R32" s="2331"/>
      <c r="S32" s="1488"/>
    </row>
    <row r="33" spans="1:19" ht="54" hidden="1" customHeight="1">
      <c r="A33" s="132"/>
      <c r="B33" s="1490" t="s">
        <v>624</v>
      </c>
      <c r="C33" s="1482" t="s">
        <v>1650</v>
      </c>
      <c r="D33" s="2257"/>
      <c r="E33" s="1452">
        <f>380000/1.1</f>
        <v>345454.54545454541</v>
      </c>
      <c r="F33" s="134"/>
      <c r="G33" s="2344" t="s">
        <v>1404</v>
      </c>
      <c r="H33" s="2345"/>
      <c r="I33" s="2345"/>
      <c r="J33" s="2345"/>
      <c r="K33" s="2345"/>
      <c r="L33" s="2345"/>
      <c r="M33" s="2345"/>
      <c r="N33" s="2345"/>
      <c r="O33" s="2345"/>
      <c r="P33" s="2345"/>
      <c r="Q33" s="2345"/>
      <c r="R33" s="2346"/>
      <c r="S33" s="1489"/>
    </row>
    <row r="34" spans="1:19" ht="55.5" hidden="1" customHeight="1">
      <c r="A34" s="132"/>
      <c r="B34" s="1490" t="s">
        <v>1189</v>
      </c>
      <c r="C34" s="1482" t="s">
        <v>1650</v>
      </c>
      <c r="D34" s="2257"/>
      <c r="E34" s="1452">
        <f>264000/1.1</f>
        <v>239999.99999999997</v>
      </c>
      <c r="F34" s="134"/>
      <c r="G34" s="2273"/>
      <c r="H34" s="2274"/>
      <c r="I34" s="2274"/>
      <c r="J34" s="2274"/>
      <c r="K34" s="2274"/>
      <c r="L34" s="2274"/>
      <c r="M34" s="2274"/>
      <c r="N34" s="2274"/>
      <c r="O34" s="2274"/>
      <c r="P34" s="2274"/>
      <c r="Q34" s="2274"/>
      <c r="R34" s="2275"/>
      <c r="S34" s="1489"/>
    </row>
    <row r="35" spans="1:19" ht="51.75" hidden="1" customHeight="1">
      <c r="A35" s="132"/>
      <c r="B35" s="1490" t="s">
        <v>1407</v>
      </c>
      <c r="C35" s="1482" t="s">
        <v>1650</v>
      </c>
      <c r="D35" s="2257"/>
      <c r="E35" s="1452">
        <f>250000/1.1</f>
        <v>227272.72727272726</v>
      </c>
      <c r="F35" s="134"/>
      <c r="G35" s="2273"/>
      <c r="H35" s="2274"/>
      <c r="I35" s="2274"/>
      <c r="J35" s="2274"/>
      <c r="K35" s="2274"/>
      <c r="L35" s="2274"/>
      <c r="M35" s="2274"/>
      <c r="N35" s="2274"/>
      <c r="O35" s="2274"/>
      <c r="P35" s="2274"/>
      <c r="Q35" s="2274"/>
      <c r="R35" s="2275"/>
      <c r="S35" s="1489"/>
    </row>
    <row r="36" spans="1:19" ht="57.75" hidden="1" customHeight="1">
      <c r="A36" s="132"/>
      <c r="B36" s="1490" t="s">
        <v>588</v>
      </c>
      <c r="C36" s="1482" t="s">
        <v>1650</v>
      </c>
      <c r="D36" s="2257"/>
      <c r="E36" s="1452">
        <f>250000/1.1</f>
        <v>227272.72727272726</v>
      </c>
      <c r="F36" s="134"/>
      <c r="G36" s="2276"/>
      <c r="H36" s="2277"/>
      <c r="I36" s="2277"/>
      <c r="J36" s="2277"/>
      <c r="K36" s="2277"/>
      <c r="L36" s="2277"/>
      <c r="M36" s="2277"/>
      <c r="N36" s="2277"/>
      <c r="O36" s="2277"/>
      <c r="P36" s="2277"/>
      <c r="Q36" s="2277"/>
      <c r="R36" s="2278"/>
      <c r="S36" s="1489"/>
    </row>
    <row r="37" spans="1:19" ht="50.1" hidden="1" customHeight="1">
      <c r="A37" s="1477">
        <v>2</v>
      </c>
      <c r="B37" s="1892" t="s">
        <v>1546</v>
      </c>
      <c r="C37" s="2331"/>
      <c r="D37" s="2331"/>
      <c r="E37" s="2331"/>
      <c r="F37" s="2331"/>
      <c r="G37" s="2331"/>
      <c r="H37" s="2331"/>
      <c r="I37" s="2331"/>
      <c r="J37" s="2331"/>
      <c r="K37" s="2331"/>
      <c r="L37" s="2331"/>
      <c r="M37" s="2331"/>
      <c r="N37" s="2331"/>
      <c r="O37" s="2331"/>
      <c r="P37" s="2331"/>
      <c r="Q37" s="2331"/>
      <c r="R37" s="2331"/>
      <c r="S37" s="1488"/>
    </row>
    <row r="38" spans="1:19" ht="30" hidden="1" customHeight="1">
      <c r="A38" s="1477"/>
      <c r="B38" s="1892" t="s">
        <v>1547</v>
      </c>
      <c r="C38" s="1892"/>
      <c r="D38" s="1892"/>
      <c r="E38" s="1892"/>
      <c r="F38" s="1892"/>
      <c r="G38" s="1489"/>
      <c r="H38" s="1489"/>
      <c r="I38" s="1489"/>
      <c r="J38" s="1489"/>
      <c r="K38" s="1489"/>
      <c r="L38" s="1489"/>
      <c r="M38" s="1489"/>
      <c r="N38" s="1489"/>
      <c r="O38" s="1489"/>
      <c r="P38" s="1489"/>
      <c r="Q38" s="1489"/>
      <c r="R38" s="1489"/>
      <c r="S38" s="143"/>
    </row>
    <row r="39" spans="1:19" ht="66.75" hidden="1" customHeight="1">
      <c r="A39" s="1480"/>
      <c r="B39" s="1487" t="s">
        <v>1548</v>
      </c>
      <c r="C39" s="1482" t="s">
        <v>1650</v>
      </c>
      <c r="D39" s="2242" t="s">
        <v>1549</v>
      </c>
      <c r="E39" s="1452">
        <v>240000</v>
      </c>
      <c r="F39" s="1487"/>
      <c r="G39" s="2344" t="s">
        <v>1550</v>
      </c>
      <c r="H39" s="2345"/>
      <c r="I39" s="2345"/>
      <c r="J39" s="2345"/>
      <c r="K39" s="2345"/>
      <c r="L39" s="2345"/>
      <c r="M39" s="2345"/>
      <c r="N39" s="2345"/>
      <c r="O39" s="2345"/>
      <c r="P39" s="2345"/>
      <c r="Q39" s="2345"/>
      <c r="R39" s="2346"/>
      <c r="S39" s="143"/>
    </row>
    <row r="40" spans="1:19" ht="66.75" hidden="1" customHeight="1">
      <c r="A40" s="1480"/>
      <c r="B40" s="1487" t="s">
        <v>1551</v>
      </c>
      <c r="C40" s="1482" t="s">
        <v>1650</v>
      </c>
      <c r="D40" s="2244"/>
      <c r="E40" s="1452">
        <v>200000</v>
      </c>
      <c r="F40" s="1487"/>
      <c r="G40" s="2273"/>
      <c r="H40" s="2274"/>
      <c r="I40" s="2274"/>
      <c r="J40" s="2274"/>
      <c r="K40" s="2274"/>
      <c r="L40" s="2274"/>
      <c r="M40" s="2274"/>
      <c r="N40" s="2274"/>
      <c r="O40" s="2274"/>
      <c r="P40" s="2274"/>
      <c r="Q40" s="2274"/>
      <c r="R40" s="2275"/>
      <c r="S40" s="143"/>
    </row>
    <row r="41" spans="1:19" ht="47.25" hidden="1" customHeight="1">
      <c r="A41" s="1480"/>
      <c r="B41" s="1487" t="s">
        <v>1552</v>
      </c>
      <c r="C41" s="1482" t="s">
        <v>1650</v>
      </c>
      <c r="D41" s="1487" t="s">
        <v>1553</v>
      </c>
      <c r="E41" s="1452">
        <v>160000</v>
      </c>
      <c r="F41" s="1487"/>
      <c r="G41" s="2273"/>
      <c r="H41" s="2274"/>
      <c r="I41" s="2274"/>
      <c r="J41" s="2274"/>
      <c r="K41" s="2274"/>
      <c r="L41" s="2274"/>
      <c r="M41" s="2274"/>
      <c r="N41" s="2274"/>
      <c r="O41" s="2274"/>
      <c r="P41" s="2274"/>
      <c r="Q41" s="2274"/>
      <c r="R41" s="2275"/>
      <c r="S41" s="143"/>
    </row>
    <row r="42" spans="1:19" ht="47.25" hidden="1" customHeight="1">
      <c r="A42" s="132"/>
      <c r="B42" s="1490" t="s">
        <v>1407</v>
      </c>
      <c r="C42" s="1482" t="s">
        <v>1650</v>
      </c>
      <c r="D42" s="1480" t="s">
        <v>1554</v>
      </c>
      <c r="E42" s="1452">
        <v>185000</v>
      </c>
      <c r="F42" s="134"/>
      <c r="G42" s="2276"/>
      <c r="H42" s="2277"/>
      <c r="I42" s="2277"/>
      <c r="J42" s="2277"/>
      <c r="K42" s="2277"/>
      <c r="L42" s="2277"/>
      <c r="M42" s="2277"/>
      <c r="N42" s="2277"/>
      <c r="O42" s="2277"/>
      <c r="P42" s="2277"/>
      <c r="Q42" s="2277"/>
      <c r="R42" s="2278"/>
      <c r="S42" s="143"/>
    </row>
    <row r="43" spans="1:19" ht="50.1" customHeight="1">
      <c r="A43" s="138">
        <v>1</v>
      </c>
      <c r="B43" s="1892" t="s">
        <v>1738</v>
      </c>
      <c r="C43" s="1892"/>
      <c r="D43" s="1892"/>
      <c r="E43" s="1892"/>
      <c r="F43" s="1892"/>
      <c r="G43" s="1892"/>
      <c r="H43" s="1892"/>
      <c r="I43" s="1892"/>
      <c r="J43" s="1892"/>
      <c r="K43" s="1892"/>
      <c r="L43" s="1892"/>
      <c r="M43" s="1892"/>
      <c r="N43" s="1892"/>
      <c r="O43" s="1892"/>
      <c r="P43" s="1892"/>
      <c r="Q43" s="1892"/>
      <c r="R43" s="1892"/>
      <c r="S43" s="1892"/>
    </row>
    <row r="44" spans="1:19" ht="24.95" customHeight="1">
      <c r="A44" s="1482"/>
      <c r="B44" s="139" t="s">
        <v>1200</v>
      </c>
      <c r="C44" s="1482"/>
      <c r="D44" s="1482"/>
      <c r="E44" s="1452"/>
      <c r="F44" s="134"/>
      <c r="G44" s="1487"/>
      <c r="H44" s="1487"/>
      <c r="I44" s="1487"/>
      <c r="J44" s="1487"/>
      <c r="K44" s="1487"/>
      <c r="L44" s="1487"/>
      <c r="M44" s="1487"/>
      <c r="N44" s="1487"/>
      <c r="O44" s="1487"/>
      <c r="P44" s="1487"/>
      <c r="Q44" s="1487"/>
      <c r="R44" s="1487"/>
      <c r="S44" s="1487"/>
    </row>
    <row r="45" spans="1:19" ht="24.95" customHeight="1">
      <c r="A45" s="1482"/>
      <c r="B45" s="1490" t="s">
        <v>603</v>
      </c>
      <c r="C45" s="1482" t="s">
        <v>1650</v>
      </c>
      <c r="D45" s="2257" t="s">
        <v>1178</v>
      </c>
      <c r="E45" s="1452">
        <v>300000</v>
      </c>
      <c r="F45" s="134"/>
      <c r="G45" s="2257" t="s">
        <v>1201</v>
      </c>
      <c r="H45" s="2257"/>
      <c r="I45" s="2257"/>
      <c r="J45" s="2257"/>
      <c r="K45" s="2257"/>
      <c r="L45" s="2257"/>
      <c r="M45" s="2257"/>
      <c r="N45" s="2257"/>
      <c r="O45" s="2257"/>
      <c r="P45" s="2257"/>
      <c r="Q45" s="2257"/>
      <c r="R45" s="2257"/>
      <c r="S45" s="2257"/>
    </row>
    <row r="46" spans="1:19" ht="24.95" customHeight="1">
      <c r="A46" s="1482"/>
      <c r="B46" s="1490" t="s">
        <v>624</v>
      </c>
      <c r="C46" s="1482" t="s">
        <v>1650</v>
      </c>
      <c r="D46" s="2257"/>
      <c r="E46" s="1452">
        <v>390000</v>
      </c>
      <c r="F46" s="134"/>
      <c r="G46" s="2257"/>
      <c r="H46" s="2257"/>
      <c r="I46" s="2257"/>
      <c r="J46" s="2257"/>
      <c r="K46" s="2257"/>
      <c r="L46" s="2257"/>
      <c r="M46" s="2257"/>
      <c r="N46" s="2257"/>
      <c r="O46" s="2257"/>
      <c r="P46" s="2257"/>
      <c r="Q46" s="2257"/>
      <c r="R46" s="2257"/>
      <c r="S46" s="2257"/>
    </row>
    <row r="47" spans="1:19" ht="24.95" customHeight="1">
      <c r="A47" s="1482"/>
      <c r="B47" s="1490" t="s">
        <v>626</v>
      </c>
      <c r="C47" s="1482" t="s">
        <v>1650</v>
      </c>
      <c r="D47" s="2257"/>
      <c r="E47" s="1452">
        <v>370000</v>
      </c>
      <c r="F47" s="134"/>
      <c r="G47" s="2257"/>
      <c r="H47" s="2257"/>
      <c r="I47" s="2257"/>
      <c r="J47" s="2257"/>
      <c r="K47" s="2257"/>
      <c r="L47" s="2257"/>
      <c r="M47" s="2257"/>
      <c r="N47" s="2257"/>
      <c r="O47" s="2257"/>
      <c r="P47" s="2257"/>
      <c r="Q47" s="2257"/>
      <c r="R47" s="2257"/>
      <c r="S47" s="2257"/>
    </row>
    <row r="48" spans="1:19" ht="24.95" customHeight="1">
      <c r="A48" s="1482"/>
      <c r="B48" s="1490" t="s">
        <v>1198</v>
      </c>
      <c r="C48" s="1482" t="s">
        <v>1650</v>
      </c>
      <c r="D48" s="2257"/>
      <c r="E48" s="1452">
        <v>360000</v>
      </c>
      <c r="F48" s="134"/>
      <c r="G48" s="2257"/>
      <c r="H48" s="2257"/>
      <c r="I48" s="2257"/>
      <c r="J48" s="2257"/>
      <c r="K48" s="2257"/>
      <c r="L48" s="2257"/>
      <c r="M48" s="2257"/>
      <c r="N48" s="2257"/>
      <c r="O48" s="2257"/>
      <c r="P48" s="2257"/>
      <c r="Q48" s="2257"/>
      <c r="R48" s="2257"/>
      <c r="S48" s="2257"/>
    </row>
    <row r="49" spans="1:19" ht="24.95" customHeight="1">
      <c r="A49" s="1482"/>
      <c r="B49" s="1490" t="s">
        <v>627</v>
      </c>
      <c r="C49" s="1482" t="s">
        <v>1650</v>
      </c>
      <c r="D49" s="2257"/>
      <c r="E49" s="1452">
        <v>330000</v>
      </c>
      <c r="F49" s="134"/>
      <c r="G49" s="2257"/>
      <c r="H49" s="2257"/>
      <c r="I49" s="2257"/>
      <c r="J49" s="2257"/>
      <c r="K49" s="2257"/>
      <c r="L49" s="2257"/>
      <c r="M49" s="2257"/>
      <c r="N49" s="2257"/>
      <c r="O49" s="2257"/>
      <c r="P49" s="2257"/>
      <c r="Q49" s="2257"/>
      <c r="R49" s="2257"/>
      <c r="S49" s="2257"/>
    </row>
    <row r="50" spans="1:19" ht="24.95" customHeight="1">
      <c r="A50" s="1482"/>
      <c r="B50" s="1490" t="s">
        <v>1199</v>
      </c>
      <c r="C50" s="1482" t="s">
        <v>1650</v>
      </c>
      <c r="D50" s="2257"/>
      <c r="E50" s="1452">
        <f>E49</f>
        <v>330000</v>
      </c>
      <c r="F50" s="134"/>
      <c r="G50" s="2257"/>
      <c r="H50" s="2257"/>
      <c r="I50" s="2257"/>
      <c r="J50" s="2257"/>
      <c r="K50" s="2257"/>
      <c r="L50" s="2257"/>
      <c r="M50" s="2257"/>
      <c r="N50" s="2257"/>
      <c r="O50" s="2257"/>
      <c r="P50" s="2257"/>
      <c r="Q50" s="2257"/>
      <c r="R50" s="2257"/>
      <c r="S50" s="2257"/>
    </row>
    <row r="51" spans="1:19" ht="50.1" hidden="1" customHeight="1">
      <c r="A51" s="138">
        <v>4</v>
      </c>
      <c r="B51" s="1892" t="s">
        <v>1673</v>
      </c>
      <c r="C51" s="1892"/>
      <c r="D51" s="1892"/>
      <c r="E51" s="1892"/>
      <c r="F51" s="1892"/>
      <c r="G51" s="1892"/>
      <c r="H51" s="1892"/>
      <c r="I51" s="1892"/>
      <c r="J51" s="1892"/>
      <c r="K51" s="1892"/>
      <c r="L51" s="1892"/>
      <c r="M51" s="1892"/>
      <c r="N51" s="1892"/>
      <c r="O51" s="1892"/>
      <c r="P51" s="1892"/>
      <c r="Q51" s="1892"/>
      <c r="R51" s="1892"/>
      <c r="S51" s="1892"/>
    </row>
    <row r="52" spans="1:19" ht="24.95" hidden="1" customHeight="1">
      <c r="A52" s="1482"/>
      <c r="B52" s="1490" t="s">
        <v>575</v>
      </c>
      <c r="C52" s="1482" t="s">
        <v>1650</v>
      </c>
      <c r="D52" s="2257" t="s">
        <v>1178</v>
      </c>
      <c r="E52" s="1453">
        <v>254545.45</v>
      </c>
      <c r="F52" s="134"/>
      <c r="G52" s="2257" t="s">
        <v>1384</v>
      </c>
      <c r="H52" s="2257"/>
      <c r="I52" s="2257"/>
      <c r="J52" s="2257"/>
      <c r="K52" s="2257"/>
      <c r="L52" s="2257"/>
      <c r="M52" s="2257"/>
      <c r="N52" s="2257"/>
      <c r="O52" s="2257"/>
      <c r="P52" s="2257"/>
      <c r="Q52" s="2257"/>
      <c r="R52" s="2257"/>
      <c r="S52" s="1480"/>
    </row>
    <row r="53" spans="1:19" ht="24.95" hidden="1" customHeight="1">
      <c r="A53" s="1482"/>
      <c r="B53" s="1490" t="s">
        <v>621</v>
      </c>
      <c r="C53" s="1482" t="s">
        <v>1650</v>
      </c>
      <c r="D53" s="2257"/>
      <c r="E53" s="1453">
        <v>363636.36</v>
      </c>
      <c r="F53" s="134"/>
      <c r="G53" s="2257"/>
      <c r="H53" s="2257"/>
      <c r="I53" s="2257"/>
      <c r="J53" s="2257"/>
      <c r="K53" s="2257"/>
      <c r="L53" s="2257"/>
      <c r="M53" s="2257"/>
      <c r="N53" s="2257"/>
      <c r="O53" s="2257"/>
      <c r="P53" s="2257"/>
      <c r="Q53" s="2257"/>
      <c r="R53" s="2257"/>
      <c r="S53" s="1480"/>
    </row>
    <row r="54" spans="1:19" ht="24.95" hidden="1" customHeight="1">
      <c r="A54" s="1482"/>
      <c r="B54" s="1490" t="s">
        <v>1385</v>
      </c>
      <c r="C54" s="1482" t="s">
        <v>1650</v>
      </c>
      <c r="D54" s="2257"/>
      <c r="E54" s="1453">
        <v>309090.90999999997</v>
      </c>
      <c r="F54" s="134"/>
      <c r="G54" s="2257"/>
      <c r="H54" s="2257"/>
      <c r="I54" s="2257"/>
      <c r="J54" s="2257"/>
      <c r="K54" s="2257"/>
      <c r="L54" s="2257"/>
      <c r="M54" s="2257"/>
      <c r="N54" s="2257"/>
      <c r="O54" s="2257"/>
      <c r="P54" s="2257"/>
      <c r="Q54" s="2257"/>
      <c r="R54" s="2257"/>
      <c r="S54" s="1480"/>
    </row>
    <row r="55" spans="1:19" ht="24.95" hidden="1" customHeight="1">
      <c r="A55" s="1482"/>
      <c r="B55" s="1490" t="s">
        <v>1386</v>
      </c>
      <c r="C55" s="1482" t="s">
        <v>1650</v>
      </c>
      <c r="D55" s="2257"/>
      <c r="E55" s="1453">
        <v>281818.18</v>
      </c>
      <c r="F55" s="134"/>
      <c r="G55" s="2257"/>
      <c r="H55" s="2257"/>
      <c r="I55" s="2257"/>
      <c r="J55" s="2257"/>
      <c r="K55" s="2257"/>
      <c r="L55" s="2257"/>
      <c r="M55" s="2257"/>
      <c r="N55" s="2257"/>
      <c r="O55" s="2257"/>
      <c r="P55" s="2257"/>
      <c r="Q55" s="2257"/>
      <c r="R55" s="2257"/>
      <c r="S55" s="1480"/>
    </row>
    <row r="56" spans="1:19" ht="24.95" hidden="1" customHeight="1">
      <c r="A56" s="1482"/>
      <c r="B56" s="1490" t="s">
        <v>626</v>
      </c>
      <c r="C56" s="1482" t="s">
        <v>1650</v>
      </c>
      <c r="D56" s="2257"/>
      <c r="E56" s="1453">
        <v>309090.90999999997</v>
      </c>
      <c r="F56" s="134"/>
      <c r="G56" s="2257"/>
      <c r="H56" s="2257"/>
      <c r="I56" s="2257"/>
      <c r="J56" s="2257"/>
      <c r="K56" s="2257"/>
      <c r="L56" s="2257"/>
      <c r="M56" s="2257"/>
      <c r="N56" s="2257"/>
      <c r="O56" s="2257"/>
      <c r="P56" s="2257"/>
      <c r="Q56" s="2257"/>
      <c r="R56" s="2257"/>
      <c r="S56" s="1480"/>
    </row>
    <row r="57" spans="1:19" ht="24.95" hidden="1" customHeight="1">
      <c r="A57" s="1482"/>
      <c r="B57" s="1490" t="s">
        <v>624</v>
      </c>
      <c r="C57" s="1482" t="s">
        <v>1650</v>
      </c>
      <c r="D57" s="2257"/>
      <c r="E57" s="1453">
        <v>336363.64</v>
      </c>
      <c r="F57" s="134"/>
      <c r="G57" s="2257"/>
      <c r="H57" s="2257"/>
      <c r="I57" s="2257"/>
      <c r="J57" s="2257"/>
      <c r="K57" s="2257"/>
      <c r="L57" s="2257"/>
      <c r="M57" s="2257"/>
      <c r="N57" s="2257"/>
      <c r="O57" s="2257"/>
      <c r="P57" s="2257"/>
      <c r="Q57" s="2257"/>
      <c r="R57" s="2257"/>
      <c r="S57" s="1480"/>
    </row>
    <row r="58" spans="1:19" ht="24.95" hidden="1" customHeight="1">
      <c r="A58" s="1482"/>
      <c r="B58" s="1490" t="s">
        <v>627</v>
      </c>
      <c r="C58" s="1482" t="s">
        <v>1650</v>
      </c>
      <c r="D58" s="2257"/>
      <c r="E58" s="1453">
        <v>290909.09000000003</v>
      </c>
      <c r="F58" s="134"/>
      <c r="G58" s="2257"/>
      <c r="H58" s="2257"/>
      <c r="I58" s="2257"/>
      <c r="J58" s="2257"/>
      <c r="K58" s="2257"/>
      <c r="L58" s="2257"/>
      <c r="M58" s="2257"/>
      <c r="N58" s="2257"/>
      <c r="O58" s="2257"/>
      <c r="P58" s="2257"/>
      <c r="Q58" s="2257"/>
      <c r="R58" s="2257"/>
      <c r="S58" s="1480"/>
    </row>
    <row r="59" spans="1:19" ht="24.95" hidden="1" customHeight="1">
      <c r="A59" s="1482"/>
      <c r="B59" s="1490" t="s">
        <v>1199</v>
      </c>
      <c r="C59" s="1482" t="s">
        <v>1650</v>
      </c>
      <c r="D59" s="2257"/>
      <c r="E59" s="1453">
        <f>E58</f>
        <v>290909.09000000003</v>
      </c>
      <c r="F59" s="134"/>
      <c r="G59" s="2257"/>
      <c r="H59" s="2257"/>
      <c r="I59" s="2257"/>
      <c r="J59" s="2257"/>
      <c r="K59" s="2257"/>
      <c r="L59" s="2257"/>
      <c r="M59" s="2257"/>
      <c r="N59" s="2257"/>
      <c r="O59" s="2257"/>
      <c r="P59" s="2257"/>
      <c r="Q59" s="2257"/>
      <c r="R59" s="2257"/>
      <c r="S59" s="1480"/>
    </row>
    <row r="60" spans="1:19" ht="50.1" customHeight="1">
      <c r="A60" s="138">
        <v>2</v>
      </c>
      <c r="B60" s="2319" t="s">
        <v>1767</v>
      </c>
      <c r="C60" s="2319"/>
      <c r="D60" s="2319"/>
      <c r="E60" s="2319"/>
      <c r="F60" s="2319"/>
      <c r="G60" s="2319"/>
      <c r="H60" s="2319"/>
      <c r="I60" s="2319"/>
      <c r="J60" s="2319"/>
      <c r="K60" s="2319"/>
      <c r="L60" s="2319"/>
      <c r="M60" s="2319"/>
      <c r="N60" s="2319"/>
      <c r="O60" s="2319"/>
      <c r="P60" s="2319"/>
      <c r="Q60" s="2319"/>
      <c r="R60" s="2319"/>
      <c r="S60" s="1487"/>
    </row>
    <row r="61" spans="1:19" ht="30" customHeight="1">
      <c r="A61" s="1482"/>
      <c r="B61" s="1490" t="s">
        <v>1355</v>
      </c>
      <c r="C61" s="1482" t="s">
        <v>1650</v>
      </c>
      <c r="D61" s="2257" t="s">
        <v>1178</v>
      </c>
      <c r="E61" s="1452">
        <v>234000</v>
      </c>
      <c r="F61" s="134"/>
      <c r="G61" s="2257" t="s">
        <v>1356</v>
      </c>
      <c r="H61" s="2257"/>
      <c r="I61" s="2257"/>
      <c r="J61" s="2257"/>
      <c r="K61" s="2257"/>
      <c r="L61" s="2257"/>
      <c r="M61" s="2257"/>
      <c r="N61" s="2257"/>
      <c r="O61" s="2257"/>
      <c r="P61" s="2257"/>
      <c r="Q61" s="2257"/>
      <c r="R61" s="2257"/>
      <c r="S61" s="2257"/>
    </row>
    <row r="62" spans="1:19" ht="24.95" customHeight="1">
      <c r="A62" s="1482"/>
      <c r="B62" s="1490" t="s">
        <v>1411</v>
      </c>
      <c r="C62" s="1482" t="s">
        <v>1650</v>
      </c>
      <c r="D62" s="2257"/>
      <c r="E62" s="1452">
        <v>315000</v>
      </c>
      <c r="F62" s="134"/>
      <c r="G62" s="2257"/>
      <c r="H62" s="2257"/>
      <c r="I62" s="2257"/>
      <c r="J62" s="2257"/>
      <c r="K62" s="2257"/>
      <c r="L62" s="2257"/>
      <c r="M62" s="2257"/>
      <c r="N62" s="2257"/>
      <c r="O62" s="2257"/>
      <c r="P62" s="2257"/>
      <c r="Q62" s="2257"/>
      <c r="R62" s="2257"/>
      <c r="S62" s="2257"/>
    </row>
    <row r="63" spans="1:19" ht="24.95" customHeight="1">
      <c r="A63" s="1482"/>
      <c r="B63" s="1490" t="s">
        <v>1358</v>
      </c>
      <c r="C63" s="1482" t="s">
        <v>1650</v>
      </c>
      <c r="D63" s="2257"/>
      <c r="E63" s="1452">
        <v>234000</v>
      </c>
      <c r="F63" s="134"/>
      <c r="G63" s="2257"/>
      <c r="H63" s="2257"/>
      <c r="I63" s="2257"/>
      <c r="J63" s="2257"/>
      <c r="K63" s="2257"/>
      <c r="L63" s="2257"/>
      <c r="M63" s="2257"/>
      <c r="N63" s="2257"/>
      <c r="O63" s="2257"/>
      <c r="P63" s="2257"/>
      <c r="Q63" s="2257"/>
      <c r="R63" s="2257"/>
      <c r="S63" s="2257"/>
    </row>
    <row r="64" spans="1:19" ht="24.95" customHeight="1">
      <c r="A64" s="1482"/>
      <c r="B64" s="1490" t="s">
        <v>1359</v>
      </c>
      <c r="C64" s="1482" t="s">
        <v>1650</v>
      </c>
      <c r="D64" s="2257"/>
      <c r="E64" s="1452">
        <v>234000</v>
      </c>
      <c r="F64" s="134"/>
      <c r="G64" s="2257"/>
      <c r="H64" s="2257"/>
      <c r="I64" s="2257"/>
      <c r="J64" s="2257"/>
      <c r="K64" s="2257"/>
      <c r="L64" s="2257"/>
      <c r="M64" s="2257"/>
      <c r="N64" s="2257"/>
      <c r="O64" s="2257"/>
      <c r="P64" s="2257"/>
      <c r="Q64" s="2257"/>
      <c r="R64" s="2257"/>
      <c r="S64" s="2257"/>
    </row>
    <row r="65" spans="1:19" ht="24.95" customHeight="1">
      <c r="A65" s="1482"/>
      <c r="B65" s="1490" t="s">
        <v>1360</v>
      </c>
      <c r="C65" s="1482" t="s">
        <v>1650</v>
      </c>
      <c r="D65" s="2257"/>
      <c r="E65" s="1452">
        <v>315000</v>
      </c>
      <c r="F65" s="134"/>
      <c r="G65" s="2257"/>
      <c r="H65" s="2257"/>
      <c r="I65" s="2257"/>
      <c r="J65" s="2257"/>
      <c r="K65" s="2257"/>
      <c r="L65" s="2257"/>
      <c r="M65" s="2257"/>
      <c r="N65" s="2257"/>
      <c r="O65" s="2257"/>
      <c r="P65" s="2257"/>
      <c r="Q65" s="2257"/>
      <c r="R65" s="2257"/>
      <c r="S65" s="2257"/>
    </row>
    <row r="66" spans="1:19" ht="24.95" customHeight="1">
      <c r="A66" s="1482"/>
      <c r="B66" s="1490" t="s">
        <v>1207</v>
      </c>
      <c r="C66" s="1482" t="s">
        <v>1650</v>
      </c>
      <c r="D66" s="2257"/>
      <c r="E66" s="1452">
        <v>315000</v>
      </c>
      <c r="F66" s="134"/>
      <c r="G66" s="2257"/>
      <c r="H66" s="2257"/>
      <c r="I66" s="2257"/>
      <c r="J66" s="2257"/>
      <c r="K66" s="2257"/>
      <c r="L66" s="2257"/>
      <c r="M66" s="2257"/>
      <c r="N66" s="2257"/>
      <c r="O66" s="2257"/>
      <c r="P66" s="2257"/>
      <c r="Q66" s="2257"/>
      <c r="R66" s="2257"/>
      <c r="S66" s="2257"/>
    </row>
    <row r="67" spans="1:19" ht="50.1" hidden="1" customHeight="1">
      <c r="A67" s="1477">
        <v>3</v>
      </c>
      <c r="B67" s="1892" t="s">
        <v>1520</v>
      </c>
      <c r="C67" s="1892"/>
      <c r="D67" s="1892"/>
      <c r="E67" s="1892"/>
      <c r="F67" s="1892"/>
      <c r="G67" s="1892"/>
      <c r="H67" s="1892"/>
      <c r="I67" s="1892"/>
      <c r="J67" s="1892"/>
      <c r="K67" s="1892"/>
      <c r="L67" s="1892"/>
      <c r="M67" s="1892"/>
      <c r="N67" s="1892"/>
      <c r="O67" s="1892"/>
      <c r="P67" s="1892"/>
      <c r="Q67" s="1892"/>
      <c r="R67" s="1892"/>
      <c r="S67" s="1480"/>
    </row>
    <row r="68" spans="1:19" ht="20.100000000000001" hidden="1" customHeight="1">
      <c r="A68" s="1482"/>
      <c r="B68" s="1490" t="s">
        <v>1209</v>
      </c>
      <c r="C68" s="1482"/>
      <c r="D68" s="1482"/>
      <c r="E68" s="1452"/>
      <c r="F68" s="134"/>
      <c r="G68" s="1480"/>
      <c r="H68" s="1480"/>
      <c r="I68" s="1480"/>
      <c r="J68" s="1480"/>
      <c r="K68" s="1480"/>
      <c r="L68" s="1480"/>
      <c r="M68" s="1480"/>
      <c r="N68" s="1480"/>
      <c r="O68" s="1480"/>
      <c r="P68" s="1480"/>
      <c r="Q68" s="1480"/>
      <c r="R68" s="1480"/>
      <c r="S68" s="2257"/>
    </row>
    <row r="69" spans="1:19" ht="30" hidden="1" customHeight="1">
      <c r="A69" s="1482"/>
      <c r="B69" s="1490" t="s">
        <v>1210</v>
      </c>
      <c r="C69" s="1482" t="s">
        <v>1650</v>
      </c>
      <c r="D69" s="2257" t="s">
        <v>1178</v>
      </c>
      <c r="E69" s="1452">
        <v>350000</v>
      </c>
      <c r="F69" s="134"/>
      <c r="G69" s="2257" t="s">
        <v>1211</v>
      </c>
      <c r="H69" s="2257"/>
      <c r="I69" s="2257"/>
      <c r="J69" s="2257"/>
      <c r="K69" s="2257"/>
      <c r="L69" s="2257"/>
      <c r="M69" s="2257"/>
      <c r="N69" s="2257"/>
      <c r="O69" s="2257"/>
      <c r="P69" s="2257"/>
      <c r="Q69" s="2257"/>
      <c r="R69" s="2257"/>
      <c r="S69" s="2257"/>
    </row>
    <row r="70" spans="1:19" ht="24.95" hidden="1" customHeight="1">
      <c r="A70" s="1482"/>
      <c r="B70" s="1490" t="s">
        <v>1212</v>
      </c>
      <c r="C70" s="1482" t="s">
        <v>1650</v>
      </c>
      <c r="D70" s="2257"/>
      <c r="E70" s="1452">
        <v>350000</v>
      </c>
      <c r="F70" s="134"/>
      <c r="G70" s="2257"/>
      <c r="H70" s="2257"/>
      <c r="I70" s="2257"/>
      <c r="J70" s="2257"/>
      <c r="K70" s="2257"/>
      <c r="L70" s="2257"/>
      <c r="M70" s="2257"/>
      <c r="N70" s="2257"/>
      <c r="O70" s="2257"/>
      <c r="P70" s="2257"/>
      <c r="Q70" s="2257"/>
      <c r="R70" s="2257"/>
      <c r="S70" s="2257"/>
    </row>
    <row r="71" spans="1:19" ht="24.95" hidden="1" customHeight="1">
      <c r="A71" s="1482"/>
      <c r="B71" s="1490" t="s">
        <v>1213</v>
      </c>
      <c r="C71" s="1482" t="s">
        <v>1650</v>
      </c>
      <c r="D71" s="2257"/>
      <c r="E71" s="1452">
        <v>350000</v>
      </c>
      <c r="F71" s="134"/>
      <c r="G71" s="2257"/>
      <c r="H71" s="2257"/>
      <c r="I71" s="2257"/>
      <c r="J71" s="2257"/>
      <c r="K71" s="2257"/>
      <c r="L71" s="2257"/>
      <c r="M71" s="2257"/>
      <c r="N71" s="2257"/>
      <c r="O71" s="2257"/>
      <c r="P71" s="2257"/>
      <c r="Q71" s="2257"/>
      <c r="R71" s="2257"/>
      <c r="S71" s="2257"/>
    </row>
    <row r="72" spans="1:19" ht="50.1" customHeight="1">
      <c r="A72" s="1477">
        <v>3</v>
      </c>
      <c r="B72" s="1892" t="s">
        <v>1732</v>
      </c>
      <c r="C72" s="1892"/>
      <c r="D72" s="1892"/>
      <c r="E72" s="1892"/>
      <c r="F72" s="1892"/>
      <c r="G72" s="1892"/>
      <c r="H72" s="1892"/>
      <c r="I72" s="1892"/>
      <c r="J72" s="1892"/>
      <c r="K72" s="1892"/>
      <c r="L72" s="1892"/>
      <c r="M72" s="1892"/>
      <c r="N72" s="1892"/>
      <c r="O72" s="1892"/>
      <c r="P72" s="1892"/>
      <c r="Q72" s="1892"/>
      <c r="R72" s="1892"/>
      <c r="S72" s="1480"/>
    </row>
    <row r="73" spans="1:19" ht="24.95" customHeight="1">
      <c r="A73" s="1482"/>
      <c r="B73" s="1490" t="s">
        <v>1209</v>
      </c>
      <c r="C73" s="1482"/>
      <c r="D73" s="1482"/>
      <c r="E73" s="1452"/>
      <c r="F73" s="134"/>
      <c r="G73" s="1480"/>
      <c r="H73" s="1480"/>
      <c r="I73" s="1480"/>
      <c r="J73" s="1480"/>
      <c r="K73" s="1480"/>
      <c r="L73" s="1480"/>
      <c r="M73" s="1480"/>
      <c r="N73" s="1480"/>
      <c r="O73" s="1480"/>
      <c r="P73" s="1480"/>
      <c r="Q73" s="1480"/>
      <c r="R73" s="1480"/>
      <c r="S73" s="2257"/>
    </row>
    <row r="74" spans="1:19" ht="35.25" customHeight="1">
      <c r="A74" s="1482"/>
      <c r="B74" s="1490" t="s">
        <v>1210</v>
      </c>
      <c r="C74" s="1482" t="s">
        <v>1650</v>
      </c>
      <c r="D74" s="2257" t="s">
        <v>1178</v>
      </c>
      <c r="E74" s="1452">
        <v>400000</v>
      </c>
      <c r="F74" s="134"/>
      <c r="G74" s="2257" t="s">
        <v>1733</v>
      </c>
      <c r="H74" s="2257"/>
      <c r="I74" s="2257"/>
      <c r="J74" s="2257"/>
      <c r="K74" s="2257"/>
      <c r="L74" s="2257"/>
      <c r="M74" s="2257"/>
      <c r="N74" s="2257"/>
      <c r="O74" s="2257"/>
      <c r="P74" s="2257"/>
      <c r="Q74" s="2257"/>
      <c r="R74" s="2257"/>
      <c r="S74" s="2257"/>
    </row>
    <row r="75" spans="1:19" ht="24.95" customHeight="1">
      <c r="A75" s="1482"/>
      <c r="B75" s="1490" t="s">
        <v>1212</v>
      </c>
      <c r="C75" s="1482" t="s">
        <v>1650</v>
      </c>
      <c r="D75" s="2257"/>
      <c r="E75" s="1452">
        <v>400000</v>
      </c>
      <c r="F75" s="134"/>
      <c r="G75" s="2257"/>
      <c r="H75" s="2257"/>
      <c r="I75" s="2257"/>
      <c r="J75" s="2257"/>
      <c r="K75" s="2257"/>
      <c r="L75" s="2257"/>
      <c r="M75" s="2257"/>
      <c r="N75" s="2257"/>
      <c r="O75" s="2257"/>
      <c r="P75" s="2257"/>
      <c r="Q75" s="2257"/>
      <c r="R75" s="2257"/>
      <c r="S75" s="2257"/>
    </row>
    <row r="76" spans="1:19" ht="24.95" customHeight="1">
      <c r="A76" s="1482"/>
      <c r="B76" s="1490" t="s">
        <v>1213</v>
      </c>
      <c r="C76" s="1482" t="s">
        <v>1650</v>
      </c>
      <c r="D76" s="2257"/>
      <c r="E76" s="1452">
        <v>400000</v>
      </c>
      <c r="F76" s="134"/>
      <c r="G76" s="2257"/>
      <c r="H76" s="2257"/>
      <c r="I76" s="2257"/>
      <c r="J76" s="2257"/>
      <c r="K76" s="2257"/>
      <c r="L76" s="2257"/>
      <c r="M76" s="2257"/>
      <c r="N76" s="2257"/>
      <c r="O76" s="2257"/>
      <c r="P76" s="2257"/>
      <c r="Q76" s="2257"/>
      <c r="R76" s="2257"/>
      <c r="S76" s="2257"/>
    </row>
    <row r="77" spans="1:19" ht="71.25" customHeight="1">
      <c r="A77" s="1477">
        <v>4</v>
      </c>
      <c r="B77" s="1892" t="s">
        <v>1715</v>
      </c>
      <c r="C77" s="1892"/>
      <c r="D77" s="1892"/>
      <c r="E77" s="1892"/>
      <c r="F77" s="1892"/>
      <c r="G77" s="1892"/>
      <c r="H77" s="1892"/>
      <c r="I77" s="1892"/>
      <c r="J77" s="1892"/>
      <c r="K77" s="1892"/>
      <c r="L77" s="1892"/>
      <c r="M77" s="1892"/>
      <c r="N77" s="1892"/>
      <c r="O77" s="1892"/>
      <c r="P77" s="1892"/>
      <c r="Q77" s="1892"/>
      <c r="R77" s="1892"/>
      <c r="S77" s="1480"/>
    </row>
    <row r="78" spans="1:19" ht="24.95" customHeight="1">
      <c r="A78" s="1482"/>
      <c r="B78" s="1490" t="s">
        <v>1492</v>
      </c>
      <c r="C78" s="1482" t="s">
        <v>1650</v>
      </c>
      <c r="D78" s="2257" t="s">
        <v>1178</v>
      </c>
      <c r="E78" s="1452">
        <v>318182</v>
      </c>
      <c r="F78" s="134"/>
      <c r="G78" s="2257" t="s">
        <v>1494</v>
      </c>
      <c r="H78" s="2257"/>
      <c r="I78" s="2257"/>
      <c r="J78" s="2257"/>
      <c r="K78" s="2257"/>
      <c r="L78" s="2257"/>
      <c r="M78" s="2257"/>
      <c r="N78" s="2257"/>
      <c r="O78" s="2257"/>
      <c r="P78" s="2257"/>
      <c r="Q78" s="2257"/>
      <c r="R78" s="2257"/>
      <c r="S78" s="1480"/>
    </row>
    <row r="79" spans="1:19" ht="24.95" customHeight="1">
      <c r="A79" s="1482"/>
      <c r="B79" s="1490" t="s">
        <v>1495</v>
      </c>
      <c r="C79" s="1482" t="s">
        <v>1650</v>
      </c>
      <c r="D79" s="2257"/>
      <c r="E79" s="1452">
        <v>227273</v>
      </c>
      <c r="F79" s="134"/>
      <c r="G79" s="2257"/>
      <c r="H79" s="2257"/>
      <c r="I79" s="2257"/>
      <c r="J79" s="2257"/>
      <c r="K79" s="2257"/>
      <c r="L79" s="2257"/>
      <c r="M79" s="2257"/>
      <c r="N79" s="2257"/>
      <c r="O79" s="2257"/>
      <c r="P79" s="2257"/>
      <c r="Q79" s="2257"/>
      <c r="R79" s="2257"/>
      <c r="S79" s="1480"/>
    </row>
    <row r="80" spans="1:19" ht="24.95" customHeight="1">
      <c r="A80" s="1482"/>
      <c r="B80" s="1490" t="s">
        <v>1496</v>
      </c>
      <c r="C80" s="1482" t="s">
        <v>1650</v>
      </c>
      <c r="D80" s="2257"/>
      <c r="E80" s="1452">
        <v>227273</v>
      </c>
      <c r="F80" s="134"/>
      <c r="G80" s="2257"/>
      <c r="H80" s="2257"/>
      <c r="I80" s="2257"/>
      <c r="J80" s="2257"/>
      <c r="K80" s="2257"/>
      <c r="L80" s="2257"/>
      <c r="M80" s="2257"/>
      <c r="N80" s="2257"/>
      <c r="O80" s="2257"/>
      <c r="P80" s="2257"/>
      <c r="Q80" s="2257"/>
      <c r="R80" s="2257"/>
      <c r="S80" s="1480"/>
    </row>
    <row r="81" spans="1:19" ht="24.95" customHeight="1">
      <c r="A81" s="1482"/>
      <c r="B81" s="1490" t="s">
        <v>1497</v>
      </c>
      <c r="C81" s="1482" t="s">
        <v>1650</v>
      </c>
      <c r="D81" s="2257"/>
      <c r="E81" s="1452">
        <v>190909</v>
      </c>
      <c r="F81" s="134"/>
      <c r="G81" s="2257"/>
      <c r="H81" s="2257"/>
      <c r="I81" s="2257"/>
      <c r="J81" s="2257"/>
      <c r="K81" s="2257"/>
      <c r="L81" s="2257"/>
      <c r="M81" s="2257"/>
      <c r="N81" s="2257"/>
      <c r="O81" s="2257"/>
      <c r="P81" s="2257"/>
      <c r="Q81" s="2257"/>
      <c r="R81" s="2257"/>
      <c r="S81" s="1480"/>
    </row>
    <row r="82" spans="1:19" ht="57.75" customHeight="1">
      <c r="A82" s="1477">
        <v>5</v>
      </c>
      <c r="B82" s="2319" t="s">
        <v>1768</v>
      </c>
      <c r="C82" s="2319"/>
      <c r="D82" s="2319"/>
      <c r="E82" s="2319"/>
      <c r="F82" s="2319"/>
      <c r="G82" s="2319"/>
      <c r="H82" s="2319"/>
      <c r="I82" s="2319"/>
      <c r="J82" s="2319"/>
      <c r="K82" s="2319"/>
      <c r="L82" s="2319"/>
      <c r="M82" s="2319"/>
      <c r="N82" s="2319"/>
      <c r="O82" s="2319"/>
      <c r="P82" s="2319"/>
      <c r="Q82" s="2319"/>
      <c r="R82" s="2319"/>
      <c r="S82" s="1480"/>
    </row>
    <row r="83" spans="1:19" ht="24.95" customHeight="1">
      <c r="A83" s="1482"/>
      <c r="B83" s="1490" t="s">
        <v>624</v>
      </c>
      <c r="C83" s="1482" t="s">
        <v>1650</v>
      </c>
      <c r="D83" s="2257" t="s">
        <v>1178</v>
      </c>
      <c r="E83" s="1452">
        <v>336363.63</v>
      </c>
      <c r="F83" s="134"/>
      <c r="G83" s="2257" t="s">
        <v>1556</v>
      </c>
      <c r="H83" s="2257"/>
      <c r="I83" s="2257"/>
      <c r="J83" s="2257"/>
      <c r="K83" s="2257"/>
      <c r="L83" s="2257"/>
      <c r="M83" s="2257"/>
      <c r="N83" s="2257"/>
      <c r="O83" s="2257"/>
      <c r="P83" s="2257"/>
      <c r="Q83" s="2257"/>
      <c r="R83" s="2257"/>
      <c r="S83" s="1480"/>
    </row>
    <row r="84" spans="1:19" ht="24.95" customHeight="1">
      <c r="A84" s="1482"/>
      <c r="B84" s="1490" t="s">
        <v>625</v>
      </c>
      <c r="C84" s="1482" t="s">
        <v>1650</v>
      </c>
      <c r="D84" s="2257"/>
      <c r="E84" s="1452">
        <v>281818.18</v>
      </c>
      <c r="F84" s="134"/>
      <c r="G84" s="2257"/>
      <c r="H84" s="2257"/>
      <c r="I84" s="2257"/>
      <c r="J84" s="2257"/>
      <c r="K84" s="2257"/>
      <c r="L84" s="2257"/>
      <c r="M84" s="2257"/>
      <c r="N84" s="2257"/>
      <c r="O84" s="2257"/>
      <c r="P84" s="2257"/>
      <c r="Q84" s="2257"/>
      <c r="R84" s="2257"/>
      <c r="S84" s="1480"/>
    </row>
    <row r="85" spans="1:19" ht="24.95" customHeight="1">
      <c r="A85" s="1482"/>
      <c r="B85" s="1490" t="s">
        <v>626</v>
      </c>
      <c r="C85" s="1482" t="s">
        <v>1650</v>
      </c>
      <c r="D85" s="2257"/>
      <c r="E85" s="1452">
        <v>318181.81</v>
      </c>
      <c r="F85" s="134"/>
      <c r="G85" s="2257"/>
      <c r="H85" s="2257"/>
      <c r="I85" s="2257"/>
      <c r="J85" s="2257"/>
      <c r="K85" s="2257"/>
      <c r="L85" s="2257"/>
      <c r="M85" s="2257"/>
      <c r="N85" s="2257"/>
      <c r="O85" s="2257"/>
      <c r="P85" s="2257"/>
      <c r="Q85" s="2257"/>
      <c r="R85" s="2257"/>
      <c r="S85" s="1480"/>
    </row>
    <row r="86" spans="1:19" ht="24.95" customHeight="1">
      <c r="A86" s="1482"/>
      <c r="B86" s="1490" t="s">
        <v>1557</v>
      </c>
      <c r="C86" s="1482" t="s">
        <v>1650</v>
      </c>
      <c r="D86" s="2257"/>
      <c r="E86" s="1452">
        <v>281818.18</v>
      </c>
      <c r="F86" s="134"/>
      <c r="G86" s="2257"/>
      <c r="H86" s="2257"/>
      <c r="I86" s="2257"/>
      <c r="J86" s="2257"/>
      <c r="K86" s="2257"/>
      <c r="L86" s="2257"/>
      <c r="M86" s="2257"/>
      <c r="N86" s="2257"/>
      <c r="O86" s="2257"/>
      <c r="P86" s="2257"/>
      <c r="Q86" s="2257"/>
      <c r="R86" s="2257"/>
      <c r="S86" s="1480"/>
    </row>
    <row r="87" spans="1:19" ht="24.95" customHeight="1">
      <c r="A87" s="1482"/>
      <c r="B87" s="1490" t="s">
        <v>1558</v>
      </c>
      <c r="C87" s="1482" t="s">
        <v>1650</v>
      </c>
      <c r="D87" s="2257"/>
      <c r="E87" s="1452">
        <v>309090.90000000002</v>
      </c>
      <c r="F87" s="134"/>
      <c r="G87" s="2257"/>
      <c r="H87" s="2257"/>
      <c r="I87" s="2257"/>
      <c r="J87" s="2257"/>
      <c r="K87" s="2257"/>
      <c r="L87" s="2257"/>
      <c r="M87" s="2257"/>
      <c r="N87" s="2257"/>
      <c r="O87" s="2257"/>
      <c r="P87" s="2257"/>
      <c r="Q87" s="2257"/>
      <c r="R87" s="2257"/>
      <c r="S87" s="1480"/>
    </row>
    <row r="88" spans="1:19" ht="24.95" customHeight="1">
      <c r="A88" s="1482"/>
      <c r="B88" s="1490" t="s">
        <v>1358</v>
      </c>
      <c r="C88" s="1482" t="s">
        <v>1650</v>
      </c>
      <c r="D88" s="2257"/>
      <c r="E88" s="1452">
        <v>254545</v>
      </c>
      <c r="F88" s="134"/>
      <c r="G88" s="2257"/>
      <c r="H88" s="2257"/>
      <c r="I88" s="2257"/>
      <c r="J88" s="2257"/>
      <c r="K88" s="2257"/>
      <c r="L88" s="2257"/>
      <c r="M88" s="2257"/>
      <c r="N88" s="2257"/>
      <c r="O88" s="2257"/>
      <c r="P88" s="2257"/>
      <c r="Q88" s="2257"/>
      <c r="R88" s="2257"/>
      <c r="S88" s="1480"/>
    </row>
    <row r="89" spans="1:19" ht="24.95" customHeight="1">
      <c r="A89" s="1482"/>
      <c r="B89" s="1490" t="s">
        <v>627</v>
      </c>
      <c r="C89" s="1482" t="s">
        <v>1650</v>
      </c>
      <c r="D89" s="2257"/>
      <c r="E89" s="1452">
        <v>281818</v>
      </c>
      <c r="F89" s="134"/>
      <c r="G89" s="2257"/>
      <c r="H89" s="2257"/>
      <c r="I89" s="2257"/>
      <c r="J89" s="2257"/>
      <c r="K89" s="2257"/>
      <c r="L89" s="2257"/>
      <c r="M89" s="2257"/>
      <c r="N89" s="2257"/>
      <c r="O89" s="2257"/>
      <c r="P89" s="2257"/>
      <c r="Q89" s="2257"/>
      <c r="R89" s="2257"/>
      <c r="S89" s="1480"/>
    </row>
    <row r="90" spans="1:19" ht="24.95" customHeight="1">
      <c r="A90" s="1482"/>
      <c r="B90" s="1490" t="s">
        <v>1199</v>
      </c>
      <c r="C90" s="1482" t="s">
        <v>1650</v>
      </c>
      <c r="D90" s="2257"/>
      <c r="E90" s="1452">
        <v>281818</v>
      </c>
      <c r="F90" s="134"/>
      <c r="G90" s="2257"/>
      <c r="H90" s="2257"/>
      <c r="I90" s="2257"/>
      <c r="J90" s="2257"/>
      <c r="K90" s="2257"/>
      <c r="L90" s="2257"/>
      <c r="M90" s="2257"/>
      <c r="N90" s="2257"/>
      <c r="O90" s="2257"/>
      <c r="P90" s="2257"/>
      <c r="Q90" s="2257"/>
      <c r="R90" s="2257"/>
      <c r="S90" s="1480"/>
    </row>
    <row r="91" spans="1:19" ht="24.95" customHeight="1">
      <c r="A91" s="1482"/>
      <c r="B91" s="1490" t="s">
        <v>1496</v>
      </c>
      <c r="C91" s="1482" t="s">
        <v>1650</v>
      </c>
      <c r="D91" s="2257"/>
      <c r="E91" s="1452">
        <v>281818</v>
      </c>
      <c r="F91" s="134"/>
      <c r="G91" s="2257"/>
      <c r="H91" s="2257"/>
      <c r="I91" s="2257"/>
      <c r="J91" s="2257"/>
      <c r="K91" s="2257"/>
      <c r="L91" s="2257"/>
      <c r="M91" s="2257"/>
      <c r="N91" s="2257"/>
      <c r="O91" s="2257"/>
      <c r="P91" s="2257"/>
      <c r="Q91" s="2257"/>
      <c r="R91" s="2257"/>
      <c r="S91" s="1480"/>
    </row>
    <row r="92" spans="1:19" ht="24.95" customHeight="1">
      <c r="A92" s="1482"/>
      <c r="B92" s="1490" t="s">
        <v>616</v>
      </c>
      <c r="C92" s="1482" t="s">
        <v>1650</v>
      </c>
      <c r="D92" s="2257"/>
      <c r="E92" s="1452">
        <v>254545</v>
      </c>
      <c r="F92" s="134"/>
      <c r="G92" s="2257"/>
      <c r="H92" s="2257"/>
      <c r="I92" s="2257"/>
      <c r="J92" s="2257"/>
      <c r="K92" s="2257"/>
      <c r="L92" s="2257"/>
      <c r="M92" s="2257"/>
      <c r="N92" s="2257"/>
      <c r="O92" s="2257"/>
      <c r="P92" s="2257"/>
      <c r="Q92" s="2257"/>
      <c r="R92" s="2257"/>
      <c r="S92" s="1480"/>
    </row>
    <row r="93" spans="1:19" ht="43.5" customHeight="1">
      <c r="A93" s="1477">
        <v>6</v>
      </c>
      <c r="B93" s="1892" t="s">
        <v>1566</v>
      </c>
      <c r="C93" s="1892"/>
      <c r="D93" s="1892"/>
      <c r="E93" s="1892"/>
      <c r="F93" s="1892"/>
      <c r="G93" s="1892"/>
      <c r="H93" s="1892"/>
      <c r="I93" s="1892"/>
      <c r="J93" s="1892"/>
      <c r="K93" s="1892"/>
      <c r="L93" s="1892"/>
      <c r="M93" s="1892"/>
      <c r="N93" s="1892"/>
      <c r="O93" s="1892"/>
      <c r="P93" s="1892"/>
      <c r="Q93" s="1892"/>
      <c r="R93" s="1892"/>
      <c r="S93" s="1480"/>
    </row>
    <row r="94" spans="1:19" ht="24.95" customHeight="1">
      <c r="A94" s="1482"/>
      <c r="B94" s="1490" t="s">
        <v>624</v>
      </c>
      <c r="C94" s="1482" t="s">
        <v>1650</v>
      </c>
      <c r="D94" s="1480"/>
      <c r="E94" s="1452">
        <v>327273</v>
      </c>
      <c r="F94" s="134"/>
      <c r="G94" s="2258" t="s">
        <v>1567</v>
      </c>
      <c r="H94" s="2259"/>
      <c r="I94" s="2259"/>
      <c r="J94" s="2259"/>
      <c r="K94" s="2259"/>
      <c r="L94" s="2259"/>
      <c r="M94" s="2259"/>
      <c r="N94" s="2259"/>
      <c r="O94" s="2259"/>
      <c r="P94" s="2259"/>
      <c r="Q94" s="2259"/>
      <c r="R94" s="2260"/>
      <c r="S94" s="1480"/>
    </row>
    <row r="95" spans="1:19" ht="24.95" customHeight="1">
      <c r="A95" s="1482"/>
      <c r="B95" s="1490" t="s">
        <v>626</v>
      </c>
      <c r="C95" s="1482" t="s">
        <v>1650</v>
      </c>
      <c r="D95" s="1480"/>
      <c r="E95" s="1452">
        <v>272727</v>
      </c>
      <c r="F95" s="134"/>
      <c r="G95" s="2261"/>
      <c r="H95" s="2262"/>
      <c r="I95" s="2262"/>
      <c r="J95" s="2262"/>
      <c r="K95" s="2262"/>
      <c r="L95" s="2262"/>
      <c r="M95" s="2262"/>
      <c r="N95" s="2262"/>
      <c r="O95" s="2262"/>
      <c r="P95" s="2262"/>
      <c r="Q95" s="2262"/>
      <c r="R95" s="2263"/>
      <c r="S95" s="1480"/>
    </row>
    <row r="96" spans="1:19" ht="24.95" customHeight="1">
      <c r="A96" s="1482"/>
      <c r="B96" s="1490" t="s">
        <v>625</v>
      </c>
      <c r="C96" s="1482" t="s">
        <v>1650</v>
      </c>
      <c r="D96" s="1480"/>
      <c r="E96" s="1452">
        <v>236363</v>
      </c>
      <c r="F96" s="134"/>
      <c r="G96" s="2261"/>
      <c r="H96" s="2262"/>
      <c r="I96" s="2262"/>
      <c r="J96" s="2262"/>
      <c r="K96" s="2262"/>
      <c r="L96" s="2262"/>
      <c r="M96" s="2262"/>
      <c r="N96" s="2262"/>
      <c r="O96" s="2262"/>
      <c r="P96" s="2262"/>
      <c r="Q96" s="2262"/>
      <c r="R96" s="2263"/>
      <c r="S96" s="1480"/>
    </row>
    <row r="97" spans="1:19" ht="24.95" customHeight="1">
      <c r="A97" s="1482"/>
      <c r="B97" s="1490" t="s">
        <v>1496</v>
      </c>
      <c r="C97" s="1482" t="s">
        <v>1650</v>
      </c>
      <c r="D97" s="1480"/>
      <c r="E97" s="1452">
        <v>236363</v>
      </c>
      <c r="F97" s="134"/>
      <c r="G97" s="2261"/>
      <c r="H97" s="2262"/>
      <c r="I97" s="2262"/>
      <c r="J97" s="2262"/>
      <c r="K97" s="2262"/>
      <c r="L97" s="2262"/>
      <c r="M97" s="2262"/>
      <c r="N97" s="2262"/>
      <c r="O97" s="2262"/>
      <c r="P97" s="2262"/>
      <c r="Q97" s="2262"/>
      <c r="R97" s="2263"/>
      <c r="S97" s="1480"/>
    </row>
    <row r="98" spans="1:19" ht="24.95" customHeight="1">
      <c r="A98" s="1482"/>
      <c r="B98" s="1490" t="s">
        <v>627</v>
      </c>
      <c r="C98" s="1482" t="s">
        <v>1650</v>
      </c>
      <c r="D98" s="1480"/>
      <c r="E98" s="1452">
        <v>272727</v>
      </c>
      <c r="F98" s="134"/>
      <c r="G98" s="2264"/>
      <c r="H98" s="2265"/>
      <c r="I98" s="2265"/>
      <c r="J98" s="2265"/>
      <c r="K98" s="2265"/>
      <c r="L98" s="2265"/>
      <c r="M98" s="2265"/>
      <c r="N98" s="2265"/>
      <c r="O98" s="2265"/>
      <c r="P98" s="2265"/>
      <c r="Q98" s="2265"/>
      <c r="R98" s="2266"/>
      <c r="S98" s="1480"/>
    </row>
    <row r="99" spans="1:19" ht="43.5" customHeight="1">
      <c r="A99" s="1477">
        <v>7</v>
      </c>
      <c r="B99" s="1892" t="s">
        <v>1665</v>
      </c>
      <c r="C99" s="1892"/>
      <c r="D99" s="1892"/>
      <c r="E99" s="1892"/>
      <c r="F99" s="1892"/>
      <c r="G99" s="1892"/>
      <c r="H99" s="1892"/>
      <c r="I99" s="1892"/>
      <c r="J99" s="1892"/>
      <c r="K99" s="1892"/>
      <c r="L99" s="1892"/>
      <c r="M99" s="1892"/>
      <c r="N99" s="1892"/>
      <c r="O99" s="1892"/>
      <c r="P99" s="1892"/>
      <c r="Q99" s="1892"/>
      <c r="R99" s="1892"/>
      <c r="S99" s="1480"/>
    </row>
    <row r="100" spans="1:19" ht="24.95" customHeight="1">
      <c r="A100" s="1482"/>
      <c r="B100" s="1490" t="s">
        <v>1666</v>
      </c>
      <c r="C100" s="1482" t="s">
        <v>1650</v>
      </c>
      <c r="D100" s="1480"/>
      <c r="E100" s="1452">
        <v>363636</v>
      </c>
      <c r="F100" s="134"/>
      <c r="G100" s="2258" t="s">
        <v>1671</v>
      </c>
      <c r="H100" s="2259"/>
      <c r="I100" s="2259"/>
      <c r="J100" s="2259"/>
      <c r="K100" s="2259"/>
      <c r="L100" s="2259"/>
      <c r="M100" s="2259"/>
      <c r="N100" s="2259"/>
      <c r="O100" s="2259"/>
      <c r="P100" s="2259"/>
      <c r="Q100" s="2259"/>
      <c r="R100" s="2260"/>
      <c r="S100" s="1480"/>
    </row>
    <row r="101" spans="1:19" ht="24.95" customHeight="1">
      <c r="A101" s="1482"/>
      <c r="B101" s="1490" t="s">
        <v>1667</v>
      </c>
      <c r="C101" s="1482" t="s">
        <v>1650</v>
      </c>
      <c r="D101" s="1480"/>
      <c r="E101" s="1452">
        <v>363636</v>
      </c>
      <c r="F101" s="134"/>
      <c r="G101" s="2261"/>
      <c r="H101" s="2262"/>
      <c r="I101" s="2262"/>
      <c r="J101" s="2262"/>
      <c r="K101" s="2262"/>
      <c r="L101" s="2262"/>
      <c r="M101" s="2262"/>
      <c r="N101" s="2262"/>
      <c r="O101" s="2262"/>
      <c r="P101" s="2262"/>
      <c r="Q101" s="2262"/>
      <c r="R101" s="2263"/>
      <c r="S101" s="1480"/>
    </row>
    <row r="102" spans="1:19" ht="24.95" customHeight="1">
      <c r="A102" s="1482"/>
      <c r="B102" s="1490" t="s">
        <v>1668</v>
      </c>
      <c r="C102" s="1482" t="s">
        <v>1650</v>
      </c>
      <c r="D102" s="1480"/>
      <c r="E102" s="1452">
        <v>363636</v>
      </c>
      <c r="F102" s="134"/>
      <c r="G102" s="2261"/>
      <c r="H102" s="2262"/>
      <c r="I102" s="2262"/>
      <c r="J102" s="2262"/>
      <c r="K102" s="2262"/>
      <c r="L102" s="2262"/>
      <c r="M102" s="2262"/>
      <c r="N102" s="2262"/>
      <c r="O102" s="2262"/>
      <c r="P102" s="2262"/>
      <c r="Q102" s="2262"/>
      <c r="R102" s="2263"/>
      <c r="S102" s="1480"/>
    </row>
    <row r="103" spans="1:19" ht="24.95" customHeight="1">
      <c r="A103" s="1482"/>
      <c r="B103" s="1490" t="s">
        <v>1492</v>
      </c>
      <c r="C103" s="1482" t="s">
        <v>1650</v>
      </c>
      <c r="D103" s="1480"/>
      <c r="E103" s="1452">
        <v>336364</v>
      </c>
      <c r="F103" s="134"/>
      <c r="G103" s="2261"/>
      <c r="H103" s="2262"/>
      <c r="I103" s="2262"/>
      <c r="J103" s="2262"/>
      <c r="K103" s="2262"/>
      <c r="L103" s="2262"/>
      <c r="M103" s="2262"/>
      <c r="N103" s="2262"/>
      <c r="O103" s="2262"/>
      <c r="P103" s="2262"/>
      <c r="Q103" s="2262"/>
      <c r="R103" s="2263"/>
      <c r="S103" s="1480"/>
    </row>
    <row r="104" spans="1:19" ht="24.95" customHeight="1">
      <c r="A104" s="1482"/>
      <c r="B104" s="1490" t="s">
        <v>1669</v>
      </c>
      <c r="C104" s="1482" t="s">
        <v>1650</v>
      </c>
      <c r="D104" s="1480"/>
      <c r="E104" s="1452">
        <v>309091</v>
      </c>
      <c r="F104" s="134"/>
      <c r="G104" s="2261"/>
      <c r="H104" s="2262"/>
      <c r="I104" s="2262"/>
      <c r="J104" s="2262"/>
      <c r="K104" s="2262"/>
      <c r="L104" s="2262"/>
      <c r="M104" s="2262"/>
      <c r="N104" s="2262"/>
      <c r="O104" s="2262"/>
      <c r="P104" s="2262"/>
      <c r="Q104" s="2262"/>
      <c r="R104" s="2263"/>
      <c r="S104" s="1480"/>
    </row>
    <row r="105" spans="1:19" ht="24.95" customHeight="1">
      <c r="A105" s="1482"/>
      <c r="B105" s="1490" t="s">
        <v>1495</v>
      </c>
      <c r="C105" s="1482" t="s">
        <v>1650</v>
      </c>
      <c r="D105" s="1480"/>
      <c r="E105" s="1452">
        <v>281818</v>
      </c>
      <c r="F105" s="134"/>
      <c r="G105" s="2261"/>
      <c r="H105" s="2262"/>
      <c r="I105" s="2262"/>
      <c r="J105" s="2262"/>
      <c r="K105" s="2262"/>
      <c r="L105" s="2262"/>
      <c r="M105" s="2262"/>
      <c r="N105" s="2262"/>
      <c r="O105" s="2262"/>
      <c r="P105" s="2262"/>
      <c r="Q105" s="2262"/>
      <c r="R105" s="2263"/>
      <c r="S105" s="1480"/>
    </row>
    <row r="106" spans="1:19" ht="24.95" customHeight="1">
      <c r="A106" s="1482"/>
      <c r="B106" s="1490" t="s">
        <v>1670</v>
      </c>
      <c r="C106" s="1482" t="s">
        <v>1650</v>
      </c>
      <c r="D106" s="1480"/>
      <c r="E106" s="1452">
        <v>254545</v>
      </c>
      <c r="F106" s="134"/>
      <c r="G106" s="2264"/>
      <c r="H106" s="2265"/>
      <c r="I106" s="2265"/>
      <c r="J106" s="2265"/>
      <c r="K106" s="2265"/>
      <c r="L106" s="2265"/>
      <c r="M106" s="2265"/>
      <c r="N106" s="2265"/>
      <c r="O106" s="2265"/>
      <c r="P106" s="2265"/>
      <c r="Q106" s="2265"/>
      <c r="R106" s="2266"/>
      <c r="S106" s="1480"/>
    </row>
    <row r="107" spans="1:19" ht="43.5" customHeight="1">
      <c r="A107" s="1477">
        <v>8</v>
      </c>
      <c r="B107" s="1892" t="s">
        <v>1729</v>
      </c>
      <c r="C107" s="1892"/>
      <c r="D107" s="1892"/>
      <c r="E107" s="1892"/>
      <c r="F107" s="1892"/>
      <c r="G107" s="1892"/>
      <c r="H107" s="1892"/>
      <c r="I107" s="1892"/>
      <c r="J107" s="1892"/>
      <c r="K107" s="1892"/>
      <c r="L107" s="1892"/>
      <c r="M107" s="1892"/>
      <c r="N107" s="1892"/>
      <c r="O107" s="1892"/>
      <c r="P107" s="1892"/>
      <c r="Q107" s="1892"/>
      <c r="R107" s="1892"/>
      <c r="S107" s="1480"/>
    </row>
    <row r="108" spans="1:19" ht="24.95" customHeight="1">
      <c r="A108" s="1482"/>
      <c r="B108" s="1490" t="s">
        <v>1677</v>
      </c>
      <c r="C108" s="1482" t="s">
        <v>1650</v>
      </c>
      <c r="D108" s="1480"/>
      <c r="E108" s="1452">
        <v>150000</v>
      </c>
      <c r="F108" s="134"/>
      <c r="G108" s="2258" t="s">
        <v>1681</v>
      </c>
      <c r="H108" s="2259"/>
      <c r="I108" s="2259"/>
      <c r="J108" s="2259"/>
      <c r="K108" s="2259"/>
      <c r="L108" s="2259"/>
      <c r="M108" s="2259"/>
      <c r="N108" s="2259"/>
      <c r="O108" s="2259"/>
      <c r="P108" s="2259"/>
      <c r="Q108" s="2259"/>
      <c r="R108" s="2260"/>
      <c r="S108" s="1480"/>
    </row>
    <row r="109" spans="1:19" ht="24.95" customHeight="1">
      <c r="A109" s="1482"/>
      <c r="B109" s="1490" t="s">
        <v>1678</v>
      </c>
      <c r="C109" s="1482" t="s">
        <v>1650</v>
      </c>
      <c r="D109" s="1480"/>
      <c r="E109" s="1452">
        <v>373000</v>
      </c>
      <c r="F109" s="134"/>
      <c r="G109" s="2261"/>
      <c r="H109" s="2262"/>
      <c r="I109" s="2262"/>
      <c r="J109" s="2262"/>
      <c r="K109" s="2262"/>
      <c r="L109" s="2262"/>
      <c r="M109" s="2262"/>
      <c r="N109" s="2262"/>
      <c r="O109" s="2262"/>
      <c r="P109" s="2262"/>
      <c r="Q109" s="2262"/>
      <c r="R109" s="2263"/>
      <c r="S109" s="1480"/>
    </row>
    <row r="110" spans="1:19" ht="24.95" customHeight="1">
      <c r="A110" s="1482"/>
      <c r="B110" s="1490" t="s">
        <v>1679</v>
      </c>
      <c r="C110" s="1482" t="s">
        <v>1650</v>
      </c>
      <c r="D110" s="1480"/>
      <c r="E110" s="1452">
        <v>209000</v>
      </c>
      <c r="F110" s="134"/>
      <c r="G110" s="2261"/>
      <c r="H110" s="2262"/>
      <c r="I110" s="2262"/>
      <c r="J110" s="2262"/>
      <c r="K110" s="2262"/>
      <c r="L110" s="2262"/>
      <c r="M110" s="2262"/>
      <c r="N110" s="2262"/>
      <c r="O110" s="2262"/>
      <c r="P110" s="2262"/>
      <c r="Q110" s="2262"/>
      <c r="R110" s="2263"/>
      <c r="S110" s="1480"/>
    </row>
    <row r="111" spans="1:19" ht="24.95" customHeight="1">
      <c r="A111" s="1482"/>
      <c r="B111" s="1490" t="s">
        <v>1680</v>
      </c>
      <c r="C111" s="1482" t="s">
        <v>1650</v>
      </c>
      <c r="D111" s="1480"/>
      <c r="E111" s="1452">
        <v>309000</v>
      </c>
      <c r="F111" s="134"/>
      <c r="G111" s="2264"/>
      <c r="H111" s="2265"/>
      <c r="I111" s="2265"/>
      <c r="J111" s="2265"/>
      <c r="K111" s="2265"/>
      <c r="L111" s="2265"/>
      <c r="M111" s="2265"/>
      <c r="N111" s="2265"/>
      <c r="O111" s="2265"/>
      <c r="P111" s="2265"/>
      <c r="Q111" s="2265"/>
      <c r="R111" s="2266"/>
      <c r="S111" s="1480"/>
    </row>
    <row r="112" spans="1:19" ht="43.5" customHeight="1">
      <c r="A112" s="1477">
        <v>9</v>
      </c>
      <c r="B112" s="1892" t="s">
        <v>1717</v>
      </c>
      <c r="C112" s="1892"/>
      <c r="D112" s="1892"/>
      <c r="E112" s="1892"/>
      <c r="F112" s="1892"/>
      <c r="G112" s="1892"/>
      <c r="H112" s="1892"/>
      <c r="I112" s="1892"/>
      <c r="J112" s="1892"/>
      <c r="K112" s="1892"/>
      <c r="L112" s="1892"/>
      <c r="M112" s="1892"/>
      <c r="N112" s="1892"/>
      <c r="O112" s="1892"/>
      <c r="P112" s="1892"/>
      <c r="Q112" s="1892"/>
      <c r="R112" s="1892"/>
      <c r="S112" s="1480"/>
    </row>
    <row r="113" spans="1:19" ht="24.95" customHeight="1">
      <c r="A113" s="1482"/>
      <c r="B113" s="1490" t="s">
        <v>624</v>
      </c>
      <c r="C113" s="1482" t="s">
        <v>1650</v>
      </c>
      <c r="D113" s="1480"/>
      <c r="E113" s="1452">
        <f>420000/1.1</f>
        <v>381818.18181818177</v>
      </c>
      <c r="F113" s="134"/>
      <c r="G113" s="2258" t="s">
        <v>1701</v>
      </c>
      <c r="H113" s="2259"/>
      <c r="I113" s="2259"/>
      <c r="J113" s="2259"/>
      <c r="K113" s="2259"/>
      <c r="L113" s="2259"/>
      <c r="M113" s="2259"/>
      <c r="N113" s="2259"/>
      <c r="O113" s="2259"/>
      <c r="P113" s="2259"/>
      <c r="Q113" s="2259"/>
      <c r="R113" s="2260"/>
      <c r="S113" s="1480"/>
    </row>
    <row r="114" spans="1:19" ht="24.95" customHeight="1">
      <c r="A114" s="1482"/>
      <c r="B114" s="1490" t="s">
        <v>625</v>
      </c>
      <c r="C114" s="1482" t="s">
        <v>1650</v>
      </c>
      <c r="D114" s="1480"/>
      <c r="E114" s="1452">
        <f>360000/1.1</f>
        <v>327272.72727272724</v>
      </c>
      <c r="F114" s="134"/>
      <c r="G114" s="2261"/>
      <c r="H114" s="2262"/>
      <c r="I114" s="2262"/>
      <c r="J114" s="2262"/>
      <c r="K114" s="2262"/>
      <c r="L114" s="2262"/>
      <c r="M114" s="2262"/>
      <c r="N114" s="2262"/>
      <c r="O114" s="2262"/>
      <c r="P114" s="2262"/>
      <c r="Q114" s="2262"/>
      <c r="R114" s="2263"/>
      <c r="S114" s="1480"/>
    </row>
    <row r="115" spans="1:19" ht="24.95" customHeight="1">
      <c r="A115" s="1482"/>
      <c r="B115" s="1490" t="s">
        <v>1558</v>
      </c>
      <c r="C115" s="1482" t="s">
        <v>1650</v>
      </c>
      <c r="D115" s="1480"/>
      <c r="E115" s="1452">
        <f>380000/1.1</f>
        <v>345454.54545454541</v>
      </c>
      <c r="F115" s="134"/>
      <c r="G115" s="2261"/>
      <c r="H115" s="2262"/>
      <c r="I115" s="2262"/>
      <c r="J115" s="2262"/>
      <c r="K115" s="2262"/>
      <c r="L115" s="2262"/>
      <c r="M115" s="2262"/>
      <c r="N115" s="2262"/>
      <c r="O115" s="2262"/>
      <c r="P115" s="2262"/>
      <c r="Q115" s="2262"/>
      <c r="R115" s="2263"/>
      <c r="S115" s="1480"/>
    </row>
    <row r="116" spans="1:19" ht="24.95" customHeight="1">
      <c r="A116" s="1482"/>
      <c r="B116" s="1490" t="s">
        <v>627</v>
      </c>
      <c r="C116" s="1482" t="s">
        <v>1650</v>
      </c>
      <c r="D116" s="1480"/>
      <c r="E116" s="1452">
        <f>320000/1.1</f>
        <v>290909.09090909088</v>
      </c>
      <c r="F116" s="134"/>
      <c r="G116" s="2261"/>
      <c r="H116" s="2262"/>
      <c r="I116" s="2262"/>
      <c r="J116" s="2262"/>
      <c r="K116" s="2262"/>
      <c r="L116" s="2262"/>
      <c r="M116" s="2262"/>
      <c r="N116" s="2262"/>
      <c r="O116" s="2262"/>
      <c r="P116" s="2262"/>
      <c r="Q116" s="2262"/>
      <c r="R116" s="2263"/>
      <c r="S116" s="1480"/>
    </row>
    <row r="117" spans="1:19" ht="24.95" customHeight="1">
      <c r="A117" s="1482"/>
      <c r="B117" s="1490" t="s">
        <v>1559</v>
      </c>
      <c r="C117" s="1482" t="s">
        <v>1650</v>
      </c>
      <c r="D117" s="1480"/>
      <c r="E117" s="1452">
        <f>330000/1.1</f>
        <v>300000</v>
      </c>
      <c r="F117" s="134"/>
      <c r="G117" s="2264"/>
      <c r="H117" s="2265"/>
      <c r="I117" s="2265"/>
      <c r="J117" s="2265"/>
      <c r="K117" s="2265"/>
      <c r="L117" s="2265"/>
      <c r="M117" s="2265"/>
      <c r="N117" s="2265"/>
      <c r="O117" s="2265"/>
      <c r="P117" s="2265"/>
      <c r="Q117" s="2265"/>
      <c r="R117" s="2266"/>
      <c r="S117" s="1480"/>
    </row>
    <row r="118" spans="1:19" ht="52.5" customHeight="1">
      <c r="A118" s="1477">
        <v>10</v>
      </c>
      <c r="B118" s="1892" t="s">
        <v>1703</v>
      </c>
      <c r="C118" s="1892"/>
      <c r="D118" s="1892"/>
      <c r="E118" s="1892"/>
      <c r="F118" s="1892"/>
      <c r="G118" s="1892"/>
      <c r="H118" s="1892"/>
      <c r="I118" s="1892"/>
      <c r="J118" s="1892"/>
      <c r="K118" s="1892"/>
      <c r="L118" s="1892"/>
      <c r="M118" s="1892"/>
      <c r="N118" s="1892"/>
      <c r="O118" s="1892"/>
      <c r="P118" s="1892"/>
      <c r="Q118" s="1892"/>
      <c r="R118" s="1892"/>
      <c r="S118" s="1480"/>
    </row>
    <row r="119" spans="1:19" ht="24.95" customHeight="1">
      <c r="A119" s="1482"/>
      <c r="B119" s="1490" t="s">
        <v>624</v>
      </c>
      <c r="C119" s="1482" t="s">
        <v>1650</v>
      </c>
      <c r="D119" s="1480"/>
      <c r="E119" s="1452">
        <v>336363.36</v>
      </c>
      <c r="F119" s="134"/>
      <c r="G119" s="2258" t="s">
        <v>1704</v>
      </c>
      <c r="H119" s="2259"/>
      <c r="I119" s="2259"/>
      <c r="J119" s="2259"/>
      <c r="K119" s="2259"/>
      <c r="L119" s="2259"/>
      <c r="M119" s="2259"/>
      <c r="N119" s="2259"/>
      <c r="O119" s="2259"/>
      <c r="P119" s="2259"/>
      <c r="Q119" s="2259"/>
      <c r="R119" s="2260"/>
      <c r="S119" s="1480"/>
    </row>
    <row r="120" spans="1:19" ht="24.95" customHeight="1">
      <c r="A120" s="1482"/>
      <c r="B120" s="1490" t="s">
        <v>1769</v>
      </c>
      <c r="C120" s="1482" t="s">
        <v>1650</v>
      </c>
      <c r="D120" s="1480"/>
      <c r="E120" s="1452">
        <v>254545.46</v>
      </c>
      <c r="F120" s="134"/>
      <c r="G120" s="2261"/>
      <c r="H120" s="2262"/>
      <c r="I120" s="2262"/>
      <c r="J120" s="2262"/>
      <c r="K120" s="2262"/>
      <c r="L120" s="2262"/>
      <c r="M120" s="2262"/>
      <c r="N120" s="2262"/>
      <c r="O120" s="2262"/>
      <c r="P120" s="2262"/>
      <c r="Q120" s="2262"/>
      <c r="R120" s="2263"/>
      <c r="S120" s="1480"/>
    </row>
    <row r="121" spans="1:19" ht="52.5" customHeight="1">
      <c r="A121" s="1477">
        <v>11</v>
      </c>
      <c r="B121" s="1892" t="s">
        <v>1720</v>
      </c>
      <c r="C121" s="1892"/>
      <c r="D121" s="1892"/>
      <c r="E121" s="1892"/>
      <c r="F121" s="1892"/>
      <c r="G121" s="1892"/>
      <c r="H121" s="1892"/>
      <c r="I121" s="1892"/>
      <c r="J121" s="1892"/>
      <c r="K121" s="1892"/>
      <c r="L121" s="1892"/>
      <c r="M121" s="1892"/>
      <c r="N121" s="1892"/>
      <c r="O121" s="1892"/>
      <c r="P121" s="1892"/>
      <c r="Q121" s="1892"/>
      <c r="R121" s="1892"/>
      <c r="S121" s="1480"/>
    </row>
    <row r="122" spans="1:19" ht="24.95" customHeight="1">
      <c r="A122" s="1482"/>
      <c r="B122" s="1490" t="s">
        <v>624</v>
      </c>
      <c r="C122" s="1482" t="s">
        <v>1650</v>
      </c>
      <c r="D122" s="1480"/>
      <c r="E122" s="1452">
        <v>318182</v>
      </c>
      <c r="F122" s="134"/>
      <c r="G122" s="2258" t="s">
        <v>1722</v>
      </c>
      <c r="H122" s="2259"/>
      <c r="I122" s="2259"/>
      <c r="J122" s="2259"/>
      <c r="K122" s="2259"/>
      <c r="L122" s="2259"/>
      <c r="M122" s="2259"/>
      <c r="N122" s="2259"/>
      <c r="O122" s="2259"/>
      <c r="P122" s="2259"/>
      <c r="Q122" s="2259"/>
      <c r="R122" s="2260"/>
      <c r="S122" s="1480"/>
    </row>
    <row r="123" spans="1:19" ht="24.95" customHeight="1">
      <c r="A123" s="1482"/>
      <c r="B123" s="1490" t="s">
        <v>625</v>
      </c>
      <c r="C123" s="1482" t="s">
        <v>1650</v>
      </c>
      <c r="D123" s="1480"/>
      <c r="E123" s="1452">
        <v>263636</v>
      </c>
      <c r="F123" s="134"/>
      <c r="G123" s="2261"/>
      <c r="H123" s="2262"/>
      <c r="I123" s="2262"/>
      <c r="J123" s="2262"/>
      <c r="K123" s="2262"/>
      <c r="L123" s="2262"/>
      <c r="M123" s="2262"/>
      <c r="N123" s="2262"/>
      <c r="O123" s="2262"/>
      <c r="P123" s="2262"/>
      <c r="Q123" s="2262"/>
      <c r="R123" s="2263"/>
      <c r="S123" s="1480"/>
    </row>
    <row r="124" spans="1:19" ht="24.95" customHeight="1">
      <c r="A124" s="1482"/>
      <c r="B124" s="1490" t="s">
        <v>1557</v>
      </c>
      <c r="C124" s="1482" t="s">
        <v>1650</v>
      </c>
      <c r="D124" s="1480"/>
      <c r="E124" s="1452">
        <v>254545</v>
      </c>
      <c r="F124" s="134"/>
      <c r="G124" s="2261"/>
      <c r="H124" s="2262"/>
      <c r="I124" s="2262"/>
      <c r="J124" s="2262"/>
      <c r="K124" s="2262"/>
      <c r="L124" s="2262"/>
      <c r="M124" s="2262"/>
      <c r="N124" s="2262"/>
      <c r="O124" s="2262"/>
      <c r="P124" s="2262"/>
      <c r="Q124" s="2262"/>
      <c r="R124" s="2263"/>
      <c r="S124" s="1480"/>
    </row>
    <row r="125" spans="1:19" ht="24.95" customHeight="1">
      <c r="A125" s="1482"/>
      <c r="B125" s="1490" t="s">
        <v>1558</v>
      </c>
      <c r="C125" s="1482" t="s">
        <v>1650</v>
      </c>
      <c r="D125" s="1480"/>
      <c r="E125" s="1452">
        <v>290909</v>
      </c>
      <c r="F125" s="134"/>
      <c r="G125" s="2261"/>
      <c r="H125" s="2262"/>
      <c r="I125" s="2262"/>
      <c r="J125" s="2262"/>
      <c r="K125" s="2262"/>
      <c r="L125" s="2262"/>
      <c r="M125" s="2262"/>
      <c r="N125" s="2262"/>
      <c r="O125" s="2262"/>
      <c r="P125" s="2262"/>
      <c r="Q125" s="2262"/>
      <c r="R125" s="2263"/>
      <c r="S125" s="1480"/>
    </row>
    <row r="126" spans="1:19" ht="24.95" customHeight="1">
      <c r="A126" s="1482"/>
      <c r="B126" s="1490" t="s">
        <v>1721</v>
      </c>
      <c r="C126" s="1482" t="s">
        <v>1650</v>
      </c>
      <c r="D126" s="1480"/>
      <c r="E126" s="1452">
        <v>245455</v>
      </c>
      <c r="F126" s="134"/>
      <c r="G126" s="2264"/>
      <c r="H126" s="2265"/>
      <c r="I126" s="2265"/>
      <c r="J126" s="2265"/>
      <c r="K126" s="2265"/>
      <c r="L126" s="2265"/>
      <c r="M126" s="2265"/>
      <c r="N126" s="2265"/>
      <c r="O126" s="2265"/>
      <c r="P126" s="2265"/>
      <c r="Q126" s="2265"/>
      <c r="R126" s="2266"/>
      <c r="S126" s="1480"/>
    </row>
    <row r="127" spans="1:19" ht="52.5" customHeight="1">
      <c r="A127" s="1477">
        <v>12</v>
      </c>
      <c r="B127" s="1892" t="s">
        <v>1755</v>
      </c>
      <c r="C127" s="1892"/>
      <c r="D127" s="1892"/>
      <c r="E127" s="1892"/>
      <c r="F127" s="1892"/>
      <c r="G127" s="1892"/>
      <c r="H127" s="1892"/>
      <c r="I127" s="1892"/>
      <c r="J127" s="1892"/>
      <c r="K127" s="1892"/>
      <c r="L127" s="1892"/>
      <c r="M127" s="1892"/>
      <c r="N127" s="1892"/>
      <c r="O127" s="1892"/>
      <c r="P127" s="1892"/>
      <c r="Q127" s="1892"/>
      <c r="R127" s="1892"/>
      <c r="S127" s="1480"/>
    </row>
    <row r="128" spans="1:19" ht="28.5" customHeight="1">
      <c r="A128" s="1477"/>
      <c r="B128" s="1475" t="s">
        <v>634</v>
      </c>
      <c r="C128" s="1475"/>
      <c r="D128" s="1475"/>
      <c r="E128" s="1475"/>
      <c r="F128" s="1475"/>
      <c r="G128" s="1484"/>
      <c r="H128" s="1483"/>
      <c r="I128" s="1483"/>
      <c r="J128" s="1483"/>
      <c r="K128" s="1483"/>
      <c r="L128" s="1483"/>
      <c r="M128" s="1483"/>
      <c r="N128" s="1483"/>
      <c r="O128" s="1483"/>
      <c r="P128" s="1483"/>
      <c r="Q128" s="1483"/>
      <c r="R128" s="1485"/>
      <c r="S128" s="1480"/>
    </row>
    <row r="129" spans="1:19" ht="25.5" customHeight="1">
      <c r="A129" s="1480">
        <v>1</v>
      </c>
      <c r="B129" s="1487" t="s">
        <v>1747</v>
      </c>
      <c r="C129" s="1482" t="s">
        <v>1650</v>
      </c>
      <c r="D129" s="1487"/>
      <c r="E129" s="1452">
        <v>345455</v>
      </c>
      <c r="F129" s="1487"/>
      <c r="G129" s="2258" t="s">
        <v>1756</v>
      </c>
      <c r="H129" s="2259"/>
      <c r="I129" s="2259"/>
      <c r="J129" s="2259"/>
      <c r="K129" s="2259"/>
      <c r="L129" s="2259"/>
      <c r="M129" s="2259"/>
      <c r="N129" s="2259"/>
      <c r="O129" s="2259"/>
      <c r="P129" s="2259"/>
      <c r="Q129" s="2259"/>
      <c r="R129" s="2260"/>
      <c r="S129" s="1480"/>
    </row>
    <row r="130" spans="1:19" ht="25.5" customHeight="1">
      <c r="A130" s="1480">
        <v>2</v>
      </c>
      <c r="B130" s="1487" t="s">
        <v>1748</v>
      </c>
      <c r="C130" s="1482" t="s">
        <v>1650</v>
      </c>
      <c r="D130" s="1487"/>
      <c r="E130" s="1452">
        <v>345455</v>
      </c>
      <c r="F130" s="1487"/>
      <c r="G130" s="2261"/>
      <c r="H130" s="2262"/>
      <c r="I130" s="2262"/>
      <c r="J130" s="2262"/>
      <c r="K130" s="2262"/>
      <c r="L130" s="2262"/>
      <c r="M130" s="2262"/>
      <c r="N130" s="2262"/>
      <c r="O130" s="2262"/>
      <c r="P130" s="2262"/>
      <c r="Q130" s="2262"/>
      <c r="R130" s="2263"/>
      <c r="S130" s="1480"/>
    </row>
    <row r="131" spans="1:19" ht="25.5" customHeight="1">
      <c r="A131" s="1480">
        <v>3</v>
      </c>
      <c r="B131" s="1487" t="s">
        <v>1749</v>
      </c>
      <c r="C131" s="1482" t="s">
        <v>1650</v>
      </c>
      <c r="D131" s="1487"/>
      <c r="E131" s="1452">
        <v>327273</v>
      </c>
      <c r="F131" s="1487"/>
      <c r="G131" s="2261"/>
      <c r="H131" s="2262"/>
      <c r="I131" s="2262"/>
      <c r="J131" s="2262"/>
      <c r="K131" s="2262"/>
      <c r="L131" s="2262"/>
      <c r="M131" s="2262"/>
      <c r="N131" s="2262"/>
      <c r="O131" s="2262"/>
      <c r="P131" s="2262"/>
      <c r="Q131" s="2262"/>
      <c r="R131" s="2263"/>
      <c r="S131" s="1480"/>
    </row>
    <row r="132" spans="1:19" ht="25.5" customHeight="1">
      <c r="A132" s="1480">
        <v>4</v>
      </c>
      <c r="B132" s="1487" t="s">
        <v>1750</v>
      </c>
      <c r="C132" s="1482" t="s">
        <v>1650</v>
      </c>
      <c r="D132" s="1487"/>
      <c r="E132" s="1452">
        <v>272727</v>
      </c>
      <c r="F132" s="1487"/>
      <c r="G132" s="2261"/>
      <c r="H132" s="2262"/>
      <c r="I132" s="2262"/>
      <c r="J132" s="2262"/>
      <c r="K132" s="2262"/>
      <c r="L132" s="2262"/>
      <c r="M132" s="2262"/>
      <c r="N132" s="2262"/>
      <c r="O132" s="2262"/>
      <c r="P132" s="2262"/>
      <c r="Q132" s="2262"/>
      <c r="R132" s="2263"/>
      <c r="S132" s="1480"/>
    </row>
    <row r="133" spans="1:19" ht="25.5" customHeight="1">
      <c r="A133" s="1480">
        <v>5</v>
      </c>
      <c r="B133" s="1487" t="s">
        <v>1751</v>
      </c>
      <c r="C133" s="1482" t="s">
        <v>1650</v>
      </c>
      <c r="D133" s="1487"/>
      <c r="E133" s="1452">
        <v>236364</v>
      </c>
      <c r="F133" s="1487"/>
      <c r="G133" s="2261"/>
      <c r="H133" s="2262"/>
      <c r="I133" s="2262"/>
      <c r="J133" s="2262"/>
      <c r="K133" s="2262"/>
      <c r="L133" s="2262"/>
      <c r="M133" s="2262"/>
      <c r="N133" s="2262"/>
      <c r="O133" s="2262"/>
      <c r="P133" s="2262"/>
      <c r="Q133" s="2262"/>
      <c r="R133" s="2263"/>
      <c r="S133" s="1480"/>
    </row>
    <row r="134" spans="1:19" ht="25.5" customHeight="1">
      <c r="A134" s="1480">
        <v>6</v>
      </c>
      <c r="B134" s="1487" t="s">
        <v>639</v>
      </c>
      <c r="C134" s="1482" t="s">
        <v>1650</v>
      </c>
      <c r="D134" s="1487"/>
      <c r="E134" s="1452">
        <v>254545</v>
      </c>
      <c r="F134" s="1487"/>
      <c r="G134" s="2261"/>
      <c r="H134" s="2262"/>
      <c r="I134" s="2262"/>
      <c r="J134" s="2262"/>
      <c r="K134" s="2262"/>
      <c r="L134" s="2262"/>
      <c r="M134" s="2262"/>
      <c r="N134" s="2262"/>
      <c r="O134" s="2262"/>
      <c r="P134" s="2262"/>
      <c r="Q134" s="2262"/>
      <c r="R134" s="2263"/>
      <c r="S134" s="1480"/>
    </row>
    <row r="135" spans="1:19" ht="25.5" customHeight="1">
      <c r="A135" s="1480">
        <v>7</v>
      </c>
      <c r="B135" s="1487" t="s">
        <v>640</v>
      </c>
      <c r="C135" s="1482" t="s">
        <v>1650</v>
      </c>
      <c r="D135" s="1487"/>
      <c r="E135" s="1452">
        <v>245455</v>
      </c>
      <c r="F135" s="1487"/>
      <c r="G135" s="2261"/>
      <c r="H135" s="2262"/>
      <c r="I135" s="2262"/>
      <c r="J135" s="2262"/>
      <c r="K135" s="2262"/>
      <c r="L135" s="2262"/>
      <c r="M135" s="2262"/>
      <c r="N135" s="2262"/>
      <c r="O135" s="2262"/>
      <c r="P135" s="2262"/>
      <c r="Q135" s="2262"/>
      <c r="R135" s="2263"/>
      <c r="S135" s="1480"/>
    </row>
    <row r="136" spans="1:19" ht="25.5" customHeight="1">
      <c r="A136" s="1480">
        <v>8</v>
      </c>
      <c r="B136" s="1487" t="s">
        <v>641</v>
      </c>
      <c r="C136" s="1482" t="s">
        <v>1650</v>
      </c>
      <c r="D136" s="1487"/>
      <c r="E136" s="1452">
        <v>236364</v>
      </c>
      <c r="F136" s="1487"/>
      <c r="G136" s="2261"/>
      <c r="H136" s="2262"/>
      <c r="I136" s="2262"/>
      <c r="J136" s="2262"/>
      <c r="K136" s="2262"/>
      <c r="L136" s="2262"/>
      <c r="M136" s="2262"/>
      <c r="N136" s="2262"/>
      <c r="O136" s="2262"/>
      <c r="P136" s="2262"/>
      <c r="Q136" s="2262"/>
      <c r="R136" s="2263"/>
      <c r="S136" s="1480"/>
    </row>
    <row r="137" spans="1:19" ht="25.5" customHeight="1">
      <c r="A137" s="1480">
        <v>9</v>
      </c>
      <c r="B137" s="1487" t="s">
        <v>1752</v>
      </c>
      <c r="C137" s="1482" t="s">
        <v>1650</v>
      </c>
      <c r="D137" s="1487"/>
      <c r="E137" s="1452">
        <v>227273</v>
      </c>
      <c r="F137" s="1487"/>
      <c r="G137" s="2261"/>
      <c r="H137" s="2262"/>
      <c r="I137" s="2262"/>
      <c r="J137" s="2262"/>
      <c r="K137" s="2262"/>
      <c r="L137" s="2262"/>
      <c r="M137" s="2262"/>
      <c r="N137" s="2262"/>
      <c r="O137" s="2262"/>
      <c r="P137" s="2262"/>
      <c r="Q137" s="2262"/>
      <c r="R137" s="2263"/>
      <c r="S137" s="1480"/>
    </row>
    <row r="138" spans="1:19" ht="25.5" customHeight="1">
      <c r="A138" s="1480">
        <v>10</v>
      </c>
      <c r="B138" s="1490" t="s">
        <v>575</v>
      </c>
      <c r="C138" s="1482" t="s">
        <v>1650</v>
      </c>
      <c r="D138" s="1480"/>
      <c r="E138" s="1452">
        <v>254545</v>
      </c>
      <c r="F138" s="134"/>
      <c r="G138" s="2261"/>
      <c r="H138" s="2262"/>
      <c r="I138" s="2262"/>
      <c r="J138" s="2262"/>
      <c r="K138" s="2262"/>
      <c r="L138" s="2262"/>
      <c r="M138" s="2262"/>
      <c r="N138" s="2262"/>
      <c r="O138" s="2262"/>
      <c r="P138" s="2262"/>
      <c r="Q138" s="2262"/>
      <c r="R138" s="2263"/>
      <c r="S138" s="1480"/>
    </row>
    <row r="139" spans="1:19" ht="25.5" customHeight="1">
      <c r="A139" s="1480">
        <v>11</v>
      </c>
      <c r="B139" s="1490" t="s">
        <v>1753</v>
      </c>
      <c r="C139" s="1482" t="s">
        <v>1650</v>
      </c>
      <c r="D139" s="1480"/>
      <c r="E139" s="1452">
        <v>209091</v>
      </c>
      <c r="F139" s="134"/>
      <c r="G139" s="2264"/>
      <c r="H139" s="2265"/>
      <c r="I139" s="2265"/>
      <c r="J139" s="2265"/>
      <c r="K139" s="2265"/>
      <c r="L139" s="2265"/>
      <c r="M139" s="2265"/>
      <c r="N139" s="2265"/>
      <c r="O139" s="2265"/>
      <c r="P139" s="2265"/>
      <c r="Q139" s="2265"/>
      <c r="R139" s="2266"/>
      <c r="S139" s="1480"/>
    </row>
    <row r="140" spans="1:19" s="1457" customFormat="1" ht="25.5" customHeight="1">
      <c r="A140" s="138"/>
      <c r="B140" s="139" t="s">
        <v>572</v>
      </c>
      <c r="C140" s="138"/>
      <c r="D140" s="1477"/>
      <c r="E140" s="1458"/>
      <c r="F140" s="1459"/>
      <c r="G140" s="1460"/>
      <c r="H140" s="1461"/>
      <c r="I140" s="1461"/>
      <c r="J140" s="1461"/>
      <c r="K140" s="1461"/>
      <c r="L140" s="1461"/>
      <c r="M140" s="1461"/>
      <c r="N140" s="1461"/>
      <c r="O140" s="1461"/>
      <c r="P140" s="1461"/>
      <c r="Q140" s="1461"/>
      <c r="R140" s="1462"/>
      <c r="S140" s="1477"/>
    </row>
    <row r="141" spans="1:19" ht="25.5" customHeight="1">
      <c r="A141" s="1482">
        <v>1</v>
      </c>
      <c r="B141" s="1490" t="s">
        <v>1747</v>
      </c>
      <c r="C141" s="1482" t="s">
        <v>1650</v>
      </c>
      <c r="D141" s="1480"/>
      <c r="E141" s="1452">
        <v>390909</v>
      </c>
      <c r="F141" s="134"/>
      <c r="G141" s="2258" t="s">
        <v>1756</v>
      </c>
      <c r="H141" s="2259"/>
      <c r="I141" s="2259"/>
      <c r="J141" s="2259"/>
      <c r="K141" s="2259"/>
      <c r="L141" s="2259"/>
      <c r="M141" s="2259"/>
      <c r="N141" s="2259"/>
      <c r="O141" s="2259"/>
      <c r="P141" s="2259"/>
      <c r="Q141" s="2259"/>
      <c r="R141" s="2260"/>
      <c r="S141" s="1480"/>
    </row>
    <row r="142" spans="1:19" ht="25.5" customHeight="1">
      <c r="A142" s="1482">
        <v>2</v>
      </c>
      <c r="B142" s="1490" t="s">
        <v>1748</v>
      </c>
      <c r="C142" s="1482" t="s">
        <v>1650</v>
      </c>
      <c r="D142" s="1480"/>
      <c r="E142" s="1452">
        <v>390909</v>
      </c>
      <c r="F142" s="134"/>
      <c r="G142" s="2261"/>
      <c r="H142" s="2262"/>
      <c r="I142" s="2262"/>
      <c r="J142" s="2262"/>
      <c r="K142" s="2262"/>
      <c r="L142" s="2262"/>
      <c r="M142" s="2262"/>
      <c r="N142" s="2262"/>
      <c r="O142" s="2262"/>
      <c r="P142" s="2262"/>
      <c r="Q142" s="2262"/>
      <c r="R142" s="2263"/>
      <c r="S142" s="1480"/>
    </row>
    <row r="143" spans="1:19" ht="25.5" customHeight="1">
      <c r="A143" s="1482">
        <v>3</v>
      </c>
      <c r="B143" s="1490" t="s">
        <v>1754</v>
      </c>
      <c r="C143" s="1482" t="s">
        <v>1650</v>
      </c>
      <c r="D143" s="1480"/>
      <c r="E143" s="1452">
        <v>372727</v>
      </c>
      <c r="F143" s="134"/>
      <c r="G143" s="2261"/>
      <c r="H143" s="2262"/>
      <c r="I143" s="2262"/>
      <c r="J143" s="2262"/>
      <c r="K143" s="2262"/>
      <c r="L143" s="2262"/>
      <c r="M143" s="2262"/>
      <c r="N143" s="2262"/>
      <c r="O143" s="2262"/>
      <c r="P143" s="2262"/>
      <c r="Q143" s="2262"/>
      <c r="R143" s="2263"/>
      <c r="S143" s="1480"/>
    </row>
    <row r="144" spans="1:19" ht="25.5" customHeight="1">
      <c r="A144" s="1482">
        <v>4</v>
      </c>
      <c r="B144" s="1490" t="s">
        <v>575</v>
      </c>
      <c r="C144" s="1482" t="s">
        <v>1650</v>
      </c>
      <c r="D144" s="1480"/>
      <c r="E144" s="1452">
        <v>309091</v>
      </c>
      <c r="F144" s="134"/>
      <c r="G144" s="2264"/>
      <c r="H144" s="2265"/>
      <c r="I144" s="2265"/>
      <c r="J144" s="2265"/>
      <c r="K144" s="2265"/>
      <c r="L144" s="2265"/>
      <c r="M144" s="2265"/>
      <c r="N144" s="2265"/>
      <c r="O144" s="2265"/>
      <c r="P144" s="2265"/>
      <c r="Q144" s="2265"/>
      <c r="R144" s="2266"/>
      <c r="S144" s="1480"/>
    </row>
    <row r="145" spans="1:19" ht="52.5" customHeight="1">
      <c r="A145" s="1477">
        <v>13</v>
      </c>
      <c r="B145" s="2319" t="s">
        <v>1761</v>
      </c>
      <c r="C145" s="2319"/>
      <c r="D145" s="2319"/>
      <c r="E145" s="2319"/>
      <c r="F145" s="2319"/>
      <c r="G145" s="2319"/>
      <c r="H145" s="2319"/>
      <c r="I145" s="2319"/>
      <c r="J145" s="2319"/>
      <c r="K145" s="2319"/>
      <c r="L145" s="2319"/>
      <c r="M145" s="2319"/>
      <c r="N145" s="2319"/>
      <c r="O145" s="2319"/>
      <c r="P145" s="2319"/>
      <c r="Q145" s="2319"/>
      <c r="R145" s="2319"/>
      <c r="S145" s="1480"/>
    </row>
    <row r="146" spans="1:19" ht="25.5" customHeight="1">
      <c r="A146" s="1482"/>
      <c r="B146" s="1354" t="s">
        <v>1749</v>
      </c>
      <c r="C146" s="217" t="s">
        <v>1765</v>
      </c>
      <c r="D146" s="1354"/>
      <c r="E146" s="1507">
        <v>318182</v>
      </c>
      <c r="F146" s="144"/>
      <c r="G146" s="2297" t="s">
        <v>1766</v>
      </c>
      <c r="H146" s="2267"/>
      <c r="I146" s="2267"/>
      <c r="J146" s="2267"/>
      <c r="K146" s="2267"/>
      <c r="L146" s="2267"/>
      <c r="M146" s="2267"/>
      <c r="N146" s="2267"/>
      <c r="O146" s="2267"/>
      <c r="P146" s="2267"/>
      <c r="Q146" s="2267"/>
      <c r="R146" s="2268"/>
      <c r="S146" s="1480"/>
    </row>
    <row r="147" spans="1:19" ht="25.5" customHeight="1">
      <c r="A147" s="1482"/>
      <c r="B147" s="1354" t="s">
        <v>1750</v>
      </c>
      <c r="C147" s="217" t="s">
        <v>1765</v>
      </c>
      <c r="D147" s="1354"/>
      <c r="E147" s="1507">
        <v>254545</v>
      </c>
      <c r="F147" s="144"/>
      <c r="G147" s="2298"/>
      <c r="H147" s="2269"/>
      <c r="I147" s="2269"/>
      <c r="J147" s="2269"/>
      <c r="K147" s="2269"/>
      <c r="L147" s="2269"/>
      <c r="M147" s="2269"/>
      <c r="N147" s="2269"/>
      <c r="O147" s="2269"/>
      <c r="P147" s="2269"/>
      <c r="Q147" s="2269"/>
      <c r="R147" s="2270"/>
      <c r="S147" s="1480"/>
    </row>
    <row r="148" spans="1:19" ht="25.5" customHeight="1">
      <c r="A148" s="1482"/>
      <c r="B148" s="1354" t="s">
        <v>1762</v>
      </c>
      <c r="C148" s="217" t="s">
        <v>1765</v>
      </c>
      <c r="D148" s="1354"/>
      <c r="E148" s="1507">
        <v>218182</v>
      </c>
      <c r="F148" s="144"/>
      <c r="G148" s="2298"/>
      <c r="H148" s="2269"/>
      <c r="I148" s="2269"/>
      <c r="J148" s="2269"/>
      <c r="K148" s="2269"/>
      <c r="L148" s="2269"/>
      <c r="M148" s="2269"/>
      <c r="N148" s="2269"/>
      <c r="O148" s="2269"/>
      <c r="P148" s="2269"/>
      <c r="Q148" s="2269"/>
      <c r="R148" s="2270"/>
      <c r="S148" s="1480"/>
    </row>
    <row r="149" spans="1:19" ht="25.5" customHeight="1">
      <c r="A149" s="1482"/>
      <c r="B149" s="1354" t="s">
        <v>1763</v>
      </c>
      <c r="C149" s="217" t="s">
        <v>1765</v>
      </c>
      <c r="D149" s="1354"/>
      <c r="E149" s="1507">
        <v>240909</v>
      </c>
      <c r="F149" s="144"/>
      <c r="G149" s="2298"/>
      <c r="H149" s="2269"/>
      <c r="I149" s="2269"/>
      <c r="J149" s="2269"/>
      <c r="K149" s="2269"/>
      <c r="L149" s="2269"/>
      <c r="M149" s="2269"/>
      <c r="N149" s="2269"/>
      <c r="O149" s="2269"/>
      <c r="P149" s="2269"/>
      <c r="Q149" s="2269"/>
      <c r="R149" s="2270"/>
      <c r="S149" s="1480"/>
    </row>
    <row r="150" spans="1:19" ht="25.5" customHeight="1">
      <c r="A150" s="1482"/>
      <c r="B150" s="1354" t="s">
        <v>1764</v>
      </c>
      <c r="C150" s="217" t="s">
        <v>1765</v>
      </c>
      <c r="D150" s="1480"/>
      <c r="E150" s="1507">
        <v>227272</v>
      </c>
      <c r="F150" s="134"/>
      <c r="G150" s="2298"/>
      <c r="H150" s="2269"/>
      <c r="I150" s="2269"/>
      <c r="J150" s="2269"/>
      <c r="K150" s="2269"/>
      <c r="L150" s="2269"/>
      <c r="M150" s="2269"/>
      <c r="N150" s="2269"/>
      <c r="O150" s="2269"/>
      <c r="P150" s="2269"/>
      <c r="Q150" s="2269"/>
      <c r="R150" s="2270"/>
      <c r="S150" s="1480"/>
    </row>
    <row r="151" spans="1:19" ht="25.5" customHeight="1">
      <c r="A151" s="1482"/>
      <c r="B151" s="1508" t="s">
        <v>616</v>
      </c>
      <c r="C151" s="217" t="s">
        <v>1765</v>
      </c>
      <c r="D151" s="1480"/>
      <c r="E151" s="1507">
        <v>200000</v>
      </c>
      <c r="F151" s="134"/>
      <c r="G151" s="2299"/>
      <c r="H151" s="2271"/>
      <c r="I151" s="2271"/>
      <c r="J151" s="2271"/>
      <c r="K151" s="2271"/>
      <c r="L151" s="2271"/>
      <c r="M151" s="2271"/>
      <c r="N151" s="2271"/>
      <c r="O151" s="2271"/>
      <c r="P151" s="2271"/>
      <c r="Q151" s="2271"/>
      <c r="R151" s="2272"/>
      <c r="S151" s="1480"/>
    </row>
    <row r="152" spans="1:19" ht="30" customHeight="1">
      <c r="A152" s="124" t="s">
        <v>1216</v>
      </c>
      <c r="B152" s="1475" t="s">
        <v>1217</v>
      </c>
      <c r="C152" s="155"/>
      <c r="D152" s="1488"/>
      <c r="E152" s="1488"/>
      <c r="F152" s="1509"/>
      <c r="G152" s="1479"/>
      <c r="H152" s="1509"/>
      <c r="I152" s="1478"/>
      <c r="J152" s="1478"/>
      <c r="K152" s="1478"/>
      <c r="L152" s="1478"/>
      <c r="M152" s="1478"/>
      <c r="N152" s="1478"/>
      <c r="O152" s="1478"/>
      <c r="P152" s="1478"/>
      <c r="Q152" s="1478"/>
      <c r="R152" s="1479"/>
      <c r="S152" s="1488"/>
    </row>
    <row r="153" spans="1:19" ht="39.950000000000003" customHeight="1">
      <c r="A153" s="1477">
        <v>1</v>
      </c>
      <c r="B153" s="1892" t="s">
        <v>1739</v>
      </c>
      <c r="C153" s="1892"/>
      <c r="D153" s="1892"/>
      <c r="E153" s="1892"/>
      <c r="F153" s="1892"/>
      <c r="G153" s="1892"/>
      <c r="H153" s="1892"/>
      <c r="I153" s="1892"/>
      <c r="J153" s="1892"/>
      <c r="K153" s="1892"/>
      <c r="L153" s="1892"/>
      <c r="M153" s="1892"/>
      <c r="N153" s="1892"/>
      <c r="O153" s="1892"/>
      <c r="P153" s="1892"/>
      <c r="Q153" s="1892"/>
      <c r="R153" s="1892"/>
      <c r="S153" s="124"/>
    </row>
    <row r="154" spans="1:19" ht="30" customHeight="1">
      <c r="A154" s="1475"/>
      <c r="B154" s="1487" t="s">
        <v>1219</v>
      </c>
      <c r="C154" s="1482" t="s">
        <v>1650</v>
      </c>
      <c r="D154" s="1480" t="s">
        <v>1178</v>
      </c>
      <c r="E154" s="1452">
        <v>530000</v>
      </c>
      <c r="F154" s="123"/>
      <c r="G154" s="2257" t="s">
        <v>1201</v>
      </c>
      <c r="H154" s="2257"/>
      <c r="I154" s="2257"/>
      <c r="J154" s="2257"/>
      <c r="K154" s="2257"/>
      <c r="L154" s="2257"/>
      <c r="M154" s="2257"/>
      <c r="N154" s="2257"/>
      <c r="O154" s="2257"/>
      <c r="P154" s="2257"/>
      <c r="Q154" s="2257"/>
      <c r="R154" s="2257"/>
      <c r="S154" s="123"/>
    </row>
    <row r="155" spans="1:19" ht="50.1" hidden="1" customHeight="1">
      <c r="A155" s="1477">
        <v>2</v>
      </c>
      <c r="B155" s="1892" t="s">
        <v>1523</v>
      </c>
      <c r="C155" s="1892"/>
      <c r="D155" s="1892"/>
      <c r="E155" s="1892"/>
      <c r="F155" s="1892"/>
      <c r="G155" s="1892"/>
      <c r="H155" s="1892"/>
      <c r="I155" s="1892"/>
      <c r="J155" s="1892"/>
      <c r="K155" s="1892"/>
      <c r="L155" s="1892"/>
      <c r="M155" s="1892"/>
      <c r="N155" s="1892"/>
      <c r="O155" s="1892"/>
      <c r="P155" s="1892"/>
      <c r="Q155" s="1892"/>
      <c r="R155" s="1892"/>
      <c r="S155" s="2257"/>
    </row>
    <row r="156" spans="1:19" ht="30" hidden="1" customHeight="1">
      <c r="A156" s="1475"/>
      <c r="B156" s="1487" t="s">
        <v>211</v>
      </c>
      <c r="C156" s="1482" t="s">
        <v>1650</v>
      </c>
      <c r="D156" s="2242" t="s">
        <v>1178</v>
      </c>
      <c r="E156" s="1452">
        <v>300000</v>
      </c>
      <c r="F156" s="123"/>
      <c r="G156" s="2257" t="s">
        <v>1222</v>
      </c>
      <c r="H156" s="2257"/>
      <c r="I156" s="2257"/>
      <c r="J156" s="2257"/>
      <c r="K156" s="2257"/>
      <c r="L156" s="2257"/>
      <c r="M156" s="2257"/>
      <c r="N156" s="2257"/>
      <c r="O156" s="2257"/>
      <c r="P156" s="2257"/>
      <c r="Q156" s="2257"/>
      <c r="R156" s="2257"/>
      <c r="S156" s="2257"/>
    </row>
    <row r="157" spans="1:19" ht="29.25" hidden="1" customHeight="1">
      <c r="A157" s="1475"/>
      <c r="B157" s="1487" t="s">
        <v>213</v>
      </c>
      <c r="C157" s="1482" t="s">
        <v>1650</v>
      </c>
      <c r="D157" s="2244"/>
      <c r="E157" s="1452">
        <v>300000</v>
      </c>
      <c r="F157" s="123"/>
      <c r="G157" s="2257"/>
      <c r="H157" s="2257"/>
      <c r="I157" s="2257"/>
      <c r="J157" s="2257"/>
      <c r="K157" s="2257"/>
      <c r="L157" s="2257"/>
      <c r="M157" s="2257"/>
      <c r="N157" s="2257"/>
      <c r="O157" s="2257"/>
      <c r="P157" s="2257"/>
      <c r="Q157" s="2257"/>
      <c r="R157" s="2257"/>
      <c r="S157" s="2257"/>
    </row>
    <row r="158" spans="1:19" ht="50.1" hidden="1" customHeight="1">
      <c r="A158" s="1477">
        <v>3</v>
      </c>
      <c r="B158" s="1892" t="s">
        <v>1520</v>
      </c>
      <c r="C158" s="1892"/>
      <c r="D158" s="1892"/>
      <c r="E158" s="1892"/>
      <c r="F158" s="1892"/>
      <c r="G158" s="1892"/>
      <c r="H158" s="1892"/>
      <c r="I158" s="1892"/>
      <c r="J158" s="1892"/>
      <c r="K158" s="1892"/>
      <c r="L158" s="1892"/>
      <c r="M158" s="1892"/>
      <c r="N158" s="1892"/>
      <c r="O158" s="1892"/>
      <c r="P158" s="1892"/>
      <c r="Q158" s="1892"/>
      <c r="R158" s="1892"/>
      <c r="S158" s="2257"/>
    </row>
    <row r="159" spans="1:19" ht="26.25" hidden="1" customHeight="1">
      <c r="A159" s="1475"/>
      <c r="B159" s="1487" t="s">
        <v>211</v>
      </c>
      <c r="C159" s="1482" t="s">
        <v>1650</v>
      </c>
      <c r="D159" s="2257" t="s">
        <v>1178</v>
      </c>
      <c r="E159" s="1452">
        <v>300000</v>
      </c>
      <c r="F159" s="123"/>
      <c r="G159" s="2257" t="s">
        <v>1211</v>
      </c>
      <c r="H159" s="2257"/>
      <c r="I159" s="2257"/>
      <c r="J159" s="2257"/>
      <c r="K159" s="2257"/>
      <c r="L159" s="2257"/>
      <c r="M159" s="2257"/>
      <c r="N159" s="2257"/>
      <c r="O159" s="2257"/>
      <c r="P159" s="2257"/>
      <c r="Q159" s="2257"/>
      <c r="R159" s="2257"/>
      <c r="S159" s="2257"/>
    </row>
    <row r="160" spans="1:19" ht="29.25" hidden="1" customHeight="1">
      <c r="A160" s="1475"/>
      <c r="B160" s="1487" t="s">
        <v>213</v>
      </c>
      <c r="C160" s="1482" t="s">
        <v>1650</v>
      </c>
      <c r="D160" s="2257"/>
      <c r="E160" s="1452">
        <v>300000</v>
      </c>
      <c r="F160" s="123"/>
      <c r="G160" s="2257"/>
      <c r="H160" s="2257"/>
      <c r="I160" s="2257"/>
      <c r="J160" s="2257"/>
      <c r="K160" s="2257"/>
      <c r="L160" s="2257"/>
      <c r="M160" s="2257"/>
      <c r="N160" s="2257"/>
      <c r="O160" s="2257"/>
      <c r="P160" s="2257"/>
      <c r="Q160" s="2257"/>
      <c r="R160" s="2257"/>
      <c r="S160" s="2257"/>
    </row>
    <row r="161" spans="1:19" ht="50.1" customHeight="1">
      <c r="A161" s="1477">
        <v>2</v>
      </c>
      <c r="B161" s="1892" t="s">
        <v>1732</v>
      </c>
      <c r="C161" s="1892"/>
      <c r="D161" s="1892"/>
      <c r="E161" s="1892"/>
      <c r="F161" s="1892"/>
      <c r="G161" s="1892"/>
      <c r="H161" s="1892"/>
      <c r="I161" s="1892"/>
      <c r="J161" s="1892"/>
      <c r="K161" s="1892"/>
      <c r="L161" s="1892"/>
      <c r="M161" s="1892"/>
      <c r="N161" s="1892"/>
      <c r="O161" s="1892"/>
      <c r="P161" s="1892"/>
      <c r="Q161" s="1892"/>
      <c r="R161" s="1892"/>
      <c r="S161" s="2257"/>
    </row>
    <row r="162" spans="1:19" ht="30" customHeight="1">
      <c r="A162" s="1475"/>
      <c r="B162" s="1487" t="s">
        <v>211</v>
      </c>
      <c r="C162" s="1482" t="s">
        <v>1650</v>
      </c>
      <c r="D162" s="2257" t="s">
        <v>1178</v>
      </c>
      <c r="E162" s="1452">
        <v>355000</v>
      </c>
      <c r="F162" s="123"/>
      <c r="G162" s="2257" t="s">
        <v>1733</v>
      </c>
      <c r="H162" s="2257"/>
      <c r="I162" s="2257"/>
      <c r="J162" s="2257"/>
      <c r="K162" s="2257"/>
      <c r="L162" s="2257"/>
      <c r="M162" s="2257"/>
      <c r="N162" s="2257"/>
      <c r="O162" s="2257"/>
      <c r="P162" s="2257"/>
      <c r="Q162" s="2257"/>
      <c r="R162" s="2257"/>
      <c r="S162" s="2257"/>
    </row>
    <row r="163" spans="1:19" ht="40.5" customHeight="1">
      <c r="A163" s="1475"/>
      <c r="B163" s="1487" t="s">
        <v>213</v>
      </c>
      <c r="C163" s="1482" t="s">
        <v>1650</v>
      </c>
      <c r="D163" s="2257"/>
      <c r="E163" s="1452">
        <v>355000</v>
      </c>
      <c r="F163" s="123"/>
      <c r="G163" s="2257"/>
      <c r="H163" s="2257"/>
      <c r="I163" s="2257"/>
      <c r="J163" s="2257"/>
      <c r="K163" s="2257"/>
      <c r="L163" s="2257"/>
      <c r="M163" s="2257"/>
      <c r="N163" s="2257"/>
      <c r="O163" s="2257"/>
      <c r="P163" s="2257"/>
      <c r="Q163" s="2257"/>
      <c r="R163" s="2257"/>
      <c r="S163" s="2257"/>
    </row>
    <row r="164" spans="1:19" ht="50.1" hidden="1" customHeight="1">
      <c r="A164" s="1477">
        <v>5</v>
      </c>
      <c r="B164" s="1892" t="s">
        <v>1727</v>
      </c>
      <c r="C164" s="1892"/>
      <c r="D164" s="1892"/>
      <c r="E164" s="1892"/>
      <c r="F164" s="1892"/>
      <c r="G164" s="1892"/>
      <c r="H164" s="1892"/>
      <c r="I164" s="1892"/>
      <c r="J164" s="1892"/>
      <c r="K164" s="1892"/>
      <c r="L164" s="1892"/>
      <c r="M164" s="1892"/>
      <c r="N164" s="1892"/>
      <c r="O164" s="1892"/>
      <c r="P164" s="1892"/>
      <c r="Q164" s="1892"/>
      <c r="R164" s="1892"/>
      <c r="S164" s="1480"/>
    </row>
    <row r="165" spans="1:19" ht="31.5" hidden="1" customHeight="1">
      <c r="A165" s="1475"/>
      <c r="B165" s="1487" t="s">
        <v>213</v>
      </c>
      <c r="C165" s="1482" t="s">
        <v>249</v>
      </c>
      <c r="D165" s="1480"/>
      <c r="E165" s="1452">
        <v>245000</v>
      </c>
      <c r="F165" s="123"/>
      <c r="G165" s="2258" t="s">
        <v>1561</v>
      </c>
      <c r="H165" s="2259"/>
      <c r="I165" s="2259"/>
      <c r="J165" s="2259"/>
      <c r="K165" s="2259"/>
      <c r="L165" s="2259"/>
      <c r="M165" s="2259"/>
      <c r="N165" s="2259"/>
      <c r="O165" s="2259"/>
      <c r="P165" s="2259"/>
      <c r="Q165" s="2259"/>
      <c r="R165" s="2260"/>
      <c r="S165" s="1480"/>
    </row>
    <row r="166" spans="1:19" ht="31.5" hidden="1" customHeight="1">
      <c r="A166" s="1475"/>
      <c r="B166" s="1487" t="s">
        <v>1526</v>
      </c>
      <c r="C166" s="1482" t="s">
        <v>249</v>
      </c>
      <c r="D166" s="1480"/>
      <c r="E166" s="1452">
        <v>280000</v>
      </c>
      <c r="F166" s="123"/>
      <c r="G166" s="2261"/>
      <c r="H166" s="2350"/>
      <c r="I166" s="2350"/>
      <c r="J166" s="2350"/>
      <c r="K166" s="2350"/>
      <c r="L166" s="2350"/>
      <c r="M166" s="2350"/>
      <c r="N166" s="2350"/>
      <c r="O166" s="2350"/>
      <c r="P166" s="2350"/>
      <c r="Q166" s="2350"/>
      <c r="R166" s="2263"/>
      <c r="S166" s="1480"/>
    </row>
    <row r="167" spans="1:19" ht="31.5" hidden="1" customHeight="1">
      <c r="A167" s="1475"/>
      <c r="B167" s="1487" t="s">
        <v>1562</v>
      </c>
      <c r="C167" s="1482" t="s">
        <v>249</v>
      </c>
      <c r="D167" s="1480"/>
      <c r="E167" s="1452">
        <v>170000</v>
      </c>
      <c r="F167" s="123"/>
      <c r="G167" s="2264"/>
      <c r="H167" s="2265"/>
      <c r="I167" s="2265"/>
      <c r="J167" s="2265"/>
      <c r="K167" s="2265"/>
      <c r="L167" s="2265"/>
      <c r="M167" s="2265"/>
      <c r="N167" s="2265"/>
      <c r="O167" s="2265"/>
      <c r="P167" s="2265"/>
      <c r="Q167" s="2265"/>
      <c r="R167" s="2266"/>
      <c r="S167" s="1480"/>
    </row>
    <row r="168" spans="1:19" ht="50.1" customHeight="1">
      <c r="A168" s="1477">
        <v>3</v>
      </c>
      <c r="B168" s="1892" t="s">
        <v>1757</v>
      </c>
      <c r="C168" s="1892"/>
      <c r="D168" s="1892"/>
      <c r="E168" s="1892"/>
      <c r="F168" s="1892"/>
      <c r="G168" s="1892"/>
      <c r="H168" s="1892"/>
      <c r="I168" s="1892"/>
      <c r="J168" s="1892"/>
      <c r="K168" s="1892"/>
      <c r="L168" s="1892"/>
      <c r="M168" s="1892"/>
      <c r="N168" s="1892"/>
      <c r="O168" s="1892"/>
      <c r="P168" s="1892"/>
      <c r="Q168" s="1892"/>
      <c r="R168" s="1892"/>
      <c r="S168" s="1480"/>
    </row>
    <row r="169" spans="1:19" ht="30" customHeight="1">
      <c r="A169" s="1475"/>
      <c r="B169" s="1487" t="s">
        <v>1718</v>
      </c>
      <c r="C169" s="1482" t="s">
        <v>1650</v>
      </c>
      <c r="E169" s="1452">
        <v>345454</v>
      </c>
      <c r="F169" s="123"/>
      <c r="G169" s="2284" t="s">
        <v>1719</v>
      </c>
      <c r="H169" s="2285"/>
      <c r="I169" s="2285"/>
      <c r="J169" s="2285"/>
      <c r="K169" s="2285"/>
      <c r="L169" s="2285"/>
      <c r="M169" s="2285"/>
      <c r="N169" s="2285"/>
      <c r="O169" s="2285"/>
      <c r="P169" s="2285"/>
      <c r="Q169" s="2285"/>
      <c r="R169" s="2286"/>
      <c r="S169" s="1480"/>
    </row>
    <row r="170" spans="1:19" ht="50.1" customHeight="1">
      <c r="A170" s="1477">
        <v>4</v>
      </c>
      <c r="B170" s="1892" t="s">
        <v>1723</v>
      </c>
      <c r="C170" s="1892"/>
      <c r="D170" s="1892"/>
      <c r="E170" s="1892"/>
      <c r="F170" s="1892"/>
      <c r="G170" s="1892"/>
      <c r="H170" s="1892"/>
      <c r="I170" s="1892"/>
      <c r="J170" s="1892"/>
      <c r="K170" s="1892"/>
      <c r="L170" s="1892"/>
      <c r="M170" s="1892"/>
      <c r="N170" s="1892"/>
      <c r="O170" s="1892"/>
      <c r="P170" s="1892"/>
      <c r="Q170" s="1892"/>
      <c r="R170" s="1892"/>
      <c r="S170" s="1480"/>
    </row>
    <row r="171" spans="1:19" ht="40.5" customHeight="1">
      <c r="A171" s="1475"/>
      <c r="B171" s="1487" t="s">
        <v>1221</v>
      </c>
      <c r="C171" s="1482" t="s">
        <v>1650</v>
      </c>
      <c r="E171" s="1452">
        <v>245000</v>
      </c>
      <c r="F171" s="123"/>
      <c r="G171" s="2284" t="s">
        <v>1724</v>
      </c>
      <c r="H171" s="2285"/>
      <c r="I171" s="2285"/>
      <c r="J171" s="2285"/>
      <c r="K171" s="2285"/>
      <c r="L171" s="2285"/>
      <c r="M171" s="2285"/>
      <c r="N171" s="2285"/>
      <c r="O171" s="2285"/>
      <c r="P171" s="2285"/>
      <c r="Q171" s="2285"/>
      <c r="R171" s="2286"/>
      <c r="S171" s="1480"/>
    </row>
    <row r="172" spans="1:19" ht="50.1" customHeight="1">
      <c r="A172" s="1477">
        <v>5</v>
      </c>
      <c r="B172" s="2319" t="s">
        <v>1770</v>
      </c>
      <c r="C172" s="2319"/>
      <c r="D172" s="2319"/>
      <c r="E172" s="2319"/>
      <c r="F172" s="2319"/>
      <c r="G172" s="2319"/>
      <c r="H172" s="2319"/>
      <c r="I172" s="2319"/>
      <c r="J172" s="2319"/>
      <c r="K172" s="2319"/>
      <c r="L172" s="2319"/>
      <c r="M172" s="2319"/>
      <c r="N172" s="2319"/>
      <c r="O172" s="2319"/>
      <c r="P172" s="2319"/>
      <c r="Q172" s="2319"/>
      <c r="R172" s="2319"/>
      <c r="S172" s="1480"/>
    </row>
    <row r="173" spans="1:19" ht="40.5" customHeight="1">
      <c r="A173" s="1475"/>
      <c r="B173" s="1487" t="s">
        <v>1718</v>
      </c>
      <c r="C173" s="1482" t="s">
        <v>1650</v>
      </c>
      <c r="E173" s="1452">
        <v>272727</v>
      </c>
      <c r="F173" s="123"/>
      <c r="G173" s="2284" t="s">
        <v>1726</v>
      </c>
      <c r="H173" s="2285"/>
      <c r="I173" s="2285"/>
      <c r="J173" s="2285"/>
      <c r="K173" s="2285"/>
      <c r="L173" s="2285"/>
      <c r="M173" s="2285"/>
      <c r="N173" s="2285"/>
      <c r="O173" s="2285"/>
      <c r="P173" s="2285"/>
      <c r="Q173" s="2285"/>
      <c r="R173" s="2286"/>
      <c r="S173" s="1480"/>
    </row>
    <row r="174" spans="1:19" ht="50.1" customHeight="1">
      <c r="A174" s="1477">
        <v>6</v>
      </c>
      <c r="B174" s="1892" t="s">
        <v>1740</v>
      </c>
      <c r="C174" s="1892"/>
      <c r="D174" s="1892"/>
      <c r="E174" s="1892"/>
      <c r="F174" s="1892"/>
      <c r="G174" s="1892"/>
      <c r="H174" s="1892"/>
      <c r="I174" s="1892"/>
      <c r="J174" s="1892"/>
      <c r="K174" s="1892"/>
      <c r="L174" s="1892"/>
      <c r="M174" s="1892"/>
      <c r="N174" s="1892"/>
      <c r="O174" s="1892"/>
      <c r="P174" s="1892"/>
      <c r="Q174" s="1892"/>
      <c r="R174" s="1892"/>
      <c r="S174" s="1480"/>
    </row>
    <row r="175" spans="1:19" ht="40.5" customHeight="1">
      <c r="A175" s="1475"/>
      <c r="B175" s="1487" t="s">
        <v>1718</v>
      </c>
      <c r="C175" s="1482" t="s">
        <v>1650</v>
      </c>
      <c r="E175" s="1452">
        <v>272727</v>
      </c>
      <c r="F175" s="123"/>
      <c r="G175" s="2284" t="s">
        <v>1741</v>
      </c>
      <c r="H175" s="2285"/>
      <c r="I175" s="2285"/>
      <c r="J175" s="2285"/>
      <c r="K175" s="2285"/>
      <c r="L175" s="2285"/>
      <c r="M175" s="2285"/>
      <c r="N175" s="2285"/>
      <c r="O175" s="2285"/>
      <c r="P175" s="2285"/>
      <c r="Q175" s="2285"/>
      <c r="R175" s="2286"/>
      <c r="S175" s="1480"/>
    </row>
    <row r="176" spans="1:19" ht="50.1" customHeight="1">
      <c r="A176" s="1477">
        <v>7</v>
      </c>
      <c r="B176" s="2319" t="s">
        <v>1771</v>
      </c>
      <c r="C176" s="2319"/>
      <c r="D176" s="2319"/>
      <c r="E176" s="2319"/>
      <c r="F176" s="2319"/>
      <c r="G176" s="2319"/>
      <c r="H176" s="2319"/>
      <c r="I176" s="2319"/>
      <c r="J176" s="2319"/>
      <c r="K176" s="2319"/>
      <c r="L176" s="2319"/>
      <c r="M176" s="2319"/>
      <c r="N176" s="2319"/>
      <c r="O176" s="2319"/>
      <c r="P176" s="2319"/>
      <c r="Q176" s="2319"/>
      <c r="R176" s="2319"/>
      <c r="S176" s="1480"/>
    </row>
    <row r="177" spans="1:19" ht="40.5" customHeight="1">
      <c r="A177" s="1475"/>
      <c r="B177" s="1487" t="s">
        <v>1718</v>
      </c>
      <c r="C177" s="1482" t="s">
        <v>1650</v>
      </c>
      <c r="E177" s="1452">
        <v>345455</v>
      </c>
      <c r="F177" s="123"/>
      <c r="G177" s="2284" t="s">
        <v>1743</v>
      </c>
      <c r="H177" s="2285"/>
      <c r="I177" s="2285"/>
      <c r="J177" s="2285"/>
      <c r="K177" s="2285"/>
      <c r="L177" s="2285"/>
      <c r="M177" s="2285"/>
      <c r="N177" s="2285"/>
      <c r="O177" s="2285"/>
      <c r="P177" s="2285"/>
      <c r="Q177" s="2285"/>
      <c r="R177" s="2286"/>
      <c r="S177" s="1480"/>
    </row>
    <row r="178" spans="1:19" ht="50.1" customHeight="1">
      <c r="A178" s="1477">
        <v>8</v>
      </c>
      <c r="B178" s="2319" t="s">
        <v>1772</v>
      </c>
      <c r="C178" s="2319"/>
      <c r="D178" s="2319"/>
      <c r="E178" s="2319"/>
      <c r="F178" s="2319"/>
      <c r="G178" s="2319"/>
      <c r="H178" s="2319"/>
      <c r="I178" s="2319"/>
      <c r="J178" s="2319"/>
      <c r="K178" s="2319"/>
      <c r="L178" s="2319"/>
      <c r="M178" s="2319"/>
      <c r="N178" s="2319"/>
      <c r="O178" s="2319"/>
      <c r="P178" s="2319"/>
      <c r="Q178" s="2319"/>
      <c r="R178" s="2319"/>
      <c r="S178" s="1480"/>
    </row>
    <row r="179" spans="1:19" ht="40.5" customHeight="1">
      <c r="A179" s="1475"/>
      <c r="B179" s="1487" t="s">
        <v>1718</v>
      </c>
      <c r="C179" s="1482" t="s">
        <v>1650</v>
      </c>
      <c r="E179" s="1452">
        <v>245000</v>
      </c>
      <c r="F179" s="123"/>
      <c r="G179" s="2284" t="s">
        <v>1745</v>
      </c>
      <c r="H179" s="2285"/>
      <c r="I179" s="2285"/>
      <c r="J179" s="2285"/>
      <c r="K179" s="2285"/>
      <c r="L179" s="2285"/>
      <c r="M179" s="2285"/>
      <c r="N179" s="2285"/>
      <c r="O179" s="2285"/>
      <c r="P179" s="2285"/>
      <c r="Q179" s="2285"/>
      <c r="R179" s="2286"/>
      <c r="S179" s="1480"/>
    </row>
    <row r="180" spans="1:19" ht="30.75" customHeight="1">
      <c r="A180" s="1477" t="s">
        <v>1225</v>
      </c>
      <c r="B180" s="1892" t="s">
        <v>1232</v>
      </c>
      <c r="C180" s="1892"/>
      <c r="D180" s="1892"/>
      <c r="E180" s="1892"/>
      <c r="F180" s="1892"/>
      <c r="G180" s="1892"/>
      <c r="H180" s="1892"/>
      <c r="I180" s="1892"/>
      <c r="J180" s="1892"/>
      <c r="K180" s="1892"/>
      <c r="L180" s="1892"/>
      <c r="M180" s="1892"/>
      <c r="N180" s="1892"/>
      <c r="O180" s="1892"/>
      <c r="P180" s="1892"/>
      <c r="Q180" s="1892"/>
      <c r="R180" s="1892"/>
      <c r="S180" s="1488"/>
    </row>
    <row r="181" spans="1:19" ht="50.1" customHeight="1">
      <c r="A181" s="1477">
        <v>1</v>
      </c>
      <c r="B181" s="1892" t="s">
        <v>1737</v>
      </c>
      <c r="C181" s="1892"/>
      <c r="D181" s="1892"/>
      <c r="E181" s="1892"/>
      <c r="F181" s="1892"/>
      <c r="G181" s="1892"/>
      <c r="H181" s="1892"/>
      <c r="I181" s="1892"/>
      <c r="J181" s="1892"/>
      <c r="K181" s="1892"/>
      <c r="L181" s="1892"/>
      <c r="M181" s="1892"/>
      <c r="N181" s="1892"/>
      <c r="O181" s="1892"/>
      <c r="P181" s="1892"/>
      <c r="Q181" s="1892"/>
      <c r="R181" s="1892"/>
      <c r="S181" s="154"/>
    </row>
    <row r="182" spans="1:19" ht="39" customHeight="1">
      <c r="A182" s="1477"/>
      <c r="B182" s="1475" t="s">
        <v>1238</v>
      </c>
      <c r="C182" s="147"/>
      <c r="D182" s="147"/>
      <c r="E182" s="1454"/>
      <c r="F182" s="147"/>
      <c r="G182" s="2317" t="s">
        <v>1734</v>
      </c>
      <c r="H182" s="2317"/>
      <c r="I182" s="2317"/>
      <c r="J182" s="2317"/>
      <c r="K182" s="2317"/>
      <c r="L182" s="2317"/>
      <c r="M182" s="2317"/>
      <c r="N182" s="2317"/>
      <c r="O182" s="2317"/>
      <c r="P182" s="2317"/>
      <c r="Q182" s="2317"/>
      <c r="R182" s="2317"/>
      <c r="S182" s="142"/>
    </row>
    <row r="183" spans="1:19" ht="30" customHeight="1">
      <c r="A183" s="1477"/>
      <c r="B183" s="1487" t="s">
        <v>1240</v>
      </c>
      <c r="C183" s="1482" t="s">
        <v>724</v>
      </c>
      <c r="D183" s="1482"/>
      <c r="E183" s="148">
        <v>1565000</v>
      </c>
      <c r="F183" s="129"/>
      <c r="G183" s="2317"/>
      <c r="H183" s="2317"/>
      <c r="I183" s="2317"/>
      <c r="J183" s="2317"/>
      <c r="K183" s="2317"/>
      <c r="L183" s="2317"/>
      <c r="M183" s="2317"/>
      <c r="N183" s="2317"/>
      <c r="O183" s="2317"/>
      <c r="P183" s="2317"/>
      <c r="Q183" s="2317"/>
      <c r="R183" s="2317"/>
      <c r="S183" s="142"/>
    </row>
    <row r="184" spans="1:19" ht="30" customHeight="1">
      <c r="A184" s="1477"/>
      <c r="B184" s="1487" t="s">
        <v>1241</v>
      </c>
      <c r="C184" s="1482" t="s">
        <v>724</v>
      </c>
      <c r="D184" s="1482"/>
      <c r="E184" s="148">
        <v>1610000</v>
      </c>
      <c r="F184" s="129"/>
      <c r="G184" s="2317"/>
      <c r="H184" s="2317"/>
      <c r="I184" s="2317"/>
      <c r="J184" s="2317"/>
      <c r="K184" s="2317"/>
      <c r="L184" s="2317"/>
      <c r="M184" s="2317"/>
      <c r="N184" s="2317"/>
      <c r="O184" s="2317"/>
      <c r="P184" s="2317"/>
      <c r="Q184" s="2317"/>
      <c r="R184" s="2317"/>
      <c r="S184" s="142"/>
    </row>
    <row r="185" spans="1:19" ht="30" customHeight="1">
      <c r="A185" s="1477"/>
      <c r="B185" s="1475" t="s">
        <v>1242</v>
      </c>
      <c r="C185" s="147"/>
      <c r="D185" s="147"/>
      <c r="E185" s="1454"/>
      <c r="F185" s="147"/>
      <c r="G185" s="2317" t="s">
        <v>1735</v>
      </c>
      <c r="H185" s="2317"/>
      <c r="I185" s="2317"/>
      <c r="J185" s="2317"/>
      <c r="K185" s="2317"/>
      <c r="L185" s="2317"/>
      <c r="M185" s="2317"/>
      <c r="N185" s="2317"/>
      <c r="O185" s="2317"/>
      <c r="P185" s="2317"/>
      <c r="Q185" s="2317"/>
      <c r="R185" s="2317"/>
      <c r="S185" s="2257"/>
    </row>
    <row r="186" spans="1:19" ht="30" customHeight="1">
      <c r="A186" s="1477"/>
      <c r="B186" s="1487" t="s">
        <v>1240</v>
      </c>
      <c r="C186" s="1482" t="s">
        <v>724</v>
      </c>
      <c r="D186" s="1482"/>
      <c r="E186" s="1450">
        <v>1615000</v>
      </c>
      <c r="F186" s="147"/>
      <c r="G186" s="2317"/>
      <c r="H186" s="2317"/>
      <c r="I186" s="2317"/>
      <c r="J186" s="2317"/>
      <c r="K186" s="2317"/>
      <c r="L186" s="2317"/>
      <c r="M186" s="2317"/>
      <c r="N186" s="2317"/>
      <c r="O186" s="2317"/>
      <c r="P186" s="2317"/>
      <c r="Q186" s="2317"/>
      <c r="R186" s="2317"/>
      <c r="S186" s="2257"/>
    </row>
    <row r="187" spans="1:19" ht="30" customHeight="1">
      <c r="A187" s="1477"/>
      <c r="B187" s="1487" t="s">
        <v>1241</v>
      </c>
      <c r="C187" s="1482" t="s">
        <v>724</v>
      </c>
      <c r="D187" s="1482"/>
      <c r="E187" s="1450">
        <v>1660000</v>
      </c>
      <c r="F187" s="147"/>
      <c r="G187" s="2317"/>
      <c r="H187" s="2317"/>
      <c r="I187" s="2317"/>
      <c r="J187" s="2317"/>
      <c r="K187" s="2317"/>
      <c r="L187" s="2317"/>
      <c r="M187" s="2317"/>
      <c r="N187" s="2317"/>
      <c r="O187" s="2317"/>
      <c r="P187" s="2317"/>
      <c r="Q187" s="2317"/>
      <c r="R187" s="2317"/>
      <c r="S187" s="2257"/>
    </row>
    <row r="188" spans="1:19" ht="30" customHeight="1">
      <c r="A188" s="1477"/>
      <c r="B188" s="1475" t="s">
        <v>1243</v>
      </c>
      <c r="C188" s="147"/>
      <c r="D188" s="147"/>
      <c r="E188" s="1454"/>
      <c r="F188" s="147"/>
      <c r="G188" s="2317" t="s">
        <v>1736</v>
      </c>
      <c r="H188" s="2317"/>
      <c r="I188" s="2317"/>
      <c r="J188" s="2317"/>
      <c r="K188" s="2317"/>
      <c r="L188" s="2317"/>
      <c r="M188" s="2317"/>
      <c r="N188" s="2317"/>
      <c r="O188" s="2317"/>
      <c r="P188" s="2317"/>
      <c r="Q188" s="2317"/>
      <c r="R188" s="2317"/>
      <c r="S188" s="2257"/>
    </row>
    <row r="189" spans="1:19" ht="30" customHeight="1">
      <c r="A189" s="1480"/>
      <c r="B189" s="1487" t="s">
        <v>1240</v>
      </c>
      <c r="C189" s="1482" t="s">
        <v>724</v>
      </c>
      <c r="D189" s="1482"/>
      <c r="E189" s="1450">
        <v>1665000</v>
      </c>
      <c r="F189" s="129"/>
      <c r="G189" s="2317"/>
      <c r="H189" s="2317"/>
      <c r="I189" s="2317"/>
      <c r="J189" s="2317"/>
      <c r="K189" s="2317"/>
      <c r="L189" s="2317"/>
      <c r="M189" s="2317"/>
      <c r="N189" s="2317"/>
      <c r="O189" s="2317"/>
      <c r="P189" s="2317"/>
      <c r="Q189" s="2317"/>
      <c r="R189" s="2317"/>
      <c r="S189" s="2257"/>
    </row>
    <row r="190" spans="1:19" ht="30" customHeight="1">
      <c r="A190" s="1480"/>
      <c r="B190" s="1487" t="s">
        <v>1241</v>
      </c>
      <c r="C190" s="1482" t="s">
        <v>724</v>
      </c>
      <c r="D190" s="1482"/>
      <c r="E190" s="1450">
        <v>1710000</v>
      </c>
      <c r="F190" s="129"/>
      <c r="G190" s="2317"/>
      <c r="H190" s="2317"/>
      <c r="I190" s="2317"/>
      <c r="J190" s="2317"/>
      <c r="K190" s="2317"/>
      <c r="L190" s="2317"/>
      <c r="M190" s="2317"/>
      <c r="N190" s="2317"/>
      <c r="O190" s="2317"/>
      <c r="P190" s="2317"/>
      <c r="Q190" s="2317"/>
      <c r="R190" s="2317"/>
      <c r="S190" s="2257"/>
    </row>
    <row r="191" spans="1:19" ht="30" customHeight="1">
      <c r="A191" s="1477" t="s">
        <v>1231</v>
      </c>
      <c r="B191" s="1892" t="s">
        <v>1248</v>
      </c>
      <c r="C191" s="1892"/>
      <c r="D191" s="1892"/>
      <c r="E191" s="1892"/>
      <c r="F191" s="1892"/>
      <c r="G191" s="1892"/>
      <c r="H191" s="1892"/>
      <c r="I191" s="1892"/>
      <c r="J191" s="1892"/>
      <c r="K191" s="1892"/>
      <c r="L191" s="1892"/>
      <c r="M191" s="1892"/>
      <c r="N191" s="1892"/>
      <c r="O191" s="1892"/>
      <c r="P191" s="1892"/>
      <c r="Q191" s="1892"/>
      <c r="R191" s="1892"/>
      <c r="S191" s="162"/>
    </row>
    <row r="192" spans="1:19" ht="50.1" customHeight="1">
      <c r="A192" s="1477">
        <v>1</v>
      </c>
      <c r="B192" s="1892" t="s">
        <v>1688</v>
      </c>
      <c r="C192" s="2331"/>
      <c r="D192" s="2331"/>
      <c r="E192" s="2331"/>
      <c r="F192" s="2331"/>
      <c r="G192" s="2331"/>
      <c r="H192" s="2331"/>
      <c r="I192" s="2331"/>
      <c r="J192" s="2331"/>
      <c r="K192" s="2331"/>
      <c r="L192" s="2331"/>
      <c r="M192" s="2331"/>
      <c r="N192" s="2331"/>
      <c r="O192" s="2331"/>
      <c r="P192" s="2331"/>
      <c r="Q192" s="2331"/>
      <c r="R192" s="2331"/>
      <c r="S192" s="163"/>
    </row>
    <row r="193" spans="1:19" ht="30" customHeight="1">
      <c r="A193" s="1477"/>
      <c r="B193" s="1892" t="s">
        <v>1421</v>
      </c>
      <c r="C193" s="1892"/>
      <c r="D193" s="1892"/>
      <c r="E193" s="1892"/>
      <c r="F193" s="1487"/>
      <c r="G193" s="1487"/>
      <c r="H193" s="1487"/>
      <c r="I193" s="1487"/>
      <c r="J193" s="1487"/>
      <c r="K193" s="1487"/>
      <c r="L193" s="1487"/>
      <c r="M193" s="1487"/>
      <c r="N193" s="1487"/>
      <c r="O193" s="1487"/>
      <c r="P193" s="1487"/>
      <c r="Q193" s="1487"/>
      <c r="R193" s="1487"/>
      <c r="S193" s="163"/>
    </row>
    <row r="194" spans="1:19" ht="33" customHeight="1">
      <c r="A194" s="123"/>
      <c r="B194" s="1892" t="s">
        <v>1453</v>
      </c>
      <c r="C194" s="1892"/>
      <c r="D194" s="1892"/>
      <c r="E194" s="2241"/>
      <c r="F194" s="2241"/>
      <c r="G194" s="2241"/>
      <c r="H194" s="2282"/>
      <c r="I194" s="2283"/>
      <c r="J194" s="2283"/>
      <c r="K194" s="2283"/>
      <c r="L194" s="2283"/>
      <c r="M194" s="2283"/>
      <c r="N194" s="2283"/>
      <c r="O194" s="2283"/>
      <c r="P194" s="2283"/>
      <c r="Q194" s="2283"/>
      <c r="R194" s="2351"/>
      <c r="S194" s="2303"/>
    </row>
    <row r="195" spans="1:19" ht="33.75">
      <c r="A195" s="1480"/>
      <c r="B195" s="1487" t="s">
        <v>1654</v>
      </c>
      <c r="C195" s="1482" t="s">
        <v>1655</v>
      </c>
      <c r="D195" s="2257" t="s">
        <v>1423</v>
      </c>
      <c r="E195" s="155"/>
      <c r="F195" s="155"/>
      <c r="G195" s="156">
        <f>1560000/1.1</f>
        <v>1418181.8181818181</v>
      </c>
      <c r="H195" s="2311" t="s">
        <v>1454</v>
      </c>
      <c r="I195" s="2312"/>
      <c r="J195" s="2312"/>
      <c r="K195" s="2312"/>
      <c r="L195" s="2312"/>
      <c r="M195" s="2312"/>
      <c r="N195" s="2312"/>
      <c r="O195" s="2312"/>
      <c r="P195" s="2312"/>
      <c r="Q195" s="2312"/>
      <c r="R195" s="2313"/>
      <c r="S195" s="2303"/>
    </row>
    <row r="196" spans="1:19" ht="33.75">
      <c r="A196" s="1480"/>
      <c r="B196" s="1487" t="s">
        <v>1656</v>
      </c>
      <c r="C196" s="1482" t="s">
        <v>1655</v>
      </c>
      <c r="D196" s="2257"/>
      <c r="E196" s="155"/>
      <c r="F196" s="155"/>
      <c r="G196" s="156">
        <f>1610000/1.1</f>
        <v>1463636.3636363635</v>
      </c>
      <c r="H196" s="2314"/>
      <c r="I196" s="2315"/>
      <c r="J196" s="2315"/>
      <c r="K196" s="2315"/>
      <c r="L196" s="2315"/>
      <c r="M196" s="2315"/>
      <c r="N196" s="2315"/>
      <c r="O196" s="2315"/>
      <c r="P196" s="2315"/>
      <c r="Q196" s="2315"/>
      <c r="R196" s="2316"/>
      <c r="S196" s="2303"/>
    </row>
    <row r="197" spans="1:19" ht="33.75">
      <c r="A197" s="1480"/>
      <c r="B197" s="1487" t="s">
        <v>1657</v>
      </c>
      <c r="C197" s="1482" t="s">
        <v>1655</v>
      </c>
      <c r="D197" s="2257"/>
      <c r="E197" s="155"/>
      <c r="F197" s="155"/>
      <c r="G197" s="156">
        <f>1660000/1.1</f>
        <v>1509090.9090909089</v>
      </c>
      <c r="H197" s="2314"/>
      <c r="I197" s="2315"/>
      <c r="J197" s="2315"/>
      <c r="K197" s="2315"/>
      <c r="L197" s="2315"/>
      <c r="M197" s="2315"/>
      <c r="N197" s="2315"/>
      <c r="O197" s="2315"/>
      <c r="P197" s="2315"/>
      <c r="Q197" s="2315"/>
      <c r="R197" s="2316"/>
      <c r="S197" s="2303"/>
    </row>
    <row r="198" spans="1:19" ht="33.75">
      <c r="A198" s="1480"/>
      <c r="B198" s="1487" t="s">
        <v>1658</v>
      </c>
      <c r="C198" s="1482" t="s">
        <v>1655</v>
      </c>
      <c r="D198" s="2257"/>
      <c r="E198" s="155"/>
      <c r="F198" s="155"/>
      <c r="G198" s="156">
        <f>1710000/1.1</f>
        <v>1554545.4545454544</v>
      </c>
      <c r="H198" s="2314"/>
      <c r="I198" s="2315"/>
      <c r="J198" s="2315"/>
      <c r="K198" s="2315"/>
      <c r="L198" s="2315"/>
      <c r="M198" s="2315"/>
      <c r="N198" s="2315"/>
      <c r="O198" s="2315"/>
      <c r="P198" s="2315"/>
      <c r="Q198" s="2315"/>
      <c r="R198" s="2316"/>
      <c r="S198" s="2303"/>
    </row>
    <row r="199" spans="1:19" ht="33.75">
      <c r="A199" s="1480"/>
      <c r="B199" s="1487" t="s">
        <v>1659</v>
      </c>
      <c r="C199" s="1482" t="s">
        <v>1655</v>
      </c>
      <c r="D199" s="2257"/>
      <c r="E199" s="155"/>
      <c r="F199" s="155"/>
      <c r="G199" s="156">
        <f>1770000/1.1</f>
        <v>1609090.9090909089</v>
      </c>
      <c r="H199" s="2314"/>
      <c r="I199" s="2315"/>
      <c r="J199" s="2315"/>
      <c r="K199" s="2315"/>
      <c r="L199" s="2315"/>
      <c r="M199" s="2315"/>
      <c r="N199" s="2315"/>
      <c r="O199" s="2315"/>
      <c r="P199" s="2315"/>
      <c r="Q199" s="2315"/>
      <c r="R199" s="2316"/>
      <c r="S199" s="2303"/>
    </row>
    <row r="200" spans="1:19" ht="33.75">
      <c r="A200" s="1480"/>
      <c r="B200" s="1487" t="s">
        <v>1660</v>
      </c>
      <c r="C200" s="1482" t="s">
        <v>1655</v>
      </c>
      <c r="D200" s="2257"/>
      <c r="E200" s="155"/>
      <c r="F200" s="155"/>
      <c r="G200" s="156">
        <f>1845000/1.1</f>
        <v>1677272.7272727271</v>
      </c>
      <c r="H200" s="2314"/>
      <c r="I200" s="2315"/>
      <c r="J200" s="2315"/>
      <c r="K200" s="2315"/>
      <c r="L200" s="2315"/>
      <c r="M200" s="2315"/>
      <c r="N200" s="2315"/>
      <c r="O200" s="2315"/>
      <c r="P200" s="2315"/>
      <c r="Q200" s="2315"/>
      <c r="R200" s="2316"/>
      <c r="S200" s="2303"/>
    </row>
    <row r="201" spans="1:19" ht="33.75">
      <c r="A201" s="1480"/>
      <c r="B201" s="1487" t="s">
        <v>1661</v>
      </c>
      <c r="C201" s="1482" t="s">
        <v>1655</v>
      </c>
      <c r="D201" s="2257"/>
      <c r="E201" s="155"/>
      <c r="F201" s="155"/>
      <c r="G201" s="156">
        <f>1990000/1.1</f>
        <v>1809090.9090909089</v>
      </c>
      <c r="H201" s="2347"/>
      <c r="I201" s="2348"/>
      <c r="J201" s="2348"/>
      <c r="K201" s="2348"/>
      <c r="L201" s="2348"/>
      <c r="M201" s="2348"/>
      <c r="N201" s="2348"/>
      <c r="O201" s="2348"/>
      <c r="P201" s="2348"/>
      <c r="Q201" s="2348"/>
      <c r="R201" s="2349"/>
      <c r="S201" s="2303"/>
    </row>
    <row r="202" spans="1:19" ht="37.5" customHeight="1">
      <c r="A202" s="1480"/>
      <c r="B202" s="1475" t="s">
        <v>1690</v>
      </c>
      <c r="C202" s="1336"/>
      <c r="D202" s="124"/>
      <c r="E202" s="2241"/>
      <c r="F202" s="2241"/>
      <c r="G202" s="2241"/>
      <c r="H202" s="2241"/>
      <c r="I202" s="2241"/>
      <c r="J202" s="2241"/>
      <c r="K202" s="2241"/>
      <c r="L202" s="2241"/>
      <c r="M202" s="2241"/>
      <c r="N202" s="2241"/>
      <c r="O202" s="2241"/>
      <c r="P202" s="2241"/>
      <c r="Q202" s="2241"/>
      <c r="R202" s="2241"/>
      <c r="S202" s="2242" t="s">
        <v>1691</v>
      </c>
    </row>
    <row r="203" spans="1:19" ht="36.75" customHeight="1">
      <c r="A203" s="1480"/>
      <c r="B203" s="1487" t="s">
        <v>1654</v>
      </c>
      <c r="C203" s="1482" t="s">
        <v>1655</v>
      </c>
      <c r="D203" s="2257" t="s">
        <v>1423</v>
      </c>
      <c r="E203" s="157">
        <f>1325000/1.1</f>
        <v>1204545.4545454544</v>
      </c>
      <c r="F203" s="155"/>
      <c r="G203" s="158"/>
      <c r="H203" s="2311" t="s">
        <v>1456</v>
      </c>
      <c r="I203" s="2312"/>
      <c r="J203" s="2312"/>
      <c r="K203" s="2312"/>
      <c r="L203" s="2312"/>
      <c r="M203" s="2312"/>
      <c r="N203" s="2312"/>
      <c r="O203" s="2312"/>
      <c r="P203" s="2312"/>
      <c r="Q203" s="2312"/>
      <c r="R203" s="2313"/>
      <c r="S203" s="2243"/>
    </row>
    <row r="204" spans="1:19" ht="36.75" customHeight="1">
      <c r="A204" s="1480"/>
      <c r="B204" s="1487" t="s">
        <v>1656</v>
      </c>
      <c r="C204" s="1482" t="s">
        <v>1655</v>
      </c>
      <c r="D204" s="2257"/>
      <c r="E204" s="157">
        <f>1375000/1.1</f>
        <v>1250000</v>
      </c>
      <c r="F204" s="155"/>
      <c r="G204" s="148"/>
      <c r="H204" s="2314"/>
      <c r="I204" s="2315"/>
      <c r="J204" s="2315"/>
      <c r="K204" s="2315"/>
      <c r="L204" s="2315"/>
      <c r="M204" s="2315"/>
      <c r="N204" s="2315"/>
      <c r="O204" s="2315"/>
      <c r="P204" s="2315"/>
      <c r="Q204" s="2315"/>
      <c r="R204" s="2316"/>
      <c r="S204" s="2243"/>
    </row>
    <row r="205" spans="1:19" ht="36.75" customHeight="1">
      <c r="A205" s="1480"/>
      <c r="B205" s="1487" t="s">
        <v>1657</v>
      </c>
      <c r="C205" s="1482" t="s">
        <v>1655</v>
      </c>
      <c r="D205" s="2257"/>
      <c r="E205" s="157">
        <f>1425000/1.1</f>
        <v>1295454.5454545454</v>
      </c>
      <c r="F205" s="155"/>
      <c r="G205" s="148"/>
      <c r="H205" s="2314"/>
      <c r="I205" s="2315"/>
      <c r="J205" s="2315"/>
      <c r="K205" s="2315"/>
      <c r="L205" s="2315"/>
      <c r="M205" s="2315"/>
      <c r="N205" s="2315"/>
      <c r="O205" s="2315"/>
      <c r="P205" s="2315"/>
      <c r="Q205" s="2315"/>
      <c r="R205" s="2316"/>
      <c r="S205" s="2243"/>
    </row>
    <row r="206" spans="1:19" ht="36.75" customHeight="1">
      <c r="A206" s="1480"/>
      <c r="B206" s="1487" t="s">
        <v>1658</v>
      </c>
      <c r="C206" s="1482" t="s">
        <v>1655</v>
      </c>
      <c r="D206" s="2257"/>
      <c r="E206" s="157">
        <f>1475000/1.1</f>
        <v>1340909.0909090908</v>
      </c>
      <c r="F206" s="155"/>
      <c r="G206" s="148"/>
      <c r="H206" s="2314"/>
      <c r="I206" s="2315"/>
      <c r="J206" s="2315"/>
      <c r="K206" s="2315"/>
      <c r="L206" s="2315"/>
      <c r="M206" s="2315"/>
      <c r="N206" s="2315"/>
      <c r="O206" s="2315"/>
      <c r="P206" s="2315"/>
      <c r="Q206" s="2315"/>
      <c r="R206" s="2316"/>
      <c r="S206" s="2243"/>
    </row>
    <row r="207" spans="1:19" ht="36.75" customHeight="1">
      <c r="A207" s="1480"/>
      <c r="B207" s="1487" t="s">
        <v>1659</v>
      </c>
      <c r="C207" s="1482" t="s">
        <v>1655</v>
      </c>
      <c r="D207" s="2257"/>
      <c r="E207" s="157">
        <f>1550000/1.1</f>
        <v>1409090.9090909089</v>
      </c>
      <c r="F207" s="155"/>
      <c r="G207" s="148"/>
      <c r="H207" s="2314"/>
      <c r="I207" s="2315"/>
      <c r="J207" s="2315"/>
      <c r="K207" s="2315"/>
      <c r="L207" s="2315"/>
      <c r="M207" s="2315"/>
      <c r="N207" s="2315"/>
      <c r="O207" s="2315"/>
      <c r="P207" s="2315"/>
      <c r="Q207" s="2315"/>
      <c r="R207" s="2316"/>
      <c r="S207" s="2243"/>
    </row>
    <row r="208" spans="1:19" ht="36.75" customHeight="1">
      <c r="A208" s="1480"/>
      <c r="B208" s="1487" t="s">
        <v>1530</v>
      </c>
      <c r="C208" s="1482" t="s">
        <v>548</v>
      </c>
      <c r="D208" s="2257"/>
      <c r="E208" s="157">
        <f>1675000/1.1</f>
        <v>1522727.2727272727</v>
      </c>
      <c r="F208" s="155"/>
      <c r="G208" s="148"/>
      <c r="H208" s="2347"/>
      <c r="I208" s="2348"/>
      <c r="J208" s="2348"/>
      <c r="K208" s="2348"/>
      <c r="L208" s="2348"/>
      <c r="M208" s="2348"/>
      <c r="N208" s="2348"/>
      <c r="O208" s="2348"/>
      <c r="P208" s="2348"/>
      <c r="Q208" s="2348"/>
      <c r="R208" s="2349"/>
      <c r="S208" s="2244"/>
    </row>
    <row r="209" spans="1:19" ht="39.950000000000003" customHeight="1">
      <c r="A209" s="1480"/>
      <c r="B209" s="1475" t="s">
        <v>1689</v>
      </c>
      <c r="C209" s="1336"/>
      <c r="D209" s="124"/>
      <c r="E209" s="2241"/>
      <c r="F209" s="2241"/>
      <c r="G209" s="2241"/>
      <c r="H209" s="2241"/>
      <c r="I209" s="2241"/>
      <c r="J209" s="2241"/>
      <c r="K209" s="2241"/>
      <c r="L209" s="2241"/>
      <c r="M209" s="2241"/>
      <c r="N209" s="2241"/>
      <c r="O209" s="2241"/>
      <c r="P209" s="2241"/>
      <c r="Q209" s="2241"/>
      <c r="R209" s="2241"/>
      <c r="S209" s="1477"/>
    </row>
    <row r="210" spans="1:19" ht="38.25" customHeight="1">
      <c r="A210" s="1480"/>
      <c r="B210" s="1487" t="s">
        <v>1654</v>
      </c>
      <c r="C210" s="1482" t="s">
        <v>1655</v>
      </c>
      <c r="D210" s="2257" t="s">
        <v>1423</v>
      </c>
      <c r="E210" s="157">
        <f>1375000/1.1</f>
        <v>1250000</v>
      </c>
      <c r="F210" s="155"/>
      <c r="G210" s="148"/>
      <c r="H210" s="2311" t="s">
        <v>1459</v>
      </c>
      <c r="I210" s="2312"/>
      <c r="J210" s="2312"/>
      <c r="K210" s="2312"/>
      <c r="L210" s="2312"/>
      <c r="M210" s="2312"/>
      <c r="N210" s="2312"/>
      <c r="O210" s="2312"/>
      <c r="P210" s="2312"/>
      <c r="Q210" s="2312"/>
      <c r="R210" s="2313"/>
      <c r="S210" s="2335" t="s">
        <v>1460</v>
      </c>
    </row>
    <row r="211" spans="1:19" ht="38.25" customHeight="1">
      <c r="A211" s="1480"/>
      <c r="B211" s="1487" t="s">
        <v>1656</v>
      </c>
      <c r="C211" s="1482" t="s">
        <v>1655</v>
      </c>
      <c r="D211" s="2257"/>
      <c r="E211" s="157">
        <f>1425000/1.1</f>
        <v>1295454.5454545454</v>
      </c>
      <c r="F211" s="155"/>
      <c r="G211" s="148"/>
      <c r="H211" s="2314"/>
      <c r="I211" s="2315"/>
      <c r="J211" s="2315"/>
      <c r="K211" s="2315"/>
      <c r="L211" s="2315"/>
      <c r="M211" s="2315"/>
      <c r="N211" s="2315"/>
      <c r="O211" s="2315"/>
      <c r="P211" s="2315"/>
      <c r="Q211" s="2315"/>
      <c r="R211" s="2316"/>
      <c r="S211" s="2257"/>
    </row>
    <row r="212" spans="1:19" ht="38.25" customHeight="1">
      <c r="A212" s="1480"/>
      <c r="B212" s="1487" t="s">
        <v>1657</v>
      </c>
      <c r="C212" s="1482" t="s">
        <v>1655</v>
      </c>
      <c r="D212" s="2257"/>
      <c r="E212" s="157">
        <f>1475000/1.1</f>
        <v>1340909.0909090908</v>
      </c>
      <c r="F212" s="155"/>
      <c r="G212" s="148"/>
      <c r="H212" s="2314"/>
      <c r="I212" s="2315"/>
      <c r="J212" s="2315"/>
      <c r="K212" s="2315"/>
      <c r="L212" s="2315"/>
      <c r="M212" s="2315"/>
      <c r="N212" s="2315"/>
      <c r="O212" s="2315"/>
      <c r="P212" s="2315"/>
      <c r="Q212" s="2315"/>
      <c r="R212" s="2316"/>
      <c r="S212" s="2257"/>
    </row>
    <row r="213" spans="1:19" ht="38.25" customHeight="1">
      <c r="A213" s="1480"/>
      <c r="B213" s="1487" t="s">
        <v>1658</v>
      </c>
      <c r="C213" s="1482" t="s">
        <v>1655</v>
      </c>
      <c r="D213" s="2257"/>
      <c r="E213" s="157">
        <f>1530000/1.1</f>
        <v>1390909.0909090908</v>
      </c>
      <c r="F213" s="155"/>
      <c r="G213" s="148"/>
      <c r="H213" s="2314"/>
      <c r="I213" s="2315"/>
      <c r="J213" s="2315"/>
      <c r="K213" s="2315"/>
      <c r="L213" s="2315"/>
      <c r="M213" s="2315"/>
      <c r="N213" s="2315"/>
      <c r="O213" s="2315"/>
      <c r="P213" s="2315"/>
      <c r="Q213" s="2315"/>
      <c r="R213" s="2316"/>
      <c r="S213" s="2257"/>
    </row>
    <row r="214" spans="1:19" ht="38.25" customHeight="1">
      <c r="A214" s="1480"/>
      <c r="B214" s="1487" t="s">
        <v>1659</v>
      </c>
      <c r="C214" s="1482" t="s">
        <v>1655</v>
      </c>
      <c r="D214" s="2257"/>
      <c r="E214" s="157">
        <f>1600000/1.1</f>
        <v>1454545.4545454544</v>
      </c>
      <c r="F214" s="155"/>
      <c r="G214" s="148"/>
      <c r="H214" s="2314"/>
      <c r="I214" s="2315"/>
      <c r="J214" s="2315"/>
      <c r="K214" s="2315"/>
      <c r="L214" s="2315"/>
      <c r="M214" s="2315"/>
      <c r="N214" s="2315"/>
      <c r="O214" s="2315"/>
      <c r="P214" s="2315"/>
      <c r="Q214" s="2315"/>
      <c r="R214" s="2316"/>
      <c r="S214" s="2257"/>
    </row>
    <row r="215" spans="1:19" ht="38.25" customHeight="1">
      <c r="A215" s="1480"/>
      <c r="B215" s="1487" t="s">
        <v>1530</v>
      </c>
      <c r="C215" s="1482" t="s">
        <v>548</v>
      </c>
      <c r="D215" s="2257"/>
      <c r="E215" s="157">
        <f>1700000/1.1</f>
        <v>1545454.5454545454</v>
      </c>
      <c r="F215" s="155"/>
      <c r="G215" s="148"/>
      <c r="H215" s="2314"/>
      <c r="I215" s="2315"/>
      <c r="J215" s="2315"/>
      <c r="K215" s="2315"/>
      <c r="L215" s="2315"/>
      <c r="M215" s="2315"/>
      <c r="N215" s="2315"/>
      <c r="O215" s="2315"/>
      <c r="P215" s="2315"/>
      <c r="Q215" s="2315"/>
      <c r="R215" s="2316"/>
      <c r="S215" s="2257"/>
    </row>
    <row r="216" spans="1:19" ht="30" customHeight="1">
      <c r="A216" s="1477" t="s">
        <v>1247</v>
      </c>
      <c r="B216" s="2337" t="s">
        <v>1267</v>
      </c>
      <c r="C216" s="2337"/>
      <c r="D216" s="2337"/>
      <c r="E216" s="2337"/>
      <c r="F216" s="2337"/>
      <c r="G216" s="2337"/>
      <c r="H216" s="2337"/>
      <c r="I216" s="2337"/>
      <c r="J216" s="2337"/>
      <c r="K216" s="2337"/>
      <c r="L216" s="2337"/>
      <c r="M216" s="2337"/>
      <c r="N216" s="2337"/>
      <c r="O216" s="2337"/>
      <c r="P216" s="2337"/>
      <c r="Q216" s="2337"/>
      <c r="R216" s="2337"/>
      <c r="S216" s="154"/>
    </row>
    <row r="217" spans="1:19" ht="45" hidden="1" customHeight="1">
      <c r="A217" s="2241">
        <v>1</v>
      </c>
      <c r="B217" s="1892" t="s">
        <v>1563</v>
      </c>
      <c r="C217" s="1892"/>
      <c r="D217" s="1892"/>
      <c r="E217" s="1892"/>
      <c r="F217" s="1892"/>
      <c r="G217" s="1892"/>
      <c r="H217" s="1892"/>
      <c r="I217" s="1892"/>
      <c r="J217" s="1892"/>
      <c r="K217" s="1892"/>
      <c r="L217" s="1892"/>
      <c r="M217" s="1892"/>
      <c r="N217" s="1892"/>
      <c r="O217" s="1892"/>
      <c r="P217" s="1892"/>
      <c r="Q217" s="1892"/>
      <c r="R217" s="1892"/>
      <c r="S217" s="2257"/>
    </row>
    <row r="218" spans="1:19" ht="30" hidden="1" customHeight="1">
      <c r="A218" s="2241"/>
      <c r="B218" s="2338" t="s">
        <v>1427</v>
      </c>
      <c r="C218" s="2331"/>
      <c r="D218" s="2331"/>
      <c r="E218" s="2331"/>
      <c r="F218" s="2331"/>
      <c r="G218" s="2331"/>
      <c r="H218" s="2331"/>
      <c r="I218" s="2331"/>
      <c r="J218" s="2331"/>
      <c r="K218" s="2331"/>
      <c r="L218" s="2331"/>
      <c r="M218" s="2331"/>
      <c r="N218" s="2331"/>
      <c r="O218" s="2331"/>
      <c r="P218" s="2331"/>
      <c r="Q218" s="2331"/>
      <c r="R218" s="2331"/>
      <c r="S218" s="2257"/>
    </row>
    <row r="219" spans="1:19" ht="22.5" hidden="1" customHeight="1">
      <c r="A219" s="2241"/>
      <c r="B219" s="2339" t="s">
        <v>1374</v>
      </c>
      <c r="C219" s="2331"/>
      <c r="D219" s="2331"/>
      <c r="E219" s="2331"/>
      <c r="F219" s="2331"/>
      <c r="G219" s="2331"/>
      <c r="H219" s="2331"/>
      <c r="I219" s="2331"/>
      <c r="J219" s="2331"/>
      <c r="K219" s="2331"/>
      <c r="L219" s="2331"/>
      <c r="M219" s="2331"/>
      <c r="N219" s="2331"/>
      <c r="O219" s="2331"/>
      <c r="P219" s="1487"/>
      <c r="Q219" s="1487"/>
      <c r="R219" s="1487"/>
      <c r="S219" s="2257"/>
    </row>
    <row r="220" spans="1:19" ht="18" hidden="1" customHeight="1">
      <c r="A220" s="2241"/>
      <c r="B220" s="2339" t="s">
        <v>1428</v>
      </c>
      <c r="C220" s="2331"/>
      <c r="D220" s="2331"/>
      <c r="E220" s="2331"/>
      <c r="F220" s="2331"/>
      <c r="G220" s="2331"/>
      <c r="H220" s="2331"/>
      <c r="I220" s="2331"/>
      <c r="J220" s="2331"/>
      <c r="K220" s="2331"/>
      <c r="L220" s="2331"/>
      <c r="M220" s="2331"/>
      <c r="N220" s="2331"/>
      <c r="O220" s="2331"/>
      <c r="P220" s="2331"/>
      <c r="Q220" s="2331"/>
      <c r="R220" s="2331"/>
      <c r="S220" s="2257"/>
    </row>
    <row r="221" spans="1:19" ht="18" hidden="1" customHeight="1">
      <c r="A221" s="2241"/>
      <c r="B221" s="2339" t="s">
        <v>1429</v>
      </c>
      <c r="C221" s="2331"/>
      <c r="D221" s="2331"/>
      <c r="E221" s="2331"/>
      <c r="F221" s="2331"/>
      <c r="G221" s="2331"/>
      <c r="H221" s="2331"/>
      <c r="I221" s="2331"/>
      <c r="J221" s="2331"/>
      <c r="K221" s="2331"/>
      <c r="L221" s="2331"/>
      <c r="M221" s="2331"/>
      <c r="N221" s="2331"/>
      <c r="O221" s="2331"/>
      <c r="P221" s="2331"/>
      <c r="Q221" s="2331"/>
      <c r="R221" s="2331"/>
      <c r="S221" s="2257"/>
    </row>
    <row r="222" spans="1:19" ht="30" hidden="1" customHeight="1">
      <c r="A222" s="1477"/>
      <c r="B222" s="2340" t="s">
        <v>1430</v>
      </c>
      <c r="C222" s="1892"/>
      <c r="D222" s="1892"/>
      <c r="E222" s="1892"/>
      <c r="F222" s="1892"/>
      <c r="G222" s="2327"/>
      <c r="H222" s="2327"/>
      <c r="I222" s="2327"/>
      <c r="J222" s="2327"/>
      <c r="K222" s="2327"/>
      <c r="L222" s="2327"/>
      <c r="M222" s="2327"/>
      <c r="N222" s="2327"/>
      <c r="O222" s="2327"/>
      <c r="P222" s="2327"/>
      <c r="Q222" s="2327"/>
      <c r="R222" s="2327"/>
      <c r="S222" s="157"/>
    </row>
    <row r="223" spans="1:19" ht="30" hidden="1" customHeight="1">
      <c r="A223" s="1480"/>
      <c r="B223" s="1487" t="s">
        <v>1272</v>
      </c>
      <c r="C223" s="1482" t="s">
        <v>1273</v>
      </c>
      <c r="D223" s="1482"/>
      <c r="E223" s="157">
        <v>440000</v>
      </c>
      <c r="F223" s="2258" t="s">
        <v>1431</v>
      </c>
      <c r="G223" s="2259"/>
      <c r="H223" s="2259"/>
      <c r="I223" s="2259"/>
      <c r="J223" s="2259"/>
      <c r="K223" s="2259"/>
      <c r="L223" s="2259"/>
      <c r="M223" s="2259"/>
      <c r="N223" s="2259"/>
      <c r="O223" s="2259"/>
      <c r="P223" s="2259"/>
      <c r="Q223" s="2259"/>
      <c r="R223" s="2260"/>
      <c r="S223" s="2257"/>
    </row>
    <row r="224" spans="1:19" ht="30" hidden="1" customHeight="1">
      <c r="A224" s="1480"/>
      <c r="B224" s="1487" t="s">
        <v>1274</v>
      </c>
      <c r="C224" s="1482" t="s">
        <v>1273</v>
      </c>
      <c r="D224" s="1482"/>
      <c r="E224" s="157">
        <v>495000</v>
      </c>
      <c r="F224" s="2261"/>
      <c r="G224" s="2262"/>
      <c r="H224" s="2262"/>
      <c r="I224" s="2262"/>
      <c r="J224" s="2262"/>
      <c r="K224" s="2262"/>
      <c r="L224" s="2262"/>
      <c r="M224" s="2262"/>
      <c r="N224" s="2262"/>
      <c r="O224" s="2262"/>
      <c r="P224" s="2262"/>
      <c r="Q224" s="2262"/>
      <c r="R224" s="2263"/>
      <c r="S224" s="2257"/>
    </row>
    <row r="225" spans="1:19" ht="30" hidden="1" customHeight="1">
      <c r="A225" s="1480"/>
      <c r="B225" s="1487" t="s">
        <v>1375</v>
      </c>
      <c r="C225" s="1482" t="s">
        <v>1273</v>
      </c>
      <c r="D225" s="1482"/>
      <c r="E225" s="157">
        <v>555000</v>
      </c>
      <c r="F225" s="2261"/>
      <c r="G225" s="2262"/>
      <c r="H225" s="2262"/>
      <c r="I225" s="2262"/>
      <c r="J225" s="2262"/>
      <c r="K225" s="2262"/>
      <c r="L225" s="2262"/>
      <c r="M225" s="2262"/>
      <c r="N225" s="2262"/>
      <c r="O225" s="2262"/>
      <c r="P225" s="2262"/>
      <c r="Q225" s="2262"/>
      <c r="R225" s="2263"/>
      <c r="S225" s="2257"/>
    </row>
    <row r="226" spans="1:19" ht="30" hidden="1" customHeight="1">
      <c r="A226" s="1480"/>
      <c r="B226" s="1487" t="s">
        <v>1276</v>
      </c>
      <c r="C226" s="1482" t="s">
        <v>1273</v>
      </c>
      <c r="D226" s="1482"/>
      <c r="E226" s="157">
        <v>680000</v>
      </c>
      <c r="F226" s="2261"/>
      <c r="G226" s="2262"/>
      <c r="H226" s="2262"/>
      <c r="I226" s="2262"/>
      <c r="J226" s="2262"/>
      <c r="K226" s="2262"/>
      <c r="L226" s="2262"/>
      <c r="M226" s="2262"/>
      <c r="N226" s="2262"/>
      <c r="O226" s="2262"/>
      <c r="P226" s="2262"/>
      <c r="Q226" s="2262"/>
      <c r="R226" s="2263"/>
      <c r="S226" s="2257"/>
    </row>
    <row r="227" spans="1:19" ht="30" hidden="1" customHeight="1">
      <c r="A227" s="1480"/>
      <c r="B227" s="1487" t="s">
        <v>1277</v>
      </c>
      <c r="C227" s="1482" t="s">
        <v>1273</v>
      </c>
      <c r="D227" s="1482"/>
      <c r="E227" s="157">
        <v>720000</v>
      </c>
      <c r="F227" s="2261"/>
      <c r="G227" s="2262"/>
      <c r="H227" s="2262"/>
      <c r="I227" s="2262"/>
      <c r="J227" s="2262"/>
      <c r="K227" s="2262"/>
      <c r="L227" s="2262"/>
      <c r="M227" s="2262"/>
      <c r="N227" s="2262"/>
      <c r="O227" s="2262"/>
      <c r="P227" s="2262"/>
      <c r="Q227" s="2262"/>
      <c r="R227" s="2263"/>
      <c r="S227" s="2257"/>
    </row>
    <row r="228" spans="1:19" ht="30" hidden="1" customHeight="1">
      <c r="A228" s="1480"/>
      <c r="B228" s="1487" t="s">
        <v>1278</v>
      </c>
      <c r="C228" s="1482" t="s">
        <v>1273</v>
      </c>
      <c r="D228" s="1482"/>
      <c r="E228" s="157">
        <v>790000</v>
      </c>
      <c r="F228" s="2261"/>
      <c r="G228" s="2262"/>
      <c r="H228" s="2262"/>
      <c r="I228" s="2262"/>
      <c r="J228" s="2262"/>
      <c r="K228" s="2262"/>
      <c r="L228" s="2262"/>
      <c r="M228" s="2262"/>
      <c r="N228" s="2262"/>
      <c r="O228" s="2262"/>
      <c r="P228" s="2262"/>
      <c r="Q228" s="2262"/>
      <c r="R228" s="2263"/>
      <c r="S228" s="2257"/>
    </row>
    <row r="229" spans="1:19" ht="30" hidden="1" customHeight="1">
      <c r="A229" s="1480"/>
      <c r="B229" s="1487" t="s">
        <v>1279</v>
      </c>
      <c r="C229" s="1482" t="s">
        <v>1273</v>
      </c>
      <c r="D229" s="1482"/>
      <c r="E229" s="157">
        <v>985000</v>
      </c>
      <c r="F229" s="2261"/>
      <c r="G229" s="2262"/>
      <c r="H229" s="2262"/>
      <c r="I229" s="2262"/>
      <c r="J229" s="2262"/>
      <c r="K229" s="2262"/>
      <c r="L229" s="2262"/>
      <c r="M229" s="2262"/>
      <c r="N229" s="2262"/>
      <c r="O229" s="2262"/>
      <c r="P229" s="2262"/>
      <c r="Q229" s="2262"/>
      <c r="R229" s="2263"/>
      <c r="S229" s="2257"/>
    </row>
    <row r="230" spans="1:19" ht="30" hidden="1" customHeight="1">
      <c r="A230" s="1480"/>
      <c r="B230" s="1487" t="s">
        <v>1280</v>
      </c>
      <c r="C230" s="1482" t="s">
        <v>1273</v>
      </c>
      <c r="D230" s="1482"/>
      <c r="E230" s="157">
        <v>1090000</v>
      </c>
      <c r="F230" s="2261"/>
      <c r="G230" s="2262"/>
      <c r="H230" s="2262"/>
      <c r="I230" s="2262"/>
      <c r="J230" s="2262"/>
      <c r="K230" s="2262"/>
      <c r="L230" s="2262"/>
      <c r="M230" s="2262"/>
      <c r="N230" s="2262"/>
      <c r="O230" s="2262"/>
      <c r="P230" s="2262"/>
      <c r="Q230" s="2262"/>
      <c r="R230" s="2263"/>
      <c r="S230" s="2257"/>
    </row>
    <row r="231" spans="1:19" ht="30" hidden="1" customHeight="1">
      <c r="A231" s="1480"/>
      <c r="B231" s="1487" t="s">
        <v>1281</v>
      </c>
      <c r="C231" s="1482" t="s">
        <v>1273</v>
      </c>
      <c r="D231" s="1482"/>
      <c r="E231" s="157">
        <v>1190000</v>
      </c>
      <c r="F231" s="2261"/>
      <c r="G231" s="2262"/>
      <c r="H231" s="2262"/>
      <c r="I231" s="2262"/>
      <c r="J231" s="2262"/>
      <c r="K231" s="2262"/>
      <c r="L231" s="2262"/>
      <c r="M231" s="2262"/>
      <c r="N231" s="2262"/>
      <c r="O231" s="2262"/>
      <c r="P231" s="2262"/>
      <c r="Q231" s="2262"/>
      <c r="R231" s="2263"/>
      <c r="S231" s="2257"/>
    </row>
    <row r="232" spans="1:19" ht="30" hidden="1" customHeight="1">
      <c r="A232" s="1480"/>
      <c r="B232" s="1487" t="s">
        <v>1282</v>
      </c>
      <c r="C232" s="1482" t="s">
        <v>1273</v>
      </c>
      <c r="D232" s="1482"/>
      <c r="E232" s="157">
        <v>1485000</v>
      </c>
      <c r="F232" s="2261"/>
      <c r="G232" s="2262"/>
      <c r="H232" s="2262"/>
      <c r="I232" s="2262"/>
      <c r="J232" s="2262"/>
      <c r="K232" s="2262"/>
      <c r="L232" s="2262"/>
      <c r="M232" s="2262"/>
      <c r="N232" s="2262"/>
      <c r="O232" s="2262"/>
      <c r="P232" s="2262"/>
      <c r="Q232" s="2262"/>
      <c r="R232" s="2263"/>
      <c r="S232" s="2257"/>
    </row>
    <row r="233" spans="1:19" ht="30" hidden="1" customHeight="1">
      <c r="A233" s="1480"/>
      <c r="B233" s="1487" t="s">
        <v>1283</v>
      </c>
      <c r="C233" s="1482" t="s">
        <v>1273</v>
      </c>
      <c r="D233" s="1482"/>
      <c r="E233" s="157">
        <v>1610000</v>
      </c>
      <c r="F233" s="2261"/>
      <c r="G233" s="2262"/>
      <c r="H233" s="2262"/>
      <c r="I233" s="2262"/>
      <c r="J233" s="2262"/>
      <c r="K233" s="2262"/>
      <c r="L233" s="2262"/>
      <c r="M233" s="2262"/>
      <c r="N233" s="2262"/>
      <c r="O233" s="2262"/>
      <c r="P233" s="2262"/>
      <c r="Q233" s="2262"/>
      <c r="R233" s="2263"/>
      <c r="S233" s="2257"/>
    </row>
    <row r="234" spans="1:19" ht="30" hidden="1" customHeight="1">
      <c r="A234" s="1480"/>
      <c r="B234" s="1487" t="s">
        <v>1284</v>
      </c>
      <c r="C234" s="1482" t="s">
        <v>1273</v>
      </c>
      <c r="D234" s="1482"/>
      <c r="E234" s="157">
        <v>1740000</v>
      </c>
      <c r="F234" s="2261"/>
      <c r="G234" s="2262"/>
      <c r="H234" s="2262"/>
      <c r="I234" s="2262"/>
      <c r="J234" s="2262"/>
      <c r="K234" s="2262"/>
      <c r="L234" s="2262"/>
      <c r="M234" s="2262"/>
      <c r="N234" s="2262"/>
      <c r="O234" s="2262"/>
      <c r="P234" s="2262"/>
      <c r="Q234" s="2262"/>
      <c r="R234" s="2263"/>
      <c r="S234" s="2257"/>
    </row>
    <row r="235" spans="1:19" ht="30" hidden="1" customHeight="1">
      <c r="A235" s="1480"/>
      <c r="B235" s="1487" t="s">
        <v>1285</v>
      </c>
      <c r="C235" s="1482" t="s">
        <v>1273</v>
      </c>
      <c r="D235" s="1482"/>
      <c r="E235" s="157">
        <v>2475000</v>
      </c>
      <c r="F235" s="2261"/>
      <c r="G235" s="2262"/>
      <c r="H235" s="2262"/>
      <c r="I235" s="2262"/>
      <c r="J235" s="2262"/>
      <c r="K235" s="2262"/>
      <c r="L235" s="2262"/>
      <c r="M235" s="2262"/>
      <c r="N235" s="2262"/>
      <c r="O235" s="2262"/>
      <c r="P235" s="2262"/>
      <c r="Q235" s="2262"/>
      <c r="R235" s="2263"/>
      <c r="S235" s="2257"/>
    </row>
    <row r="236" spans="1:19" ht="30" hidden="1" customHeight="1">
      <c r="A236" s="1480"/>
      <c r="B236" s="1487" t="s">
        <v>1286</v>
      </c>
      <c r="C236" s="1482" t="s">
        <v>1273</v>
      </c>
      <c r="D236" s="1482"/>
      <c r="E236" s="157">
        <v>2745000</v>
      </c>
      <c r="F236" s="2261"/>
      <c r="G236" s="2262"/>
      <c r="H236" s="2262"/>
      <c r="I236" s="2262"/>
      <c r="J236" s="2262"/>
      <c r="K236" s="2262"/>
      <c r="L236" s="2262"/>
      <c r="M236" s="2262"/>
      <c r="N236" s="2262"/>
      <c r="O236" s="2262"/>
      <c r="P236" s="2262"/>
      <c r="Q236" s="2262"/>
      <c r="R236" s="2263"/>
      <c r="S236" s="2257"/>
    </row>
    <row r="237" spans="1:19" ht="30" hidden="1" customHeight="1">
      <c r="A237" s="1480"/>
      <c r="B237" s="1487" t="s">
        <v>1287</v>
      </c>
      <c r="C237" s="1482" t="s">
        <v>1273</v>
      </c>
      <c r="D237" s="1482"/>
      <c r="E237" s="157">
        <v>2970000</v>
      </c>
      <c r="F237" s="2261"/>
      <c r="G237" s="2262"/>
      <c r="H237" s="2262"/>
      <c r="I237" s="2262"/>
      <c r="J237" s="2262"/>
      <c r="K237" s="2262"/>
      <c r="L237" s="2262"/>
      <c r="M237" s="2262"/>
      <c r="N237" s="2262"/>
      <c r="O237" s="2262"/>
      <c r="P237" s="2262"/>
      <c r="Q237" s="2262"/>
      <c r="R237" s="2263"/>
      <c r="S237" s="2257"/>
    </row>
    <row r="238" spans="1:19" ht="30" hidden="1" customHeight="1">
      <c r="A238" s="1480"/>
      <c r="B238" s="1487" t="s">
        <v>1288</v>
      </c>
      <c r="C238" s="1482" t="s">
        <v>1273</v>
      </c>
      <c r="D238" s="1482"/>
      <c r="E238" s="157">
        <v>3555000</v>
      </c>
      <c r="F238" s="2261"/>
      <c r="G238" s="2262"/>
      <c r="H238" s="2262"/>
      <c r="I238" s="2262"/>
      <c r="J238" s="2262"/>
      <c r="K238" s="2262"/>
      <c r="L238" s="2262"/>
      <c r="M238" s="2262"/>
      <c r="N238" s="2262"/>
      <c r="O238" s="2262"/>
      <c r="P238" s="2262"/>
      <c r="Q238" s="2262"/>
      <c r="R238" s="2263"/>
      <c r="S238" s="2257"/>
    </row>
    <row r="239" spans="1:19" ht="30" hidden="1" customHeight="1">
      <c r="A239" s="1480"/>
      <c r="B239" s="1487" t="s">
        <v>1289</v>
      </c>
      <c r="C239" s="1482" t="s">
        <v>1273</v>
      </c>
      <c r="D239" s="1482"/>
      <c r="E239" s="157">
        <v>3915000</v>
      </c>
      <c r="F239" s="2261"/>
      <c r="G239" s="2262"/>
      <c r="H239" s="2262"/>
      <c r="I239" s="2262"/>
      <c r="J239" s="2262"/>
      <c r="K239" s="2262"/>
      <c r="L239" s="2262"/>
      <c r="M239" s="2262"/>
      <c r="N239" s="2262"/>
      <c r="O239" s="2262"/>
      <c r="P239" s="2262"/>
      <c r="Q239" s="2262"/>
      <c r="R239" s="2263"/>
      <c r="S239" s="2257"/>
    </row>
    <row r="240" spans="1:19" ht="30" hidden="1" customHeight="1">
      <c r="A240" s="1480"/>
      <c r="B240" s="1487" t="s">
        <v>1290</v>
      </c>
      <c r="C240" s="1482" t="s">
        <v>1273</v>
      </c>
      <c r="D240" s="1482"/>
      <c r="E240" s="157">
        <v>4275000</v>
      </c>
      <c r="F240" s="2264"/>
      <c r="G240" s="2265"/>
      <c r="H240" s="2265"/>
      <c r="I240" s="2265"/>
      <c r="J240" s="2265"/>
      <c r="K240" s="2265"/>
      <c r="L240" s="2265"/>
      <c r="M240" s="2265"/>
      <c r="N240" s="2265"/>
      <c r="O240" s="2265"/>
      <c r="P240" s="2265"/>
      <c r="Q240" s="2265"/>
      <c r="R240" s="2266"/>
      <c r="S240" s="2257"/>
    </row>
    <row r="241" spans="1:19" ht="30" hidden="1" customHeight="1">
      <c r="A241" s="1480"/>
      <c r="B241" s="1892" t="s">
        <v>1432</v>
      </c>
      <c r="C241" s="1892"/>
      <c r="D241" s="1892"/>
      <c r="E241" s="1892"/>
      <c r="F241" s="1892"/>
      <c r="G241" s="2327"/>
      <c r="H241" s="2327"/>
      <c r="I241" s="2327"/>
      <c r="J241" s="2327"/>
      <c r="K241" s="2327"/>
      <c r="L241" s="2327"/>
      <c r="M241" s="2327"/>
      <c r="N241" s="2327"/>
      <c r="O241" s="2327"/>
      <c r="P241" s="2327"/>
      <c r="Q241" s="2327"/>
      <c r="R241" s="2327"/>
      <c r="S241" s="2257"/>
    </row>
    <row r="242" spans="1:19" ht="30" hidden="1" customHeight="1">
      <c r="A242" s="1480"/>
      <c r="B242" s="1487" t="s">
        <v>1433</v>
      </c>
      <c r="C242" s="1482" t="s">
        <v>1273</v>
      </c>
      <c r="D242" s="1482"/>
      <c r="E242" s="157">
        <v>775000</v>
      </c>
      <c r="F242" s="2311" t="s">
        <v>1436</v>
      </c>
      <c r="G242" s="2312"/>
      <c r="H242" s="2312"/>
      <c r="I242" s="2312"/>
      <c r="J242" s="2312"/>
      <c r="K242" s="2312"/>
      <c r="L242" s="2312"/>
      <c r="M242" s="2312"/>
      <c r="N242" s="2312"/>
      <c r="O242" s="2312"/>
      <c r="P242" s="2312"/>
      <c r="Q242" s="2312"/>
      <c r="R242" s="2313"/>
      <c r="S242" s="2257"/>
    </row>
    <row r="243" spans="1:19" ht="30" hidden="1" customHeight="1">
      <c r="A243" s="1373"/>
      <c r="B243" s="1374" t="s">
        <v>1434</v>
      </c>
      <c r="C243" s="1375" t="s">
        <v>1273</v>
      </c>
      <c r="D243" s="1375"/>
      <c r="E243" s="1455">
        <v>865000</v>
      </c>
      <c r="F243" s="2314"/>
      <c r="G243" s="2315"/>
      <c r="H243" s="2315"/>
      <c r="I243" s="2315"/>
      <c r="J243" s="2315"/>
      <c r="K243" s="2315"/>
      <c r="L243" s="2315"/>
      <c r="M243" s="2315"/>
      <c r="N243" s="2315"/>
      <c r="O243" s="2315"/>
      <c r="P243" s="2315"/>
      <c r="Q243" s="2315"/>
      <c r="R243" s="2316"/>
      <c r="S243" s="2257"/>
    </row>
    <row r="244" spans="1:19" ht="30" hidden="1" customHeight="1">
      <c r="A244" s="1480"/>
      <c r="B244" s="1487" t="s">
        <v>1435</v>
      </c>
      <c r="C244" s="1482" t="s">
        <v>1273</v>
      </c>
      <c r="D244" s="1482"/>
      <c r="E244" s="157">
        <v>1165000</v>
      </c>
      <c r="F244" s="2314"/>
      <c r="G244" s="2315"/>
      <c r="H244" s="2315"/>
      <c r="I244" s="2315"/>
      <c r="J244" s="2315"/>
      <c r="K244" s="2315"/>
      <c r="L244" s="2315"/>
      <c r="M244" s="2315"/>
      <c r="N244" s="2315"/>
      <c r="O244" s="2315"/>
      <c r="P244" s="2315"/>
      <c r="Q244" s="2315"/>
      <c r="R244" s="2316"/>
      <c r="S244" s="2257"/>
    </row>
    <row r="245" spans="1:19" ht="30" hidden="1" customHeight="1">
      <c r="A245" s="1480"/>
      <c r="B245" s="1487" t="s">
        <v>1437</v>
      </c>
      <c r="C245" s="1482" t="s">
        <v>1273</v>
      </c>
      <c r="D245" s="1482"/>
      <c r="E245" s="157">
        <v>1280000</v>
      </c>
      <c r="F245" s="2314"/>
      <c r="G245" s="2315"/>
      <c r="H245" s="2315"/>
      <c r="I245" s="2315"/>
      <c r="J245" s="2315"/>
      <c r="K245" s="2315"/>
      <c r="L245" s="2315"/>
      <c r="M245" s="2315"/>
      <c r="N245" s="2315"/>
      <c r="O245" s="2315"/>
      <c r="P245" s="2315"/>
      <c r="Q245" s="2315"/>
      <c r="R245" s="2316"/>
      <c r="S245" s="2257"/>
    </row>
    <row r="246" spans="1:19" ht="30" hidden="1" customHeight="1">
      <c r="A246" s="1480"/>
      <c r="B246" s="1487" t="s">
        <v>1438</v>
      </c>
      <c r="C246" s="1482" t="s">
        <v>1273</v>
      </c>
      <c r="D246" s="1482"/>
      <c r="E246" s="157">
        <v>1685000</v>
      </c>
      <c r="F246" s="2314"/>
      <c r="G246" s="2315"/>
      <c r="H246" s="2315"/>
      <c r="I246" s="2315"/>
      <c r="J246" s="2315"/>
      <c r="K246" s="2315"/>
      <c r="L246" s="2315"/>
      <c r="M246" s="2315"/>
      <c r="N246" s="2315"/>
      <c r="O246" s="2315"/>
      <c r="P246" s="2315"/>
      <c r="Q246" s="2315"/>
      <c r="R246" s="2316"/>
      <c r="S246" s="2257"/>
    </row>
    <row r="247" spans="1:19" ht="30" hidden="1" customHeight="1">
      <c r="A247" s="1480"/>
      <c r="B247" s="1487" t="s">
        <v>1439</v>
      </c>
      <c r="C247" s="1482" t="s">
        <v>1273</v>
      </c>
      <c r="D247" s="1482"/>
      <c r="E247" s="157">
        <v>1785000</v>
      </c>
      <c r="F247" s="2347"/>
      <c r="G247" s="2348"/>
      <c r="H247" s="2348"/>
      <c r="I247" s="2348"/>
      <c r="J247" s="2348"/>
      <c r="K247" s="2348"/>
      <c r="L247" s="2348"/>
      <c r="M247" s="2348"/>
      <c r="N247" s="2348"/>
      <c r="O247" s="2348"/>
      <c r="P247" s="2348"/>
      <c r="Q247" s="2348"/>
      <c r="R247" s="2349"/>
      <c r="S247" s="2257"/>
    </row>
    <row r="248" spans="1:19" ht="45" customHeight="1">
      <c r="A248" s="1477">
        <v>1</v>
      </c>
      <c r="B248" s="1892" t="s">
        <v>1738</v>
      </c>
      <c r="C248" s="1892"/>
      <c r="D248" s="1892"/>
      <c r="E248" s="1892"/>
      <c r="F248" s="1892"/>
      <c r="G248" s="1892"/>
      <c r="H248" s="1892"/>
      <c r="I248" s="1892"/>
      <c r="J248" s="1892"/>
      <c r="K248" s="1892"/>
      <c r="L248" s="1892"/>
      <c r="M248" s="1892"/>
      <c r="N248" s="1892"/>
      <c r="O248" s="1892"/>
      <c r="P248" s="1892"/>
      <c r="Q248" s="1892"/>
      <c r="R248" s="1892"/>
      <c r="S248" s="124"/>
    </row>
    <row r="249" spans="1:19" ht="17.25" customHeight="1">
      <c r="A249" s="1480"/>
      <c r="B249" s="161" t="s">
        <v>1291</v>
      </c>
      <c r="C249" s="1482"/>
      <c r="D249" s="1482"/>
      <c r="E249" s="1488"/>
      <c r="F249" s="2258" t="s">
        <v>1292</v>
      </c>
      <c r="G249" s="2259"/>
      <c r="H249" s="2259"/>
      <c r="I249" s="2259"/>
      <c r="J249" s="2259"/>
      <c r="K249" s="2259"/>
      <c r="L249" s="2259"/>
      <c r="M249" s="2259"/>
      <c r="N249" s="2259"/>
      <c r="O249" s="2259"/>
      <c r="P249" s="2259"/>
      <c r="Q249" s="2259"/>
      <c r="R249" s="2260"/>
      <c r="S249" s="2336"/>
    </row>
    <row r="250" spans="1:19" ht="33">
      <c r="A250" s="1480"/>
      <c r="B250" s="1487" t="s">
        <v>1293</v>
      </c>
      <c r="C250" s="1482" t="s">
        <v>1273</v>
      </c>
      <c r="D250" s="2257" t="s">
        <v>1294</v>
      </c>
      <c r="E250" s="1456">
        <v>1440000</v>
      </c>
      <c r="F250" s="2261"/>
      <c r="G250" s="2262"/>
      <c r="H250" s="2262"/>
      <c r="I250" s="2262"/>
      <c r="J250" s="2262"/>
      <c r="K250" s="2262"/>
      <c r="L250" s="2262"/>
      <c r="M250" s="2262"/>
      <c r="N250" s="2262"/>
      <c r="O250" s="2262"/>
      <c r="P250" s="2262"/>
      <c r="Q250" s="2262"/>
      <c r="R250" s="2263"/>
      <c r="S250" s="2336"/>
    </row>
    <row r="251" spans="1:19" ht="33">
      <c r="A251" s="1480"/>
      <c r="B251" s="1487" t="s">
        <v>1295</v>
      </c>
      <c r="C251" s="1482" t="s">
        <v>1273</v>
      </c>
      <c r="D251" s="2257"/>
      <c r="E251" s="1456">
        <v>1580000</v>
      </c>
      <c r="F251" s="2261"/>
      <c r="G251" s="2262"/>
      <c r="H251" s="2262"/>
      <c r="I251" s="2262"/>
      <c r="J251" s="2262"/>
      <c r="K251" s="2262"/>
      <c r="L251" s="2262"/>
      <c r="M251" s="2262"/>
      <c r="N251" s="2262"/>
      <c r="O251" s="2262"/>
      <c r="P251" s="2262"/>
      <c r="Q251" s="2262"/>
      <c r="R251" s="2263"/>
      <c r="S251" s="2336"/>
    </row>
    <row r="252" spans="1:19" ht="33">
      <c r="A252" s="1480"/>
      <c r="B252" s="1487" t="s">
        <v>1296</v>
      </c>
      <c r="C252" s="1482" t="s">
        <v>1273</v>
      </c>
      <c r="D252" s="2257"/>
      <c r="E252" s="1456">
        <v>1690000</v>
      </c>
      <c r="F252" s="2261"/>
      <c r="G252" s="2262"/>
      <c r="H252" s="2262"/>
      <c r="I252" s="2262"/>
      <c r="J252" s="2262"/>
      <c r="K252" s="2262"/>
      <c r="L252" s="2262"/>
      <c r="M252" s="2262"/>
      <c r="N252" s="2262"/>
      <c r="O252" s="2262"/>
      <c r="P252" s="2262"/>
      <c r="Q252" s="2262"/>
      <c r="R252" s="2263"/>
      <c r="S252" s="2336"/>
    </row>
    <row r="253" spans="1:19" ht="33">
      <c r="A253" s="1480"/>
      <c r="B253" s="1487" t="s">
        <v>1297</v>
      </c>
      <c r="C253" s="1482" t="s">
        <v>1273</v>
      </c>
      <c r="D253" s="2257"/>
      <c r="E253" s="1456">
        <v>2030000</v>
      </c>
      <c r="F253" s="2261"/>
      <c r="G253" s="2262"/>
      <c r="H253" s="2262"/>
      <c r="I253" s="2262"/>
      <c r="J253" s="2262"/>
      <c r="K253" s="2262"/>
      <c r="L253" s="2262"/>
      <c r="M253" s="2262"/>
      <c r="N253" s="2262"/>
      <c r="O253" s="2262"/>
      <c r="P253" s="2262"/>
      <c r="Q253" s="2262"/>
      <c r="R253" s="2263"/>
      <c r="S253" s="2336"/>
    </row>
    <row r="254" spans="1:19" ht="33">
      <c r="A254" s="1480"/>
      <c r="B254" s="1487" t="s">
        <v>1298</v>
      </c>
      <c r="C254" s="1482" t="s">
        <v>1273</v>
      </c>
      <c r="D254" s="2257" t="s">
        <v>1294</v>
      </c>
      <c r="E254" s="1456">
        <v>2170000</v>
      </c>
      <c r="F254" s="2261"/>
      <c r="G254" s="2262"/>
      <c r="H254" s="2262"/>
      <c r="I254" s="2262"/>
      <c r="J254" s="2262"/>
      <c r="K254" s="2262"/>
      <c r="L254" s="2262"/>
      <c r="M254" s="2262"/>
      <c r="N254" s="2262"/>
      <c r="O254" s="2262"/>
      <c r="P254" s="2262"/>
      <c r="Q254" s="2262"/>
      <c r="R254" s="2263"/>
      <c r="S254" s="2336"/>
    </row>
    <row r="255" spans="1:19" ht="33">
      <c r="A255" s="1480"/>
      <c r="B255" s="1487" t="s">
        <v>1299</v>
      </c>
      <c r="C255" s="1482" t="s">
        <v>1273</v>
      </c>
      <c r="D255" s="2257"/>
      <c r="E255" s="1456">
        <v>2280000</v>
      </c>
      <c r="F255" s="2261"/>
      <c r="G255" s="2262"/>
      <c r="H255" s="2262"/>
      <c r="I255" s="2262"/>
      <c r="J255" s="2262"/>
      <c r="K255" s="2262"/>
      <c r="L255" s="2262"/>
      <c r="M255" s="2262"/>
      <c r="N255" s="2262"/>
      <c r="O255" s="2262"/>
      <c r="P255" s="2262"/>
      <c r="Q255" s="2262"/>
      <c r="R255" s="2263"/>
      <c r="S255" s="2336"/>
    </row>
    <row r="256" spans="1:19" ht="33">
      <c r="A256" s="1480"/>
      <c r="B256" s="1487" t="s">
        <v>1300</v>
      </c>
      <c r="C256" s="1482" t="s">
        <v>1273</v>
      </c>
      <c r="D256" s="2257"/>
      <c r="E256" s="1456">
        <v>2910000</v>
      </c>
      <c r="F256" s="2261"/>
      <c r="G256" s="2262"/>
      <c r="H256" s="2262"/>
      <c r="I256" s="2262"/>
      <c r="J256" s="2262"/>
      <c r="K256" s="2262"/>
      <c r="L256" s="2262"/>
      <c r="M256" s="2262"/>
      <c r="N256" s="2262"/>
      <c r="O256" s="2262"/>
      <c r="P256" s="2262"/>
      <c r="Q256" s="2262"/>
      <c r="R256" s="2263"/>
      <c r="S256" s="2336"/>
    </row>
    <row r="257" spans="1:19" ht="33">
      <c r="A257" s="1480"/>
      <c r="B257" s="1487" t="s">
        <v>1301</v>
      </c>
      <c r="C257" s="1482" t="s">
        <v>1273</v>
      </c>
      <c r="D257" s="2257"/>
      <c r="E257" s="1456">
        <v>3190000</v>
      </c>
      <c r="F257" s="2261"/>
      <c r="G257" s="2262"/>
      <c r="H257" s="2262"/>
      <c r="I257" s="2262"/>
      <c r="J257" s="2262"/>
      <c r="K257" s="2262"/>
      <c r="L257" s="2262"/>
      <c r="M257" s="2262"/>
      <c r="N257" s="2262"/>
      <c r="O257" s="2262"/>
      <c r="P257" s="2262"/>
      <c r="Q257" s="2262"/>
      <c r="R257" s="2263"/>
      <c r="S257" s="2336"/>
    </row>
    <row r="258" spans="1:19" ht="33">
      <c r="A258" s="1480"/>
      <c r="B258" s="1487" t="s">
        <v>1302</v>
      </c>
      <c r="C258" s="1482" t="s">
        <v>1273</v>
      </c>
      <c r="D258" s="2257" t="s">
        <v>1294</v>
      </c>
      <c r="E258" s="1456">
        <v>3400000</v>
      </c>
      <c r="F258" s="2261"/>
      <c r="G258" s="2262"/>
      <c r="H258" s="2262"/>
      <c r="I258" s="2262"/>
      <c r="J258" s="2262"/>
      <c r="K258" s="2262"/>
      <c r="L258" s="2262"/>
      <c r="M258" s="2262"/>
      <c r="N258" s="2262"/>
      <c r="O258" s="2262"/>
      <c r="P258" s="2262"/>
      <c r="Q258" s="2262"/>
      <c r="R258" s="2263"/>
      <c r="S258" s="2336"/>
    </row>
    <row r="259" spans="1:19" ht="33">
      <c r="A259" s="1480"/>
      <c r="B259" s="1487" t="s">
        <v>1303</v>
      </c>
      <c r="C259" s="1482" t="s">
        <v>1273</v>
      </c>
      <c r="D259" s="2257"/>
      <c r="E259" s="1456">
        <v>4300000</v>
      </c>
      <c r="F259" s="2261"/>
      <c r="G259" s="2262"/>
      <c r="H259" s="2262"/>
      <c r="I259" s="2262"/>
      <c r="J259" s="2262"/>
      <c r="K259" s="2262"/>
      <c r="L259" s="2262"/>
      <c r="M259" s="2262"/>
      <c r="N259" s="2262"/>
      <c r="O259" s="2262"/>
      <c r="P259" s="2262"/>
      <c r="Q259" s="2262"/>
      <c r="R259" s="2263"/>
      <c r="S259" s="2336"/>
    </row>
    <row r="260" spans="1:19" ht="33">
      <c r="A260" s="1480"/>
      <c r="B260" s="1487" t="s">
        <v>1304</v>
      </c>
      <c r="C260" s="1482" t="s">
        <v>1273</v>
      </c>
      <c r="D260" s="2257"/>
      <c r="E260" s="1456">
        <v>4650000</v>
      </c>
      <c r="F260" s="2261"/>
      <c r="G260" s="2262"/>
      <c r="H260" s="2262"/>
      <c r="I260" s="2262"/>
      <c r="J260" s="2262"/>
      <c r="K260" s="2262"/>
      <c r="L260" s="2262"/>
      <c r="M260" s="2262"/>
      <c r="N260" s="2262"/>
      <c r="O260" s="2262"/>
      <c r="P260" s="2262"/>
      <c r="Q260" s="2262"/>
      <c r="R260" s="2263"/>
      <c r="S260" s="2336"/>
    </row>
    <row r="261" spans="1:19" ht="33">
      <c r="A261" s="1480"/>
      <c r="B261" s="1487" t="s">
        <v>1305</v>
      </c>
      <c r="C261" s="1482" t="s">
        <v>1273</v>
      </c>
      <c r="D261" s="2257"/>
      <c r="E261" s="1456">
        <v>4850000</v>
      </c>
      <c r="F261" s="2264"/>
      <c r="G261" s="2265"/>
      <c r="H261" s="2265"/>
      <c r="I261" s="2265"/>
      <c r="J261" s="2265"/>
      <c r="K261" s="2265"/>
      <c r="L261" s="2265"/>
      <c r="M261" s="2265"/>
      <c r="N261" s="2265"/>
      <c r="O261" s="2265"/>
      <c r="P261" s="2265"/>
      <c r="Q261" s="2265"/>
      <c r="R261" s="2266"/>
      <c r="S261" s="2336"/>
    </row>
    <row r="262" spans="1:19" ht="30" hidden="1" customHeight="1">
      <c r="A262" s="1477" t="s">
        <v>1266</v>
      </c>
      <c r="B262" s="1892" t="s">
        <v>1306</v>
      </c>
      <c r="C262" s="1892"/>
      <c r="D262" s="1892"/>
      <c r="E262" s="1892"/>
      <c r="F262" s="1892"/>
      <c r="G262" s="1892"/>
      <c r="H262" s="1892"/>
      <c r="I262" s="1892"/>
      <c r="J262" s="1892"/>
      <c r="K262" s="1892"/>
      <c r="L262" s="1892"/>
      <c r="M262" s="1892"/>
      <c r="N262" s="1892"/>
      <c r="O262" s="1892"/>
      <c r="P262" s="1892"/>
      <c r="Q262" s="1892"/>
      <c r="R262" s="1892"/>
      <c r="S262" s="1488"/>
    </row>
    <row r="263" spans="1:19" ht="39.75" hidden="1" customHeight="1">
      <c r="A263" s="1477">
        <v>1</v>
      </c>
      <c r="B263" s="1892" t="s">
        <v>1707</v>
      </c>
      <c r="C263" s="1892"/>
      <c r="D263" s="1892"/>
      <c r="E263" s="1892"/>
      <c r="F263" s="1892"/>
      <c r="G263" s="1892"/>
      <c r="H263" s="1892"/>
      <c r="I263" s="1892"/>
      <c r="J263" s="1892"/>
      <c r="K263" s="1892"/>
      <c r="L263" s="1892"/>
      <c r="M263" s="1892"/>
      <c r="N263" s="1892"/>
      <c r="O263" s="1892"/>
      <c r="P263" s="1892"/>
      <c r="Q263" s="1892"/>
      <c r="R263" s="1892"/>
      <c r="S263" s="124"/>
    </row>
    <row r="264" spans="1:19" ht="30" hidden="1" customHeight="1">
      <c r="A264" s="1477"/>
      <c r="B264" s="139" t="s">
        <v>1308</v>
      </c>
      <c r="C264" s="2241"/>
      <c r="D264" s="2241"/>
      <c r="E264" s="2241"/>
      <c r="F264" s="2241"/>
      <c r="G264" s="2241" t="s">
        <v>1309</v>
      </c>
      <c r="H264" s="2241"/>
      <c r="I264" s="2241"/>
      <c r="J264" s="2241"/>
      <c r="K264" s="2241"/>
      <c r="L264" s="2241"/>
      <c r="M264" s="2241"/>
      <c r="N264" s="2241"/>
      <c r="O264" s="2241"/>
      <c r="P264" s="2241"/>
      <c r="Q264" s="2241"/>
      <c r="R264" s="2241"/>
      <c r="S264" s="124"/>
    </row>
    <row r="265" spans="1:19" ht="60" hidden="1" customHeight="1">
      <c r="A265" s="1480"/>
      <c r="B265" s="1487" t="s">
        <v>1310</v>
      </c>
      <c r="C265" s="1482" t="s">
        <v>1662</v>
      </c>
      <c r="D265" s="1480"/>
      <c r="E265" s="1456"/>
      <c r="F265" s="156"/>
      <c r="G265" s="2334">
        <v>2389000</v>
      </c>
      <c r="H265" s="2334"/>
      <c r="I265" s="2334"/>
      <c r="J265" s="2334"/>
      <c r="K265" s="2334"/>
      <c r="L265" s="2334"/>
      <c r="M265" s="2334"/>
      <c r="N265" s="2334"/>
      <c r="O265" s="2334"/>
      <c r="P265" s="2334"/>
      <c r="Q265" s="2334"/>
      <c r="R265" s="2334"/>
      <c r="S265" s="163"/>
    </row>
    <row r="266" spans="1:19" ht="60" hidden="1" customHeight="1">
      <c r="A266" s="1480"/>
      <c r="B266" s="1487" t="s">
        <v>1311</v>
      </c>
      <c r="C266" s="1482" t="s">
        <v>1662</v>
      </c>
      <c r="D266" s="1480"/>
      <c r="E266" s="1456"/>
      <c r="F266" s="156"/>
      <c r="G266" s="2334">
        <v>2389000</v>
      </c>
      <c r="H266" s="2334"/>
      <c r="I266" s="2334"/>
      <c r="J266" s="2334"/>
      <c r="K266" s="2334"/>
      <c r="L266" s="2334"/>
      <c r="M266" s="2334"/>
      <c r="N266" s="2334"/>
      <c r="O266" s="2334"/>
      <c r="P266" s="2334"/>
      <c r="Q266" s="2334"/>
      <c r="R266" s="2334"/>
      <c r="S266" s="163"/>
    </row>
    <row r="267" spans="1:19" ht="60" hidden="1" customHeight="1">
      <c r="A267" s="1480"/>
      <c r="B267" s="1487" t="s">
        <v>1312</v>
      </c>
      <c r="C267" s="1482" t="s">
        <v>1662</v>
      </c>
      <c r="D267" s="1480"/>
      <c r="E267" s="1456"/>
      <c r="F267" s="156"/>
      <c r="G267" s="2334">
        <v>2463000</v>
      </c>
      <c r="H267" s="2334"/>
      <c r="I267" s="2334"/>
      <c r="J267" s="2334"/>
      <c r="K267" s="2334"/>
      <c r="L267" s="2334"/>
      <c r="M267" s="2334"/>
      <c r="N267" s="2334"/>
      <c r="O267" s="2334"/>
      <c r="P267" s="2334"/>
      <c r="Q267" s="2334"/>
      <c r="R267" s="2334"/>
      <c r="S267" s="163"/>
    </row>
    <row r="268" spans="1:19" ht="60" hidden="1" customHeight="1">
      <c r="A268" s="1480"/>
      <c r="B268" s="1487" t="s">
        <v>1313</v>
      </c>
      <c r="C268" s="1482" t="s">
        <v>1662</v>
      </c>
      <c r="D268" s="1480"/>
      <c r="E268" s="1456"/>
      <c r="F268" s="156"/>
      <c r="G268" s="2334">
        <v>2389000</v>
      </c>
      <c r="H268" s="2334"/>
      <c r="I268" s="2334"/>
      <c r="J268" s="2334"/>
      <c r="K268" s="2334"/>
      <c r="L268" s="2334"/>
      <c r="M268" s="2334"/>
      <c r="N268" s="2334"/>
      <c r="O268" s="2334"/>
      <c r="P268" s="2334"/>
      <c r="Q268" s="2334"/>
      <c r="R268" s="2334"/>
      <c r="S268" s="123"/>
    </row>
    <row r="269" spans="1:19" ht="60" hidden="1" customHeight="1">
      <c r="A269" s="1480"/>
      <c r="B269" s="1487" t="s">
        <v>1314</v>
      </c>
      <c r="C269" s="1482" t="s">
        <v>1662</v>
      </c>
      <c r="D269" s="1480"/>
      <c r="E269" s="1456"/>
      <c r="F269" s="156"/>
      <c r="G269" s="2334">
        <v>2156000</v>
      </c>
      <c r="H269" s="2334"/>
      <c r="I269" s="2334"/>
      <c r="J269" s="2334"/>
      <c r="K269" s="2334"/>
      <c r="L269" s="2334"/>
      <c r="M269" s="2334"/>
      <c r="N269" s="2334"/>
      <c r="O269" s="2334"/>
      <c r="P269" s="2334"/>
      <c r="Q269" s="2334"/>
      <c r="R269" s="2334"/>
      <c r="S269" s="123"/>
    </row>
    <row r="270" spans="1:19" ht="60" hidden="1" customHeight="1">
      <c r="A270" s="1480"/>
      <c r="B270" s="1487" t="s">
        <v>1315</v>
      </c>
      <c r="C270" s="1482" t="s">
        <v>1662</v>
      </c>
      <c r="D270" s="1480"/>
      <c r="E270" s="1456"/>
      <c r="F270" s="156"/>
      <c r="G270" s="2334">
        <v>2156000</v>
      </c>
      <c r="H270" s="2334"/>
      <c r="I270" s="2334"/>
      <c r="J270" s="2334"/>
      <c r="K270" s="2334"/>
      <c r="L270" s="2334"/>
      <c r="M270" s="2334"/>
      <c r="N270" s="2334"/>
      <c r="O270" s="2334"/>
      <c r="P270" s="2334"/>
      <c r="Q270" s="2334"/>
      <c r="R270" s="2334"/>
      <c r="S270" s="123"/>
    </row>
    <row r="271" spans="1:19" ht="60" hidden="1" customHeight="1">
      <c r="A271" s="1480"/>
      <c r="B271" s="1487" t="s">
        <v>1316</v>
      </c>
      <c r="C271" s="1482" t="s">
        <v>1662</v>
      </c>
      <c r="D271" s="1480"/>
      <c r="E271" s="1456"/>
      <c r="F271" s="156"/>
      <c r="G271" s="2334">
        <v>2156000</v>
      </c>
      <c r="H271" s="2334"/>
      <c r="I271" s="2334"/>
      <c r="J271" s="2334"/>
      <c r="K271" s="2334"/>
      <c r="L271" s="2334"/>
      <c r="M271" s="2334"/>
      <c r="N271" s="2334"/>
      <c r="O271" s="2334"/>
      <c r="P271" s="2334"/>
      <c r="Q271" s="2334"/>
      <c r="R271" s="2334"/>
      <c r="S271" s="123"/>
    </row>
    <row r="272" spans="1:19" ht="39.950000000000003" hidden="1" customHeight="1">
      <c r="A272" s="123"/>
      <c r="B272" s="1475" t="s">
        <v>1317</v>
      </c>
      <c r="C272" s="1482"/>
      <c r="D272" s="1480"/>
      <c r="E272" s="1456"/>
      <c r="F272" s="156"/>
      <c r="G272" s="2334"/>
      <c r="H272" s="2334"/>
      <c r="I272" s="2334"/>
      <c r="J272" s="2334"/>
      <c r="K272" s="2334"/>
      <c r="L272" s="2334"/>
      <c r="M272" s="2334"/>
      <c r="N272" s="2334"/>
      <c r="O272" s="2334"/>
      <c r="P272" s="2334"/>
      <c r="Q272" s="2334"/>
      <c r="R272" s="2334"/>
      <c r="S272" s="123"/>
    </row>
    <row r="273" spans="1:19" ht="86.25" hidden="1" customHeight="1">
      <c r="A273" s="1480"/>
      <c r="B273" s="1487" t="s">
        <v>1318</v>
      </c>
      <c r="C273" s="1482" t="s">
        <v>1662</v>
      </c>
      <c r="D273" s="1480"/>
      <c r="E273" s="1456"/>
      <c r="F273" s="156"/>
      <c r="G273" s="2334">
        <v>3198000</v>
      </c>
      <c r="H273" s="2334"/>
      <c r="I273" s="2334"/>
      <c r="J273" s="2334"/>
      <c r="K273" s="2334"/>
      <c r="L273" s="2334"/>
      <c r="M273" s="2334"/>
      <c r="N273" s="2334"/>
      <c r="O273" s="2334"/>
      <c r="P273" s="2334"/>
      <c r="Q273" s="2334"/>
      <c r="R273" s="2334"/>
      <c r="S273" s="123"/>
    </row>
    <row r="274" spans="1:19" ht="86.25" hidden="1" customHeight="1">
      <c r="A274" s="1480"/>
      <c r="B274" s="1487" t="s">
        <v>1319</v>
      </c>
      <c r="C274" s="1482" t="s">
        <v>1662</v>
      </c>
      <c r="D274" s="1480"/>
      <c r="E274" s="1456"/>
      <c r="F274" s="156"/>
      <c r="G274" s="2334">
        <v>3198000</v>
      </c>
      <c r="H274" s="2334"/>
      <c r="I274" s="2334"/>
      <c r="J274" s="2334"/>
      <c r="K274" s="2334"/>
      <c r="L274" s="2334"/>
      <c r="M274" s="2334"/>
      <c r="N274" s="2334"/>
      <c r="O274" s="2334"/>
      <c r="P274" s="2334"/>
      <c r="Q274" s="2334"/>
      <c r="R274" s="2334"/>
      <c r="S274" s="123"/>
    </row>
    <row r="275" spans="1:19" ht="86.25" hidden="1" customHeight="1">
      <c r="A275" s="1480"/>
      <c r="B275" s="1487" t="s">
        <v>1320</v>
      </c>
      <c r="C275" s="1482" t="s">
        <v>1662</v>
      </c>
      <c r="D275" s="1480"/>
      <c r="E275" s="1456"/>
      <c r="F275" s="156"/>
      <c r="G275" s="2334">
        <v>3198000</v>
      </c>
      <c r="H275" s="2334"/>
      <c r="I275" s="2334"/>
      <c r="J275" s="2334"/>
      <c r="K275" s="2334"/>
      <c r="L275" s="2334"/>
      <c r="M275" s="2334"/>
      <c r="N275" s="2334"/>
      <c r="O275" s="2334"/>
      <c r="P275" s="2334"/>
      <c r="Q275" s="2334"/>
      <c r="R275" s="2334"/>
      <c r="S275" s="123"/>
    </row>
    <row r="276" spans="1:19" ht="86.25" hidden="1" customHeight="1">
      <c r="A276" s="1480"/>
      <c r="B276" s="1487" t="s">
        <v>1321</v>
      </c>
      <c r="C276" s="1482" t="s">
        <v>1662</v>
      </c>
      <c r="D276" s="1480"/>
      <c r="E276" s="1456"/>
      <c r="F276" s="156"/>
      <c r="G276" s="2334">
        <v>2973000</v>
      </c>
      <c r="H276" s="2334"/>
      <c r="I276" s="2334"/>
      <c r="J276" s="2334"/>
      <c r="K276" s="2334"/>
      <c r="L276" s="2334"/>
      <c r="M276" s="2334"/>
      <c r="N276" s="2334"/>
      <c r="O276" s="2334"/>
      <c r="P276" s="2334"/>
      <c r="Q276" s="2334"/>
      <c r="R276" s="2334"/>
      <c r="S276" s="1488"/>
    </row>
    <row r="277" spans="1:19" ht="86.25" hidden="1" customHeight="1">
      <c r="A277" s="1480"/>
      <c r="B277" s="1487" t="s">
        <v>1322</v>
      </c>
      <c r="C277" s="1482" t="s">
        <v>1662</v>
      </c>
      <c r="D277" s="1480"/>
      <c r="E277" s="1456"/>
      <c r="F277" s="156"/>
      <c r="G277" s="2334">
        <v>2973000</v>
      </c>
      <c r="H277" s="2334"/>
      <c r="I277" s="2334"/>
      <c r="J277" s="2334"/>
      <c r="K277" s="2334"/>
      <c r="L277" s="2334"/>
      <c r="M277" s="2334"/>
      <c r="N277" s="2334"/>
      <c r="O277" s="2334"/>
      <c r="P277" s="2334"/>
      <c r="Q277" s="2334"/>
      <c r="R277" s="2334"/>
      <c r="S277" s="1488"/>
    </row>
    <row r="278" spans="1:19" ht="86.25" hidden="1" customHeight="1">
      <c r="A278" s="1480"/>
      <c r="B278" s="1487" t="s">
        <v>1323</v>
      </c>
      <c r="C278" s="1482" t="s">
        <v>1662</v>
      </c>
      <c r="D278" s="1480"/>
      <c r="E278" s="1456"/>
      <c r="F278" s="156"/>
      <c r="G278" s="2334">
        <v>2973000</v>
      </c>
      <c r="H278" s="2334"/>
      <c r="I278" s="2334"/>
      <c r="J278" s="2334"/>
      <c r="K278" s="2334"/>
      <c r="L278" s="2334"/>
      <c r="M278" s="2334"/>
      <c r="N278" s="2334"/>
      <c r="O278" s="2334"/>
      <c r="P278" s="2334"/>
      <c r="Q278" s="2334"/>
      <c r="R278" s="2334"/>
      <c r="S278" s="1488"/>
    </row>
    <row r="279" spans="1:19" ht="86.25" hidden="1" customHeight="1">
      <c r="A279" s="1480"/>
      <c r="B279" s="1487" t="s">
        <v>1324</v>
      </c>
      <c r="C279" s="1482" t="s">
        <v>1662</v>
      </c>
      <c r="D279" s="1480"/>
      <c r="E279" s="1456"/>
      <c r="F279" s="156"/>
      <c r="G279" s="2334">
        <v>2973000</v>
      </c>
      <c r="H279" s="2334"/>
      <c r="I279" s="2334"/>
      <c r="J279" s="2334"/>
      <c r="K279" s="2334"/>
      <c r="L279" s="2334"/>
      <c r="M279" s="2334"/>
      <c r="N279" s="2334"/>
      <c r="O279" s="2334"/>
      <c r="P279" s="2334"/>
      <c r="Q279" s="2334"/>
      <c r="R279" s="2334"/>
      <c r="S279" s="1488"/>
    </row>
    <row r="280" spans="1:19" ht="39.950000000000003" hidden="1" customHeight="1">
      <c r="A280" s="123"/>
      <c r="B280" s="1892" t="s">
        <v>1378</v>
      </c>
      <c r="C280" s="1892"/>
      <c r="D280" s="1480"/>
      <c r="E280" s="1456"/>
      <c r="F280" s="156"/>
      <c r="G280" s="2334"/>
      <c r="H280" s="2334"/>
      <c r="I280" s="2334"/>
      <c r="J280" s="2334"/>
      <c r="K280" s="2334"/>
      <c r="L280" s="2334"/>
      <c r="M280" s="2334"/>
      <c r="N280" s="2334"/>
      <c r="O280" s="2334"/>
      <c r="P280" s="2334"/>
      <c r="Q280" s="2334"/>
      <c r="R280" s="2334"/>
      <c r="S280" s="1488"/>
    </row>
    <row r="281" spans="1:19" ht="96.75" hidden="1" customHeight="1">
      <c r="A281" s="1480"/>
      <c r="B281" s="1487" t="s">
        <v>1507</v>
      </c>
      <c r="C281" s="1482" t="s">
        <v>1662</v>
      </c>
      <c r="D281" s="1480"/>
      <c r="E281" s="1456"/>
      <c r="F281" s="156"/>
      <c r="G281" s="2334">
        <v>3898000</v>
      </c>
      <c r="H281" s="2334"/>
      <c r="I281" s="2334"/>
      <c r="J281" s="2334"/>
      <c r="K281" s="2334"/>
      <c r="L281" s="2334"/>
      <c r="M281" s="2334"/>
      <c r="N281" s="2334"/>
      <c r="O281" s="2334"/>
      <c r="P281" s="2334"/>
      <c r="Q281" s="2334"/>
      <c r="R281" s="2334"/>
      <c r="S281" s="1488"/>
    </row>
    <row r="282" spans="1:19" ht="96.75" hidden="1" customHeight="1">
      <c r="A282" s="1480"/>
      <c r="B282" s="1487" t="s">
        <v>1508</v>
      </c>
      <c r="C282" s="1482" t="s">
        <v>1662</v>
      </c>
      <c r="D282" s="1480"/>
      <c r="E282" s="1456"/>
      <c r="F282" s="156"/>
      <c r="G282" s="2334">
        <v>3898000</v>
      </c>
      <c r="H282" s="2334"/>
      <c r="I282" s="2334"/>
      <c r="J282" s="2334"/>
      <c r="K282" s="2334"/>
      <c r="L282" s="2334"/>
      <c r="M282" s="2334"/>
      <c r="N282" s="2334"/>
      <c r="O282" s="2334"/>
      <c r="P282" s="2334"/>
      <c r="Q282" s="2334"/>
      <c r="R282" s="2334"/>
      <c r="S282" s="1488"/>
    </row>
    <row r="283" spans="1:19" ht="96.75" hidden="1" customHeight="1">
      <c r="A283" s="1480"/>
      <c r="B283" s="1487" t="s">
        <v>1509</v>
      </c>
      <c r="C283" s="1482" t="s">
        <v>1662</v>
      </c>
      <c r="D283" s="1480"/>
      <c r="E283" s="1456"/>
      <c r="F283" s="156"/>
      <c r="G283" s="2334">
        <v>3898000</v>
      </c>
      <c r="H283" s="2334"/>
      <c r="I283" s="2334"/>
      <c r="J283" s="2334"/>
      <c r="K283" s="2334"/>
      <c r="L283" s="2334"/>
      <c r="M283" s="2334"/>
      <c r="N283" s="2334"/>
      <c r="O283" s="2334"/>
      <c r="P283" s="2334"/>
      <c r="Q283" s="2334"/>
      <c r="R283" s="2334"/>
      <c r="S283" s="1488"/>
    </row>
    <row r="284" spans="1:19" ht="84" hidden="1" customHeight="1">
      <c r="A284" s="1480"/>
      <c r="B284" s="1487" t="s">
        <v>1510</v>
      </c>
      <c r="C284" s="1482" t="s">
        <v>1662</v>
      </c>
      <c r="D284" s="1480"/>
      <c r="E284" s="1456"/>
      <c r="F284" s="156"/>
      <c r="G284" s="2334">
        <v>3473000</v>
      </c>
      <c r="H284" s="2334"/>
      <c r="I284" s="2257"/>
      <c r="J284" s="2257"/>
      <c r="K284" s="2257"/>
      <c r="L284" s="2257"/>
      <c r="M284" s="2257"/>
      <c r="N284" s="2257"/>
      <c r="O284" s="2257"/>
      <c r="P284" s="2257"/>
      <c r="Q284" s="2257"/>
      <c r="R284" s="2257"/>
      <c r="S284" s="1488"/>
    </row>
    <row r="285" spans="1:19" ht="84" hidden="1" customHeight="1">
      <c r="A285" s="1480"/>
      <c r="B285" s="1487" t="s">
        <v>1511</v>
      </c>
      <c r="C285" s="1482" t="s">
        <v>1662</v>
      </c>
      <c r="D285" s="1480"/>
      <c r="E285" s="1456"/>
      <c r="F285" s="156"/>
      <c r="G285" s="2334">
        <v>3473000</v>
      </c>
      <c r="H285" s="2334"/>
      <c r="I285" s="2257"/>
      <c r="J285" s="2257"/>
      <c r="K285" s="2257"/>
      <c r="L285" s="2257"/>
      <c r="M285" s="2257"/>
      <c r="N285" s="2257"/>
      <c r="O285" s="2257"/>
      <c r="P285" s="2257"/>
      <c r="Q285" s="2257"/>
      <c r="R285" s="2257"/>
      <c r="S285" s="1488"/>
    </row>
    <row r="286" spans="1:19" ht="95.25" hidden="1" customHeight="1">
      <c r="A286" s="1480"/>
      <c r="B286" s="1487" t="s">
        <v>1331</v>
      </c>
      <c r="C286" s="1482" t="s">
        <v>1662</v>
      </c>
      <c r="D286" s="1480"/>
      <c r="E286" s="1456"/>
      <c r="F286" s="156"/>
      <c r="G286" s="2334">
        <v>3473000</v>
      </c>
      <c r="H286" s="2334"/>
      <c r="I286" s="2257"/>
      <c r="J286" s="2257"/>
      <c r="K286" s="2257"/>
      <c r="L286" s="2257"/>
      <c r="M286" s="2257"/>
      <c r="N286" s="2257"/>
      <c r="O286" s="2257"/>
      <c r="P286" s="2257"/>
      <c r="Q286" s="2257"/>
      <c r="R286" s="2257"/>
      <c r="S286" s="1488"/>
    </row>
    <row r="287" spans="1:19" ht="84" hidden="1" customHeight="1">
      <c r="A287" s="1480"/>
      <c r="B287" s="1487" t="s">
        <v>1512</v>
      </c>
      <c r="C287" s="1482" t="s">
        <v>1662</v>
      </c>
      <c r="D287" s="1480"/>
      <c r="E287" s="1456"/>
      <c r="F287" s="156"/>
      <c r="G287" s="2334">
        <v>3473000</v>
      </c>
      <c r="H287" s="2334"/>
      <c r="I287" s="2257"/>
      <c r="J287" s="2257"/>
      <c r="K287" s="2257"/>
      <c r="L287" s="2257"/>
      <c r="M287" s="2257"/>
      <c r="N287" s="2257"/>
      <c r="O287" s="2257"/>
      <c r="P287" s="2257"/>
      <c r="Q287" s="2257"/>
      <c r="R287" s="2257"/>
      <c r="S287" s="1488"/>
    </row>
    <row r="288" spans="1:19" ht="84" hidden="1" customHeight="1">
      <c r="A288" s="1480"/>
      <c r="B288" s="1487" t="s">
        <v>1513</v>
      </c>
      <c r="C288" s="1482" t="s">
        <v>1662</v>
      </c>
      <c r="D288" s="1480"/>
      <c r="E288" s="1456"/>
      <c r="F288" s="156"/>
      <c r="G288" s="2334">
        <v>2850000</v>
      </c>
      <c r="H288" s="2334"/>
      <c r="I288" s="2334"/>
      <c r="J288" s="2334"/>
      <c r="K288" s="2334"/>
      <c r="L288" s="2334"/>
      <c r="M288" s="2334"/>
      <c r="N288" s="2334"/>
      <c r="O288" s="2334"/>
      <c r="P288" s="2334"/>
      <c r="Q288" s="2334"/>
      <c r="R288" s="2334"/>
      <c r="S288" s="1488"/>
    </row>
  </sheetData>
  <mergeCells count="178">
    <mergeCell ref="A8:R8"/>
    <mergeCell ref="B10:R10"/>
    <mergeCell ref="B11:F11"/>
    <mergeCell ref="G11:R19"/>
    <mergeCell ref="S11:S19"/>
    <mergeCell ref="D12:D19"/>
    <mergeCell ref="A1:S1"/>
    <mergeCell ref="A2:S2"/>
    <mergeCell ref="B3:S3"/>
    <mergeCell ref="R4:S4"/>
    <mergeCell ref="A5:A6"/>
    <mergeCell ref="B5:B6"/>
    <mergeCell ref="C5:C6"/>
    <mergeCell ref="D5:D6"/>
    <mergeCell ref="E5:R5"/>
    <mergeCell ref="S5:S6"/>
    <mergeCell ref="B27:R27"/>
    <mergeCell ref="D28:D30"/>
    <mergeCell ref="G28:R30"/>
    <mergeCell ref="A31:S31"/>
    <mergeCell ref="B32:R32"/>
    <mergeCell ref="D33:D36"/>
    <mergeCell ref="G33:R36"/>
    <mergeCell ref="B20:F20"/>
    <mergeCell ref="G20:R24"/>
    <mergeCell ref="S20:S23"/>
    <mergeCell ref="D21:D24"/>
    <mergeCell ref="B25:R25"/>
    <mergeCell ref="G26:R26"/>
    <mergeCell ref="B51:S51"/>
    <mergeCell ref="D52:D59"/>
    <mergeCell ref="G52:R59"/>
    <mergeCell ref="B60:R60"/>
    <mergeCell ref="D61:D66"/>
    <mergeCell ref="G61:R66"/>
    <mergeCell ref="S61:S66"/>
    <mergeCell ref="B37:R37"/>
    <mergeCell ref="B38:F38"/>
    <mergeCell ref="D39:D40"/>
    <mergeCell ref="G39:R42"/>
    <mergeCell ref="B43:S43"/>
    <mergeCell ref="D45:D50"/>
    <mergeCell ref="G45:R50"/>
    <mergeCell ref="S45:S50"/>
    <mergeCell ref="B77:R77"/>
    <mergeCell ref="D78:D81"/>
    <mergeCell ref="G78:R81"/>
    <mergeCell ref="B82:R82"/>
    <mergeCell ref="D83:D92"/>
    <mergeCell ref="G83:R92"/>
    <mergeCell ref="B67:R67"/>
    <mergeCell ref="S68:S71"/>
    <mergeCell ref="D69:D71"/>
    <mergeCell ref="G69:R71"/>
    <mergeCell ref="B72:R72"/>
    <mergeCell ref="S73:S76"/>
    <mergeCell ref="D74:D76"/>
    <mergeCell ref="G74:R76"/>
    <mergeCell ref="B112:R112"/>
    <mergeCell ref="G113:R117"/>
    <mergeCell ref="B118:R118"/>
    <mergeCell ref="G119:R120"/>
    <mergeCell ref="B121:R121"/>
    <mergeCell ref="G122:R126"/>
    <mergeCell ref="B93:R93"/>
    <mergeCell ref="G94:R98"/>
    <mergeCell ref="B99:R99"/>
    <mergeCell ref="G100:R106"/>
    <mergeCell ref="B107:R107"/>
    <mergeCell ref="G108:R111"/>
    <mergeCell ref="S155:S157"/>
    <mergeCell ref="D156:D157"/>
    <mergeCell ref="G156:R157"/>
    <mergeCell ref="B158:R158"/>
    <mergeCell ref="S158:S160"/>
    <mergeCell ref="D159:D160"/>
    <mergeCell ref="G159:R160"/>
    <mergeCell ref="B127:R127"/>
    <mergeCell ref="G129:R139"/>
    <mergeCell ref="G141:R144"/>
    <mergeCell ref="B153:R153"/>
    <mergeCell ref="G154:R154"/>
    <mergeCell ref="B155:R155"/>
    <mergeCell ref="B168:R168"/>
    <mergeCell ref="G169:R169"/>
    <mergeCell ref="B170:R170"/>
    <mergeCell ref="G171:R171"/>
    <mergeCell ref="B172:R172"/>
    <mergeCell ref="G173:R173"/>
    <mergeCell ref="B161:R161"/>
    <mergeCell ref="S161:S163"/>
    <mergeCell ref="D162:D163"/>
    <mergeCell ref="G162:R163"/>
    <mergeCell ref="B164:R164"/>
    <mergeCell ref="G165:R167"/>
    <mergeCell ref="B180:R180"/>
    <mergeCell ref="B181:R181"/>
    <mergeCell ref="G182:R184"/>
    <mergeCell ref="B174:R174"/>
    <mergeCell ref="G175:R175"/>
    <mergeCell ref="B176:R176"/>
    <mergeCell ref="G177:R177"/>
    <mergeCell ref="B178:R178"/>
    <mergeCell ref="G179:R179"/>
    <mergeCell ref="B193:E193"/>
    <mergeCell ref="B194:D194"/>
    <mergeCell ref="E194:G194"/>
    <mergeCell ref="H194:R194"/>
    <mergeCell ref="S194:S201"/>
    <mergeCell ref="D195:D201"/>
    <mergeCell ref="H195:R201"/>
    <mergeCell ref="G185:R187"/>
    <mergeCell ref="S185:S187"/>
    <mergeCell ref="G188:R190"/>
    <mergeCell ref="S188:S190"/>
    <mergeCell ref="B191:R191"/>
    <mergeCell ref="B192:R192"/>
    <mergeCell ref="B216:R216"/>
    <mergeCell ref="A217:A221"/>
    <mergeCell ref="B217:R217"/>
    <mergeCell ref="S217:S221"/>
    <mergeCell ref="B218:R218"/>
    <mergeCell ref="B219:O219"/>
    <mergeCell ref="B220:R220"/>
    <mergeCell ref="B221:R221"/>
    <mergeCell ref="E202:R202"/>
    <mergeCell ref="S202:S208"/>
    <mergeCell ref="D203:D208"/>
    <mergeCell ref="H203:R208"/>
    <mergeCell ref="E209:R209"/>
    <mergeCell ref="D210:D215"/>
    <mergeCell ref="H210:R215"/>
    <mergeCell ref="S210:S215"/>
    <mergeCell ref="S249:S261"/>
    <mergeCell ref="D250:D253"/>
    <mergeCell ref="D254:D257"/>
    <mergeCell ref="D258:D261"/>
    <mergeCell ref="B222:F222"/>
    <mergeCell ref="G222:R222"/>
    <mergeCell ref="F223:R240"/>
    <mergeCell ref="S223:S240"/>
    <mergeCell ref="B241:F241"/>
    <mergeCell ref="G241:R241"/>
    <mergeCell ref="S241:S247"/>
    <mergeCell ref="F242:R247"/>
    <mergeCell ref="G272:R272"/>
    <mergeCell ref="B262:R262"/>
    <mergeCell ref="B263:R263"/>
    <mergeCell ref="C264:F264"/>
    <mergeCell ref="G264:R264"/>
    <mergeCell ref="G265:R265"/>
    <mergeCell ref="G266:R266"/>
    <mergeCell ref="B248:R248"/>
    <mergeCell ref="F249:R261"/>
    <mergeCell ref="G284:R284"/>
    <mergeCell ref="G285:R285"/>
    <mergeCell ref="G286:R286"/>
    <mergeCell ref="G287:R287"/>
    <mergeCell ref="G288:R288"/>
    <mergeCell ref="B145:R145"/>
    <mergeCell ref="G146:R151"/>
    <mergeCell ref="G279:R279"/>
    <mergeCell ref="B280:C280"/>
    <mergeCell ref="G280:R280"/>
    <mergeCell ref="G281:R281"/>
    <mergeCell ref="G282:R282"/>
    <mergeCell ref="G283:R283"/>
    <mergeCell ref="G273:R273"/>
    <mergeCell ref="G274:R274"/>
    <mergeCell ref="G275:R275"/>
    <mergeCell ref="G276:R276"/>
    <mergeCell ref="G277:R277"/>
    <mergeCell ref="G278:R278"/>
    <mergeCell ref="G267:R267"/>
    <mergeCell ref="G268:R268"/>
    <mergeCell ref="G269:R269"/>
    <mergeCell ref="G270:R270"/>
    <mergeCell ref="G271:R271"/>
  </mergeCells>
  <printOptions horizontalCentered="1"/>
  <pageMargins left="0.45" right="0.45" top="0.5" bottom="0.5" header="0.3" footer="0.3"/>
  <pageSetup paperSize="9" scale="48" orientation="landscape" r:id="rId1"/>
  <headerFooter>
    <oddFooter>Page &amp;P</oddFooter>
  </headerFooter>
  <rowBreaks count="3" manualBreakCount="3">
    <brk id="30" max="16383" man="1"/>
    <brk id="78" max="18" man="1"/>
    <brk id="11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280"/>
  <sheetViews>
    <sheetView view="pageBreakPreview" topLeftCell="A17" zoomScaleNormal="100" zoomScaleSheetLayoutView="100" workbookViewId="0">
      <selection activeCell="B10" sqref="B10:R10"/>
    </sheetView>
  </sheetViews>
  <sheetFormatPr defaultColWidth="9.140625" defaultRowHeight="17.25"/>
  <cols>
    <col min="1" max="1" width="8" style="114" customWidth="1"/>
    <col min="2" max="2" width="38.28515625" style="115" customWidth="1"/>
    <col min="3" max="3" width="12.85546875" style="114" customWidth="1"/>
    <col min="4" max="4" width="16.42578125" style="114" customWidth="1"/>
    <col min="5" max="5" width="13.28515625" style="114" customWidth="1"/>
    <col min="6" max="6" width="12.5703125" style="114" customWidth="1"/>
    <col min="7" max="7" width="15" style="114" customWidth="1"/>
    <col min="8" max="18" width="11.140625" style="114" customWidth="1"/>
    <col min="19" max="19" width="17" style="114" customWidth="1"/>
    <col min="20" max="20" width="12.85546875" style="114" bestFit="1" customWidth="1"/>
    <col min="21" max="16384" width="9.140625" style="114"/>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1773</v>
      </c>
      <c r="B2" s="2230"/>
      <c r="C2" s="2230"/>
      <c r="D2" s="2230"/>
      <c r="E2" s="2230"/>
      <c r="F2" s="2230"/>
      <c r="G2" s="2230"/>
      <c r="H2" s="2230"/>
      <c r="I2" s="2230"/>
      <c r="J2" s="2230"/>
      <c r="K2" s="2230"/>
      <c r="L2" s="2230"/>
      <c r="M2" s="2230"/>
      <c r="N2" s="2230"/>
      <c r="O2" s="2230"/>
      <c r="P2" s="2230"/>
      <c r="Q2" s="2230"/>
      <c r="R2" s="2230"/>
      <c r="S2" s="2230"/>
    </row>
    <row r="3" spans="1:19" ht="20.100000000000001" customHeight="1">
      <c r="A3" s="1493"/>
      <c r="B3" s="2231" t="s">
        <v>1774</v>
      </c>
      <c r="C3" s="2231"/>
      <c r="D3" s="2231"/>
      <c r="E3" s="2231"/>
      <c r="F3" s="2231"/>
      <c r="G3" s="2231"/>
      <c r="H3" s="2231"/>
      <c r="I3" s="2231"/>
      <c r="J3" s="2231"/>
      <c r="K3" s="2231"/>
      <c r="L3" s="2231"/>
      <c r="M3" s="2231"/>
      <c r="N3" s="2231"/>
      <c r="O3" s="2231"/>
      <c r="P3" s="2231"/>
      <c r="Q3" s="2231"/>
      <c r="R3" s="2231"/>
      <c r="S3" s="2231"/>
    </row>
    <row r="4" spans="1:19" ht="20.100000000000001" customHeight="1">
      <c r="A4" s="1493"/>
      <c r="B4" s="118"/>
      <c r="C4" s="1335"/>
      <c r="D4" s="1501"/>
      <c r="E4" s="1448"/>
      <c r="F4" s="1501"/>
      <c r="G4" s="1501"/>
      <c r="H4" s="1501"/>
      <c r="I4" s="1501"/>
      <c r="J4" s="1501"/>
      <c r="K4" s="1501"/>
      <c r="L4" s="1501"/>
      <c r="M4" s="1501"/>
      <c r="N4" s="1501"/>
      <c r="O4" s="1501"/>
      <c r="P4" s="1501"/>
      <c r="Q4" s="1501"/>
      <c r="R4" s="2231" t="s">
        <v>1152</v>
      </c>
      <c r="S4" s="2231"/>
    </row>
    <row r="5" spans="1:19" ht="24.95" customHeight="1">
      <c r="A5" s="2241" t="s">
        <v>1153</v>
      </c>
      <c r="B5" s="2241" t="s">
        <v>1154</v>
      </c>
      <c r="C5" s="2241" t="s">
        <v>1155</v>
      </c>
      <c r="D5" s="2241" t="s">
        <v>1156</v>
      </c>
      <c r="E5" s="2330" t="s">
        <v>1157</v>
      </c>
      <c r="F5" s="2330"/>
      <c r="G5" s="2330"/>
      <c r="H5" s="2330"/>
      <c r="I5" s="2330"/>
      <c r="J5" s="2330"/>
      <c r="K5" s="2330"/>
      <c r="L5" s="2330"/>
      <c r="M5" s="2330"/>
      <c r="N5" s="2330"/>
      <c r="O5" s="2330"/>
      <c r="P5" s="2330"/>
      <c r="Q5" s="2330"/>
      <c r="R5" s="2330"/>
      <c r="S5" s="2241" t="s">
        <v>10</v>
      </c>
    </row>
    <row r="6" spans="1:19" ht="84.75" customHeight="1">
      <c r="A6" s="2241"/>
      <c r="B6" s="2241"/>
      <c r="C6" s="2241"/>
      <c r="D6" s="2241"/>
      <c r="E6" s="1524" t="s">
        <v>1158</v>
      </c>
      <c r="F6" s="1506" t="s">
        <v>1159</v>
      </c>
      <c r="G6" s="1506" t="s">
        <v>1160</v>
      </c>
      <c r="H6" s="121" t="s">
        <v>1161</v>
      </c>
      <c r="I6" s="1506" t="s">
        <v>1162</v>
      </c>
      <c r="J6" s="141" t="s">
        <v>1163</v>
      </c>
      <c r="K6" s="1506" t="s">
        <v>1164</v>
      </c>
      <c r="L6" s="141" t="s">
        <v>1165</v>
      </c>
      <c r="M6" s="141" t="s">
        <v>1166</v>
      </c>
      <c r="N6" s="141" t="s">
        <v>1167</v>
      </c>
      <c r="O6" s="141" t="s">
        <v>1168</v>
      </c>
      <c r="P6" s="141" t="s">
        <v>1169</v>
      </c>
      <c r="Q6" s="141" t="s">
        <v>1170</v>
      </c>
      <c r="R6" s="121" t="s">
        <v>1171</v>
      </c>
      <c r="S6" s="2241"/>
    </row>
    <row r="7" spans="1:19" s="112" customFormat="1">
      <c r="A7" s="1498"/>
      <c r="B7" s="1491" t="s">
        <v>1336</v>
      </c>
      <c r="C7" s="138" t="s">
        <v>1337</v>
      </c>
      <c r="D7" s="1498" t="s">
        <v>1338</v>
      </c>
      <c r="E7" s="124" t="s">
        <v>1339</v>
      </c>
      <c r="F7" s="1498" t="s">
        <v>1340</v>
      </c>
      <c r="G7" s="1498">
        <v>1</v>
      </c>
      <c r="H7" s="1498">
        <v>2</v>
      </c>
      <c r="I7" s="1498">
        <v>3</v>
      </c>
      <c r="J7" s="1498">
        <v>4</v>
      </c>
      <c r="K7" s="1498">
        <v>5</v>
      </c>
      <c r="L7" s="1498">
        <v>6</v>
      </c>
      <c r="M7" s="1498">
        <v>7</v>
      </c>
      <c r="N7" s="1498">
        <v>8</v>
      </c>
      <c r="O7" s="1498">
        <v>9</v>
      </c>
      <c r="P7" s="1498">
        <v>10</v>
      </c>
      <c r="Q7" s="1498">
        <v>11</v>
      </c>
      <c r="R7" s="1498">
        <v>12</v>
      </c>
      <c r="S7" s="1498"/>
    </row>
    <row r="8" spans="1:19" ht="30" customHeight="1">
      <c r="A8" s="1892" t="s">
        <v>1172</v>
      </c>
      <c r="B8" s="1892"/>
      <c r="C8" s="1892"/>
      <c r="D8" s="1892"/>
      <c r="E8" s="1892"/>
      <c r="F8" s="1892"/>
      <c r="G8" s="1892"/>
      <c r="H8" s="1892"/>
      <c r="I8" s="1892"/>
      <c r="J8" s="1892"/>
      <c r="K8" s="1892"/>
      <c r="L8" s="1892"/>
      <c r="M8" s="1892"/>
      <c r="N8" s="1892"/>
      <c r="O8" s="1892"/>
      <c r="P8" s="1892"/>
      <c r="Q8" s="1892"/>
      <c r="R8" s="1892"/>
      <c r="S8" s="1505"/>
    </row>
    <row r="9" spans="1:19" ht="30" customHeight="1">
      <c r="A9" s="123"/>
      <c r="B9" s="1491" t="s">
        <v>1173</v>
      </c>
      <c r="C9" s="1336"/>
      <c r="D9" s="124"/>
      <c r="E9" s="124"/>
      <c r="F9" s="124"/>
      <c r="G9" s="124"/>
      <c r="H9" s="124"/>
      <c r="I9" s="124"/>
      <c r="J9" s="124"/>
      <c r="K9" s="124"/>
      <c r="L9" s="124"/>
      <c r="M9" s="124"/>
      <c r="N9" s="124"/>
      <c r="O9" s="124"/>
      <c r="P9" s="124"/>
      <c r="Q9" s="124"/>
      <c r="R9" s="124"/>
      <c r="S9" s="1505"/>
    </row>
    <row r="10" spans="1:19" ht="50.1" customHeight="1">
      <c r="A10" s="1498">
        <v>1</v>
      </c>
      <c r="B10" s="1892" t="s">
        <v>1797</v>
      </c>
      <c r="C10" s="2331"/>
      <c r="D10" s="2331"/>
      <c r="E10" s="2331"/>
      <c r="F10" s="2331"/>
      <c r="G10" s="2331"/>
      <c r="H10" s="2331"/>
      <c r="I10" s="2331"/>
      <c r="J10" s="2331"/>
      <c r="K10" s="2331"/>
      <c r="L10" s="2331"/>
      <c r="M10" s="2331"/>
      <c r="N10" s="2331"/>
      <c r="O10" s="2331"/>
      <c r="P10" s="2331"/>
      <c r="Q10" s="2331"/>
      <c r="R10" s="2331"/>
      <c r="S10" s="142"/>
    </row>
    <row r="11" spans="1:19" ht="30" customHeight="1">
      <c r="A11" s="1498"/>
      <c r="B11" s="1892" t="s">
        <v>1342</v>
      </c>
      <c r="C11" s="1892"/>
      <c r="D11" s="1892"/>
      <c r="E11" s="1892"/>
      <c r="F11" s="1892"/>
      <c r="G11" s="2332" t="s">
        <v>1343</v>
      </c>
      <c r="H11" s="2332"/>
      <c r="I11" s="2332"/>
      <c r="J11" s="2332"/>
      <c r="K11" s="2332"/>
      <c r="L11" s="2332"/>
      <c r="M11" s="2332"/>
      <c r="N11" s="2332"/>
      <c r="O11" s="2332"/>
      <c r="P11" s="2332"/>
      <c r="Q11" s="2332"/>
      <c r="R11" s="2332"/>
      <c r="S11" s="2257"/>
    </row>
    <row r="12" spans="1:19" ht="30" customHeight="1">
      <c r="A12" s="1498"/>
      <c r="B12" s="1503" t="s">
        <v>1395</v>
      </c>
      <c r="C12" s="1494" t="s">
        <v>152</v>
      </c>
      <c r="D12" s="2257" t="s">
        <v>1178</v>
      </c>
      <c r="E12" s="1528">
        <f>2625/1.1</f>
        <v>2386.363636363636</v>
      </c>
      <c r="F12" s="1491"/>
      <c r="G12" s="2332"/>
      <c r="H12" s="2332"/>
      <c r="I12" s="2332"/>
      <c r="J12" s="2332"/>
      <c r="K12" s="2332"/>
      <c r="L12" s="2332"/>
      <c r="M12" s="2332"/>
      <c r="N12" s="2332"/>
      <c r="O12" s="2332"/>
      <c r="P12" s="2332"/>
      <c r="Q12" s="2332"/>
      <c r="R12" s="2332"/>
      <c r="S12" s="2257"/>
    </row>
    <row r="13" spans="1:19" ht="30" customHeight="1">
      <c r="A13" s="1498"/>
      <c r="B13" s="1503" t="s">
        <v>1396</v>
      </c>
      <c r="C13" s="1494" t="s">
        <v>152</v>
      </c>
      <c r="D13" s="2257"/>
      <c r="E13" s="1528">
        <f>3775/1.1</f>
        <v>3431.8181818181815</v>
      </c>
      <c r="F13" s="1491"/>
      <c r="G13" s="2332"/>
      <c r="H13" s="2332"/>
      <c r="I13" s="2332"/>
      <c r="J13" s="2332"/>
      <c r="K13" s="2332"/>
      <c r="L13" s="2332"/>
      <c r="M13" s="2332"/>
      <c r="N13" s="2332"/>
      <c r="O13" s="2332"/>
      <c r="P13" s="2332"/>
      <c r="Q13" s="2332"/>
      <c r="R13" s="2332"/>
      <c r="S13" s="2257"/>
    </row>
    <row r="14" spans="1:19" ht="38.25" customHeight="1">
      <c r="A14" s="1494"/>
      <c r="B14" s="1503" t="s">
        <v>1397</v>
      </c>
      <c r="C14" s="1494" t="s">
        <v>152</v>
      </c>
      <c r="D14" s="2257"/>
      <c r="E14" s="1528">
        <f>1800/1.1</f>
        <v>1636.3636363636363</v>
      </c>
      <c r="F14" s="129"/>
      <c r="G14" s="2332"/>
      <c r="H14" s="2332"/>
      <c r="I14" s="2332"/>
      <c r="J14" s="2332"/>
      <c r="K14" s="2332"/>
      <c r="L14" s="2332"/>
      <c r="M14" s="2332"/>
      <c r="N14" s="2332"/>
      <c r="O14" s="2332"/>
      <c r="P14" s="2332"/>
      <c r="Q14" s="2332"/>
      <c r="R14" s="2332"/>
      <c r="S14" s="2257"/>
    </row>
    <row r="15" spans="1:19" ht="38.25" customHeight="1">
      <c r="A15" s="1494"/>
      <c r="B15" s="1503" t="s">
        <v>1398</v>
      </c>
      <c r="C15" s="1494" t="s">
        <v>152</v>
      </c>
      <c r="D15" s="2257"/>
      <c r="E15" s="1528">
        <f>1530/1.1</f>
        <v>1390.9090909090908</v>
      </c>
      <c r="F15" s="129"/>
      <c r="G15" s="2332"/>
      <c r="H15" s="2332"/>
      <c r="I15" s="2332"/>
      <c r="J15" s="2332"/>
      <c r="K15" s="2332"/>
      <c r="L15" s="2332"/>
      <c r="M15" s="2332"/>
      <c r="N15" s="2332"/>
      <c r="O15" s="2332"/>
      <c r="P15" s="2332"/>
      <c r="Q15" s="2332"/>
      <c r="R15" s="2332"/>
      <c r="S15" s="2257"/>
    </row>
    <row r="16" spans="1:19" ht="30" customHeight="1">
      <c r="A16" s="1494"/>
      <c r="B16" s="1503" t="s">
        <v>1399</v>
      </c>
      <c r="C16" s="1494" t="s">
        <v>152</v>
      </c>
      <c r="D16" s="2257"/>
      <c r="E16" s="1528">
        <f>1621/1.1</f>
        <v>1473.6363636363635</v>
      </c>
      <c r="F16" s="129"/>
      <c r="G16" s="2332"/>
      <c r="H16" s="2332"/>
      <c r="I16" s="2332"/>
      <c r="J16" s="2332"/>
      <c r="K16" s="2332"/>
      <c r="L16" s="2332"/>
      <c r="M16" s="2332"/>
      <c r="N16" s="2332"/>
      <c r="O16" s="2332"/>
      <c r="P16" s="2332"/>
      <c r="Q16" s="2332"/>
      <c r="R16" s="2332"/>
      <c r="S16" s="2257"/>
    </row>
    <row r="17" spans="1:19" ht="39.75" customHeight="1">
      <c r="A17" s="1494"/>
      <c r="B17" s="1503" t="s">
        <v>1400</v>
      </c>
      <c r="C17" s="1494" t="s">
        <v>152</v>
      </c>
      <c r="D17" s="2257"/>
      <c r="E17" s="1528">
        <f>1260/1.1</f>
        <v>1145.4545454545453</v>
      </c>
      <c r="F17" s="129"/>
      <c r="G17" s="2332"/>
      <c r="H17" s="2332"/>
      <c r="I17" s="2332"/>
      <c r="J17" s="2332"/>
      <c r="K17" s="2332"/>
      <c r="L17" s="2332"/>
      <c r="M17" s="2332"/>
      <c r="N17" s="2332"/>
      <c r="O17" s="2332"/>
      <c r="P17" s="2332"/>
      <c r="Q17" s="2332"/>
      <c r="R17" s="2332"/>
      <c r="S17" s="2257"/>
    </row>
    <row r="18" spans="1:19" ht="39.75" customHeight="1">
      <c r="A18" s="1494"/>
      <c r="B18" s="1503" t="s">
        <v>1401</v>
      </c>
      <c r="C18" s="1494" t="s">
        <v>152</v>
      </c>
      <c r="D18" s="2257"/>
      <c r="E18" s="1528">
        <f>1070/1.1</f>
        <v>972.72727272727263</v>
      </c>
      <c r="F18" s="129"/>
      <c r="G18" s="2332"/>
      <c r="H18" s="2332"/>
      <c r="I18" s="2332"/>
      <c r="J18" s="2332"/>
      <c r="K18" s="2332"/>
      <c r="L18" s="2332"/>
      <c r="M18" s="2332"/>
      <c r="N18" s="2332"/>
      <c r="O18" s="2332"/>
      <c r="P18" s="2332"/>
      <c r="Q18" s="2332"/>
      <c r="R18" s="2332"/>
      <c r="S18" s="2257"/>
    </row>
    <row r="19" spans="1:19" ht="29.25" customHeight="1">
      <c r="A19" s="1494"/>
      <c r="B19" s="1503" t="s">
        <v>1402</v>
      </c>
      <c r="C19" s="1494" t="s">
        <v>152</v>
      </c>
      <c r="D19" s="2257"/>
      <c r="E19" s="1528">
        <f>1018/1.1</f>
        <v>925.45454545454538</v>
      </c>
      <c r="F19" s="129"/>
      <c r="G19" s="2332"/>
      <c r="H19" s="2332"/>
      <c r="I19" s="2332"/>
      <c r="J19" s="2332"/>
      <c r="K19" s="2332"/>
      <c r="L19" s="2332"/>
      <c r="M19" s="2332"/>
      <c r="N19" s="2332"/>
      <c r="O19" s="2332"/>
      <c r="P19" s="2332"/>
      <c r="Q19" s="2332"/>
      <c r="R19" s="2332"/>
      <c r="S19" s="2257"/>
    </row>
    <row r="20" spans="1:19" ht="29.25" customHeight="1">
      <c r="A20" s="1494"/>
      <c r="B20" s="1892" t="s">
        <v>1348</v>
      </c>
      <c r="C20" s="1892"/>
      <c r="D20" s="1892"/>
      <c r="E20" s="1892"/>
      <c r="F20" s="1892"/>
      <c r="G20" s="2332" t="s">
        <v>1349</v>
      </c>
      <c r="H20" s="2332"/>
      <c r="I20" s="2332"/>
      <c r="J20" s="2332"/>
      <c r="K20" s="2332"/>
      <c r="L20" s="2332"/>
      <c r="M20" s="2332"/>
      <c r="N20" s="2332"/>
      <c r="O20" s="2332"/>
      <c r="P20" s="2332"/>
      <c r="Q20" s="2332"/>
      <c r="R20" s="2332"/>
      <c r="S20" s="2257"/>
    </row>
    <row r="21" spans="1:19" ht="33.75" customHeight="1">
      <c r="A21" s="1494"/>
      <c r="B21" s="1503" t="s">
        <v>1344</v>
      </c>
      <c r="C21" s="1494" t="s">
        <v>152</v>
      </c>
      <c r="D21" s="2257" t="s">
        <v>1178</v>
      </c>
      <c r="E21" s="1450"/>
      <c r="F21" s="129"/>
      <c r="G21" s="2332"/>
      <c r="H21" s="2332"/>
      <c r="I21" s="2332"/>
      <c r="J21" s="2332"/>
      <c r="K21" s="2332"/>
      <c r="L21" s="2332"/>
      <c r="M21" s="2332"/>
      <c r="N21" s="2332"/>
      <c r="O21" s="2332"/>
      <c r="P21" s="2332"/>
      <c r="Q21" s="2332"/>
      <c r="R21" s="2332"/>
      <c r="S21" s="2257"/>
    </row>
    <row r="22" spans="1:19" ht="33.75" customHeight="1">
      <c r="A22" s="1494"/>
      <c r="B22" s="1503" t="s">
        <v>1345</v>
      </c>
      <c r="C22" s="1494" t="s">
        <v>152</v>
      </c>
      <c r="D22" s="2257"/>
      <c r="E22" s="1528">
        <f>1550/1.1</f>
        <v>1409.090909090909</v>
      </c>
      <c r="F22" s="129"/>
      <c r="G22" s="2332"/>
      <c r="H22" s="2332"/>
      <c r="I22" s="2332"/>
      <c r="J22" s="2332"/>
      <c r="K22" s="2332"/>
      <c r="L22" s="2332"/>
      <c r="M22" s="2332"/>
      <c r="N22" s="2332"/>
      <c r="O22" s="2332"/>
      <c r="P22" s="2332"/>
      <c r="Q22" s="2332"/>
      <c r="R22" s="2332"/>
      <c r="S22" s="2257"/>
    </row>
    <row r="23" spans="1:19" ht="33.75" customHeight="1">
      <c r="A23" s="1494"/>
      <c r="B23" s="1503" t="s">
        <v>1346</v>
      </c>
      <c r="C23" s="1494" t="s">
        <v>152</v>
      </c>
      <c r="D23" s="2257"/>
      <c r="E23" s="1451"/>
      <c r="F23" s="129"/>
      <c r="G23" s="2332"/>
      <c r="H23" s="2332"/>
      <c r="I23" s="2332"/>
      <c r="J23" s="2332"/>
      <c r="K23" s="2332"/>
      <c r="L23" s="2332"/>
      <c r="M23" s="2332"/>
      <c r="N23" s="2332"/>
      <c r="O23" s="2332"/>
      <c r="P23" s="2332"/>
      <c r="Q23" s="2332"/>
      <c r="R23" s="2332"/>
      <c r="S23" s="2257"/>
    </row>
    <row r="24" spans="1:19" ht="33.75" customHeight="1">
      <c r="A24" s="1494"/>
      <c r="B24" s="1503" t="s">
        <v>1347</v>
      </c>
      <c r="C24" s="1494" t="s">
        <v>152</v>
      </c>
      <c r="D24" s="2257"/>
      <c r="E24" s="1528">
        <f>1110/1.1</f>
        <v>1009.090909090909</v>
      </c>
      <c r="F24" s="129"/>
      <c r="G24" s="2332"/>
      <c r="H24" s="2332"/>
      <c r="I24" s="2332"/>
      <c r="J24" s="2332"/>
      <c r="K24" s="2332"/>
      <c r="L24" s="2332"/>
      <c r="M24" s="2332"/>
      <c r="N24" s="2332"/>
      <c r="O24" s="2332"/>
      <c r="P24" s="2332"/>
      <c r="Q24" s="2332"/>
      <c r="R24" s="2332"/>
      <c r="S24" s="1492"/>
    </row>
    <row r="25" spans="1:19" ht="50.1" hidden="1" customHeight="1">
      <c r="A25" s="1498">
        <v>2</v>
      </c>
      <c r="B25" s="1892" t="s">
        <v>1543</v>
      </c>
      <c r="C25" s="2331"/>
      <c r="D25" s="2331"/>
      <c r="E25" s="2331"/>
      <c r="F25" s="2331"/>
      <c r="G25" s="2331"/>
      <c r="H25" s="2331"/>
      <c r="I25" s="2331"/>
      <c r="J25" s="2331"/>
      <c r="K25" s="2331"/>
      <c r="L25" s="2331"/>
      <c r="M25" s="2331"/>
      <c r="N25" s="2331"/>
      <c r="O25" s="2331"/>
      <c r="P25" s="2331"/>
      <c r="Q25" s="2331"/>
      <c r="R25" s="2331"/>
      <c r="S25" s="142"/>
    </row>
    <row r="26" spans="1:19" ht="33.75" hidden="1" customHeight="1">
      <c r="A26" s="1494"/>
      <c r="B26" s="1503" t="s">
        <v>1544</v>
      </c>
      <c r="C26" s="1494" t="s">
        <v>152</v>
      </c>
      <c r="D26" s="1492" t="s">
        <v>1178</v>
      </c>
      <c r="E26" s="1450">
        <v>1040</v>
      </c>
      <c r="F26" s="129"/>
      <c r="G26" s="2341" t="s">
        <v>1545</v>
      </c>
      <c r="H26" s="2342"/>
      <c r="I26" s="2342"/>
      <c r="J26" s="2342"/>
      <c r="K26" s="2342"/>
      <c r="L26" s="2342"/>
      <c r="M26" s="2342"/>
      <c r="N26" s="2342"/>
      <c r="O26" s="2342"/>
      <c r="P26" s="2342"/>
      <c r="Q26" s="2342"/>
      <c r="R26" s="2343"/>
      <c r="S26" s="1492"/>
    </row>
    <row r="27" spans="1:19" ht="33.75" customHeight="1">
      <c r="A27" s="1515"/>
      <c r="B27" s="1510" t="s">
        <v>1783</v>
      </c>
      <c r="C27" s="1515"/>
      <c r="D27" s="1511"/>
      <c r="E27" s="1450"/>
      <c r="F27" s="129"/>
      <c r="G27" s="1512"/>
      <c r="H27" s="1513"/>
      <c r="I27" s="1513"/>
      <c r="J27" s="1513"/>
      <c r="K27" s="1513"/>
      <c r="L27" s="1513"/>
      <c r="M27" s="1513"/>
      <c r="N27" s="1513"/>
      <c r="O27" s="1513"/>
      <c r="P27" s="1513"/>
      <c r="Q27" s="1513"/>
      <c r="R27" s="1517"/>
      <c r="S27" s="1514"/>
    </row>
    <row r="28" spans="1:19" ht="53.25" customHeight="1">
      <c r="A28" s="1515">
        <v>3</v>
      </c>
      <c r="B28" s="1892" t="s">
        <v>1784</v>
      </c>
      <c r="C28" s="2331"/>
      <c r="D28" s="2331"/>
      <c r="E28" s="2331"/>
      <c r="F28" s="2331"/>
      <c r="G28" s="2331"/>
      <c r="H28" s="2331"/>
      <c r="I28" s="2331"/>
      <c r="J28" s="2331"/>
      <c r="K28" s="2331"/>
      <c r="L28" s="2331"/>
      <c r="M28" s="2331"/>
      <c r="N28" s="2331"/>
      <c r="O28" s="2331"/>
      <c r="P28" s="2331"/>
      <c r="Q28" s="2331"/>
      <c r="R28" s="2331"/>
      <c r="S28" s="1514"/>
    </row>
    <row r="29" spans="1:19" ht="33.75" customHeight="1">
      <c r="A29" s="1515"/>
      <c r="B29" s="1516" t="s">
        <v>1785</v>
      </c>
      <c r="C29" s="1515" t="s">
        <v>362</v>
      </c>
      <c r="D29" s="2242" t="s">
        <v>1786</v>
      </c>
      <c r="E29" s="1521">
        <v>86000</v>
      </c>
      <c r="F29" s="129"/>
      <c r="G29" s="2245" t="s">
        <v>1788</v>
      </c>
      <c r="H29" s="2246"/>
      <c r="I29" s="2246"/>
      <c r="J29" s="2246"/>
      <c r="K29" s="2246"/>
      <c r="L29" s="2246"/>
      <c r="M29" s="2246"/>
      <c r="N29" s="2246"/>
      <c r="O29" s="2246"/>
      <c r="P29" s="2246"/>
      <c r="Q29" s="2246"/>
      <c r="R29" s="2352"/>
      <c r="S29" s="1514"/>
    </row>
    <row r="30" spans="1:19" ht="33.75" customHeight="1">
      <c r="A30" s="1515"/>
      <c r="B30" s="1516" t="s">
        <v>1787</v>
      </c>
      <c r="C30" s="1375" t="s">
        <v>362</v>
      </c>
      <c r="D30" s="2244"/>
      <c r="E30" s="1521">
        <v>78000</v>
      </c>
      <c r="F30" s="129"/>
      <c r="G30" s="2249"/>
      <c r="H30" s="2250"/>
      <c r="I30" s="2250"/>
      <c r="J30" s="2250"/>
      <c r="K30" s="2250"/>
      <c r="L30" s="2250"/>
      <c r="M30" s="2250"/>
      <c r="N30" s="2250"/>
      <c r="O30" s="2250"/>
      <c r="P30" s="2250"/>
      <c r="Q30" s="2250"/>
      <c r="R30" s="2354"/>
      <c r="S30" s="1514"/>
    </row>
    <row r="31" spans="1:19" ht="30" customHeight="1">
      <c r="A31" s="1892" t="s">
        <v>1182</v>
      </c>
      <c r="B31" s="2333"/>
      <c r="C31" s="2333"/>
      <c r="D31" s="2333"/>
      <c r="E31" s="2333"/>
      <c r="F31" s="2333"/>
      <c r="G31" s="2333"/>
      <c r="H31" s="2333"/>
      <c r="I31" s="2333"/>
      <c r="J31" s="2333"/>
      <c r="K31" s="2333"/>
      <c r="L31" s="2333"/>
      <c r="M31" s="2333"/>
      <c r="N31" s="2333"/>
      <c r="O31" s="2333"/>
      <c r="P31" s="2333"/>
      <c r="Q31" s="2333"/>
      <c r="R31" s="2333"/>
      <c r="S31" s="2333"/>
    </row>
    <row r="32" spans="1:19" ht="50.1" hidden="1" customHeight="1">
      <c r="A32" s="1498">
        <v>1</v>
      </c>
      <c r="B32" s="1892" t="s">
        <v>1692</v>
      </c>
      <c r="C32" s="2331"/>
      <c r="D32" s="2331"/>
      <c r="E32" s="2331"/>
      <c r="F32" s="2331"/>
      <c r="G32" s="2331"/>
      <c r="H32" s="2331"/>
      <c r="I32" s="2331"/>
      <c r="J32" s="2331"/>
      <c r="K32" s="2331"/>
      <c r="L32" s="2331"/>
      <c r="M32" s="2331"/>
      <c r="N32" s="2331"/>
      <c r="O32" s="2331"/>
      <c r="P32" s="2331"/>
      <c r="Q32" s="2331"/>
      <c r="R32" s="2331"/>
      <c r="S32" s="1505"/>
    </row>
    <row r="33" spans="1:19" ht="54" hidden="1" customHeight="1">
      <c r="A33" s="132"/>
      <c r="B33" s="1502" t="s">
        <v>624</v>
      </c>
      <c r="C33" s="1494" t="s">
        <v>1650</v>
      </c>
      <c r="D33" s="2257"/>
      <c r="E33" s="1452">
        <f>380000/1.1</f>
        <v>345454.54545454541</v>
      </c>
      <c r="F33" s="134"/>
      <c r="G33" s="2344" t="s">
        <v>1404</v>
      </c>
      <c r="H33" s="2345"/>
      <c r="I33" s="2345"/>
      <c r="J33" s="2345"/>
      <c r="K33" s="2345"/>
      <c r="L33" s="2345"/>
      <c r="M33" s="2345"/>
      <c r="N33" s="2345"/>
      <c r="O33" s="2345"/>
      <c r="P33" s="2345"/>
      <c r="Q33" s="2345"/>
      <c r="R33" s="2346"/>
      <c r="S33" s="1504"/>
    </row>
    <row r="34" spans="1:19" ht="55.5" hidden="1" customHeight="1">
      <c r="A34" s="132"/>
      <c r="B34" s="1502" t="s">
        <v>1189</v>
      </c>
      <c r="C34" s="1494" t="s">
        <v>1650</v>
      </c>
      <c r="D34" s="2257"/>
      <c r="E34" s="1452">
        <f>264000/1.1</f>
        <v>239999.99999999997</v>
      </c>
      <c r="F34" s="134"/>
      <c r="G34" s="2273"/>
      <c r="H34" s="2274"/>
      <c r="I34" s="2274"/>
      <c r="J34" s="2274"/>
      <c r="K34" s="2274"/>
      <c r="L34" s="2274"/>
      <c r="M34" s="2274"/>
      <c r="N34" s="2274"/>
      <c r="O34" s="2274"/>
      <c r="P34" s="2274"/>
      <c r="Q34" s="2274"/>
      <c r="R34" s="2275"/>
      <c r="S34" s="1504"/>
    </row>
    <row r="35" spans="1:19" ht="51.75" hidden="1" customHeight="1">
      <c r="A35" s="132"/>
      <c r="B35" s="1502" t="s">
        <v>1407</v>
      </c>
      <c r="C35" s="1494" t="s">
        <v>1650</v>
      </c>
      <c r="D35" s="2257"/>
      <c r="E35" s="1452">
        <f>250000/1.1</f>
        <v>227272.72727272726</v>
      </c>
      <c r="F35" s="134"/>
      <c r="G35" s="2273"/>
      <c r="H35" s="2274"/>
      <c r="I35" s="2274"/>
      <c r="J35" s="2274"/>
      <c r="K35" s="2274"/>
      <c r="L35" s="2274"/>
      <c r="M35" s="2274"/>
      <c r="N35" s="2274"/>
      <c r="O35" s="2274"/>
      <c r="P35" s="2274"/>
      <c r="Q35" s="2274"/>
      <c r="R35" s="2275"/>
      <c r="S35" s="1504"/>
    </row>
    <row r="36" spans="1:19" ht="57.75" hidden="1" customHeight="1">
      <c r="A36" s="132"/>
      <c r="B36" s="1502" t="s">
        <v>588</v>
      </c>
      <c r="C36" s="1494" t="s">
        <v>1650</v>
      </c>
      <c r="D36" s="2257"/>
      <c r="E36" s="1452">
        <f>250000/1.1</f>
        <v>227272.72727272726</v>
      </c>
      <c r="F36" s="134"/>
      <c r="G36" s="2276"/>
      <c r="H36" s="2277"/>
      <c r="I36" s="2277"/>
      <c r="J36" s="2277"/>
      <c r="K36" s="2277"/>
      <c r="L36" s="2277"/>
      <c r="M36" s="2277"/>
      <c r="N36" s="2277"/>
      <c r="O36" s="2277"/>
      <c r="P36" s="2277"/>
      <c r="Q36" s="2277"/>
      <c r="R36" s="2278"/>
      <c r="S36" s="1504"/>
    </row>
    <row r="37" spans="1:19" ht="50.1" hidden="1" customHeight="1">
      <c r="A37" s="1498">
        <v>2</v>
      </c>
      <c r="B37" s="1892" t="s">
        <v>1546</v>
      </c>
      <c r="C37" s="2331"/>
      <c r="D37" s="2331"/>
      <c r="E37" s="2331"/>
      <c r="F37" s="2331"/>
      <c r="G37" s="2331"/>
      <c r="H37" s="2331"/>
      <c r="I37" s="2331"/>
      <c r="J37" s="2331"/>
      <c r="K37" s="2331"/>
      <c r="L37" s="2331"/>
      <c r="M37" s="2331"/>
      <c r="N37" s="2331"/>
      <c r="O37" s="2331"/>
      <c r="P37" s="2331"/>
      <c r="Q37" s="2331"/>
      <c r="R37" s="2331"/>
      <c r="S37" s="1505"/>
    </row>
    <row r="38" spans="1:19" ht="30" hidden="1" customHeight="1">
      <c r="A38" s="1498"/>
      <c r="B38" s="1892" t="s">
        <v>1547</v>
      </c>
      <c r="C38" s="1892"/>
      <c r="D38" s="1892"/>
      <c r="E38" s="1892"/>
      <c r="F38" s="1892"/>
      <c r="G38" s="1504"/>
      <c r="H38" s="1504"/>
      <c r="I38" s="1504"/>
      <c r="J38" s="1504"/>
      <c r="K38" s="1504"/>
      <c r="L38" s="1504"/>
      <c r="M38" s="1504"/>
      <c r="N38" s="1504"/>
      <c r="O38" s="1504"/>
      <c r="P38" s="1504"/>
      <c r="Q38" s="1504"/>
      <c r="R38" s="1504"/>
      <c r="S38" s="143"/>
    </row>
    <row r="39" spans="1:19" ht="66.75" hidden="1" customHeight="1">
      <c r="A39" s="1492"/>
      <c r="B39" s="1503" t="s">
        <v>1548</v>
      </c>
      <c r="C39" s="1494" t="s">
        <v>1650</v>
      </c>
      <c r="D39" s="2242" t="s">
        <v>1549</v>
      </c>
      <c r="E39" s="1452">
        <v>240000</v>
      </c>
      <c r="F39" s="1503"/>
      <c r="G39" s="2344" t="s">
        <v>1550</v>
      </c>
      <c r="H39" s="2345"/>
      <c r="I39" s="2345"/>
      <c r="J39" s="2345"/>
      <c r="K39" s="2345"/>
      <c r="L39" s="2345"/>
      <c r="M39" s="2345"/>
      <c r="N39" s="2345"/>
      <c r="O39" s="2345"/>
      <c r="P39" s="2345"/>
      <c r="Q39" s="2345"/>
      <c r="R39" s="2346"/>
      <c r="S39" s="143"/>
    </row>
    <row r="40" spans="1:19" ht="66.75" hidden="1" customHeight="1">
      <c r="A40" s="1492"/>
      <c r="B40" s="1503" t="s">
        <v>1551</v>
      </c>
      <c r="C40" s="1494" t="s">
        <v>1650</v>
      </c>
      <c r="D40" s="2244"/>
      <c r="E40" s="1452">
        <v>200000</v>
      </c>
      <c r="F40" s="1503"/>
      <c r="G40" s="2273"/>
      <c r="H40" s="2274"/>
      <c r="I40" s="2274"/>
      <c r="J40" s="2274"/>
      <c r="K40" s="2274"/>
      <c r="L40" s="2274"/>
      <c r="M40" s="2274"/>
      <c r="N40" s="2274"/>
      <c r="O40" s="2274"/>
      <c r="P40" s="2274"/>
      <c r="Q40" s="2274"/>
      <c r="R40" s="2275"/>
      <c r="S40" s="143"/>
    </row>
    <row r="41" spans="1:19" ht="47.25" hidden="1" customHeight="1">
      <c r="A41" s="1492"/>
      <c r="B41" s="1503" t="s">
        <v>1552</v>
      </c>
      <c r="C41" s="1494" t="s">
        <v>1650</v>
      </c>
      <c r="D41" s="1503" t="s">
        <v>1553</v>
      </c>
      <c r="E41" s="1452">
        <v>160000</v>
      </c>
      <c r="F41" s="1503"/>
      <c r="G41" s="2273"/>
      <c r="H41" s="2274"/>
      <c r="I41" s="2274"/>
      <c r="J41" s="2274"/>
      <c r="K41" s="2274"/>
      <c r="L41" s="2274"/>
      <c r="M41" s="2274"/>
      <c r="N41" s="2274"/>
      <c r="O41" s="2274"/>
      <c r="P41" s="2274"/>
      <c r="Q41" s="2274"/>
      <c r="R41" s="2275"/>
      <c r="S41" s="143"/>
    </row>
    <row r="42" spans="1:19" ht="47.25" hidden="1" customHeight="1">
      <c r="A42" s="132"/>
      <c r="B42" s="1502" t="s">
        <v>1407</v>
      </c>
      <c r="C42" s="1494" t="s">
        <v>1650</v>
      </c>
      <c r="D42" s="1492" t="s">
        <v>1554</v>
      </c>
      <c r="E42" s="1452">
        <v>185000</v>
      </c>
      <c r="F42" s="134"/>
      <c r="G42" s="2276"/>
      <c r="H42" s="2277"/>
      <c r="I42" s="2277"/>
      <c r="J42" s="2277"/>
      <c r="K42" s="2277"/>
      <c r="L42" s="2277"/>
      <c r="M42" s="2277"/>
      <c r="N42" s="2277"/>
      <c r="O42" s="2277"/>
      <c r="P42" s="2277"/>
      <c r="Q42" s="2277"/>
      <c r="R42" s="2278"/>
      <c r="S42" s="143"/>
    </row>
    <row r="43" spans="1:19" ht="50.1" customHeight="1">
      <c r="A43" s="138">
        <v>1</v>
      </c>
      <c r="B43" s="1892" t="s">
        <v>1779</v>
      </c>
      <c r="C43" s="1892"/>
      <c r="D43" s="1892"/>
      <c r="E43" s="1892"/>
      <c r="F43" s="1892"/>
      <c r="G43" s="1892"/>
      <c r="H43" s="1892"/>
      <c r="I43" s="1892"/>
      <c r="J43" s="1892"/>
      <c r="K43" s="1892"/>
      <c r="L43" s="1892"/>
      <c r="M43" s="1892"/>
      <c r="N43" s="1892"/>
      <c r="O43" s="1892"/>
      <c r="P43" s="1892"/>
      <c r="Q43" s="1892"/>
      <c r="R43" s="1892"/>
      <c r="S43" s="1892"/>
    </row>
    <row r="44" spans="1:19" ht="24.95" customHeight="1">
      <c r="A44" s="1494"/>
      <c r="B44" s="139" t="s">
        <v>1200</v>
      </c>
      <c r="C44" s="1494"/>
      <c r="D44" s="1494"/>
      <c r="E44" s="1452"/>
      <c r="F44" s="134"/>
      <c r="G44" s="1503"/>
      <c r="H44" s="1503"/>
      <c r="I44" s="1503"/>
      <c r="J44" s="1503"/>
      <c r="K44" s="1503"/>
      <c r="L44" s="1503"/>
      <c r="M44" s="1503"/>
      <c r="N44" s="1503"/>
      <c r="O44" s="1503"/>
      <c r="P44" s="1503"/>
      <c r="Q44" s="1503"/>
      <c r="R44" s="1503"/>
      <c r="S44" s="1503"/>
    </row>
    <row r="45" spans="1:19" ht="24.95" customHeight="1">
      <c r="A45" s="1494"/>
      <c r="B45" s="1502" t="s">
        <v>603</v>
      </c>
      <c r="C45" s="1494" t="s">
        <v>1650</v>
      </c>
      <c r="D45" s="2257" t="s">
        <v>1178</v>
      </c>
      <c r="E45" s="1452">
        <v>300000</v>
      </c>
      <c r="F45" s="134"/>
      <c r="G45" s="2257" t="s">
        <v>1201</v>
      </c>
      <c r="H45" s="2257"/>
      <c r="I45" s="2257"/>
      <c r="J45" s="2257"/>
      <c r="K45" s="2257"/>
      <c r="L45" s="2257"/>
      <c r="M45" s="2257"/>
      <c r="N45" s="2257"/>
      <c r="O45" s="2257"/>
      <c r="P45" s="2257"/>
      <c r="Q45" s="2257"/>
      <c r="R45" s="2257"/>
      <c r="S45" s="2257"/>
    </row>
    <row r="46" spans="1:19" ht="24.95" customHeight="1">
      <c r="A46" s="1494"/>
      <c r="B46" s="1502" t="s">
        <v>624</v>
      </c>
      <c r="C46" s="1494" t="s">
        <v>1650</v>
      </c>
      <c r="D46" s="2257"/>
      <c r="E46" s="1452">
        <v>390000</v>
      </c>
      <c r="F46" s="134"/>
      <c r="G46" s="2257"/>
      <c r="H46" s="2257"/>
      <c r="I46" s="2257"/>
      <c r="J46" s="2257"/>
      <c r="K46" s="2257"/>
      <c r="L46" s="2257"/>
      <c r="M46" s="2257"/>
      <c r="N46" s="2257"/>
      <c r="O46" s="2257"/>
      <c r="P46" s="2257"/>
      <c r="Q46" s="2257"/>
      <c r="R46" s="2257"/>
      <c r="S46" s="2257"/>
    </row>
    <row r="47" spans="1:19" ht="24.95" customHeight="1">
      <c r="A47" s="1494"/>
      <c r="B47" s="1502" t="s">
        <v>626</v>
      </c>
      <c r="C47" s="1494" t="s">
        <v>1650</v>
      </c>
      <c r="D47" s="2257"/>
      <c r="E47" s="1452">
        <v>370000</v>
      </c>
      <c r="F47" s="134"/>
      <c r="G47" s="2257"/>
      <c r="H47" s="2257"/>
      <c r="I47" s="2257"/>
      <c r="J47" s="2257"/>
      <c r="K47" s="2257"/>
      <c r="L47" s="2257"/>
      <c r="M47" s="2257"/>
      <c r="N47" s="2257"/>
      <c r="O47" s="2257"/>
      <c r="P47" s="2257"/>
      <c r="Q47" s="2257"/>
      <c r="R47" s="2257"/>
      <c r="S47" s="2257"/>
    </row>
    <row r="48" spans="1:19" ht="24.95" customHeight="1">
      <c r="A48" s="1494"/>
      <c r="B48" s="1502" t="s">
        <v>1198</v>
      </c>
      <c r="C48" s="1494" t="s">
        <v>1650</v>
      </c>
      <c r="D48" s="2257"/>
      <c r="E48" s="1452">
        <v>360000</v>
      </c>
      <c r="F48" s="134"/>
      <c r="G48" s="2257"/>
      <c r="H48" s="2257"/>
      <c r="I48" s="2257"/>
      <c r="J48" s="2257"/>
      <c r="K48" s="2257"/>
      <c r="L48" s="2257"/>
      <c r="M48" s="2257"/>
      <c r="N48" s="2257"/>
      <c r="O48" s="2257"/>
      <c r="P48" s="2257"/>
      <c r="Q48" s="2257"/>
      <c r="R48" s="2257"/>
      <c r="S48" s="2257"/>
    </row>
    <row r="49" spans="1:19" ht="24.95" customHeight="1">
      <c r="A49" s="1494"/>
      <c r="B49" s="1502" t="s">
        <v>627</v>
      </c>
      <c r="C49" s="1494" t="s">
        <v>1650</v>
      </c>
      <c r="D49" s="2257"/>
      <c r="E49" s="1452">
        <v>330000</v>
      </c>
      <c r="F49" s="134"/>
      <c r="G49" s="2257"/>
      <c r="H49" s="2257"/>
      <c r="I49" s="2257"/>
      <c r="J49" s="2257"/>
      <c r="K49" s="2257"/>
      <c r="L49" s="2257"/>
      <c r="M49" s="2257"/>
      <c r="N49" s="2257"/>
      <c r="O49" s="2257"/>
      <c r="P49" s="2257"/>
      <c r="Q49" s="2257"/>
      <c r="R49" s="2257"/>
      <c r="S49" s="2257"/>
    </row>
    <row r="50" spans="1:19" ht="24.95" customHeight="1">
      <c r="A50" s="1494"/>
      <c r="B50" s="1502" t="s">
        <v>1199</v>
      </c>
      <c r="C50" s="1494" t="s">
        <v>1650</v>
      </c>
      <c r="D50" s="2257"/>
      <c r="E50" s="1452">
        <f>E49</f>
        <v>330000</v>
      </c>
      <c r="F50" s="134"/>
      <c r="G50" s="2257"/>
      <c r="H50" s="2257"/>
      <c r="I50" s="2257"/>
      <c r="J50" s="2257"/>
      <c r="K50" s="2257"/>
      <c r="L50" s="2257"/>
      <c r="M50" s="2257"/>
      <c r="N50" s="2257"/>
      <c r="O50" s="2257"/>
      <c r="P50" s="2257"/>
      <c r="Q50" s="2257"/>
      <c r="R50" s="2257"/>
      <c r="S50" s="2257"/>
    </row>
    <row r="51" spans="1:19" ht="50.1" hidden="1" customHeight="1">
      <c r="A51" s="138">
        <v>4</v>
      </c>
      <c r="B51" s="1892" t="s">
        <v>1673</v>
      </c>
      <c r="C51" s="1892"/>
      <c r="D51" s="1892"/>
      <c r="E51" s="1892"/>
      <c r="F51" s="1892"/>
      <c r="G51" s="1892"/>
      <c r="H51" s="1892"/>
      <c r="I51" s="1892"/>
      <c r="J51" s="1892"/>
      <c r="K51" s="1892"/>
      <c r="L51" s="1892"/>
      <c r="M51" s="1892"/>
      <c r="N51" s="1892"/>
      <c r="O51" s="1892"/>
      <c r="P51" s="1892"/>
      <c r="Q51" s="1892"/>
      <c r="R51" s="1892"/>
      <c r="S51" s="1892"/>
    </row>
    <row r="52" spans="1:19" ht="24.95" hidden="1" customHeight="1">
      <c r="A52" s="1494"/>
      <c r="B52" s="1502" t="s">
        <v>575</v>
      </c>
      <c r="C52" s="1494" t="s">
        <v>1650</v>
      </c>
      <c r="D52" s="2257" t="s">
        <v>1178</v>
      </c>
      <c r="E52" s="1453">
        <v>254545.45</v>
      </c>
      <c r="F52" s="134"/>
      <c r="G52" s="2257" t="s">
        <v>1384</v>
      </c>
      <c r="H52" s="2257"/>
      <c r="I52" s="2257"/>
      <c r="J52" s="2257"/>
      <c r="K52" s="2257"/>
      <c r="L52" s="2257"/>
      <c r="M52" s="2257"/>
      <c r="N52" s="2257"/>
      <c r="O52" s="2257"/>
      <c r="P52" s="2257"/>
      <c r="Q52" s="2257"/>
      <c r="R52" s="2257"/>
      <c r="S52" s="1492"/>
    </row>
    <row r="53" spans="1:19" ht="24.95" hidden="1" customHeight="1">
      <c r="A53" s="1494"/>
      <c r="B53" s="1502" t="s">
        <v>621</v>
      </c>
      <c r="C53" s="1494" t="s">
        <v>1650</v>
      </c>
      <c r="D53" s="2257"/>
      <c r="E53" s="1453">
        <v>363636.36</v>
      </c>
      <c r="F53" s="134"/>
      <c r="G53" s="2257"/>
      <c r="H53" s="2257"/>
      <c r="I53" s="2257"/>
      <c r="J53" s="2257"/>
      <c r="K53" s="2257"/>
      <c r="L53" s="2257"/>
      <c r="M53" s="2257"/>
      <c r="N53" s="2257"/>
      <c r="O53" s="2257"/>
      <c r="P53" s="2257"/>
      <c r="Q53" s="2257"/>
      <c r="R53" s="2257"/>
      <c r="S53" s="1492"/>
    </row>
    <row r="54" spans="1:19" ht="24.95" hidden="1" customHeight="1">
      <c r="A54" s="1494"/>
      <c r="B54" s="1502" t="s">
        <v>1385</v>
      </c>
      <c r="C54" s="1494" t="s">
        <v>1650</v>
      </c>
      <c r="D54" s="2257"/>
      <c r="E54" s="1453">
        <v>309090.90999999997</v>
      </c>
      <c r="F54" s="134"/>
      <c r="G54" s="2257"/>
      <c r="H54" s="2257"/>
      <c r="I54" s="2257"/>
      <c r="J54" s="2257"/>
      <c r="K54" s="2257"/>
      <c r="L54" s="2257"/>
      <c r="M54" s="2257"/>
      <c r="N54" s="2257"/>
      <c r="O54" s="2257"/>
      <c r="P54" s="2257"/>
      <c r="Q54" s="2257"/>
      <c r="R54" s="2257"/>
      <c r="S54" s="1492"/>
    </row>
    <row r="55" spans="1:19" ht="24.95" hidden="1" customHeight="1">
      <c r="A55" s="1494"/>
      <c r="B55" s="1502" t="s">
        <v>1386</v>
      </c>
      <c r="C55" s="1494" t="s">
        <v>1650</v>
      </c>
      <c r="D55" s="2257"/>
      <c r="E55" s="1453">
        <v>281818.18</v>
      </c>
      <c r="F55" s="134"/>
      <c r="G55" s="2257"/>
      <c r="H55" s="2257"/>
      <c r="I55" s="2257"/>
      <c r="J55" s="2257"/>
      <c r="K55" s="2257"/>
      <c r="L55" s="2257"/>
      <c r="M55" s="2257"/>
      <c r="N55" s="2257"/>
      <c r="O55" s="2257"/>
      <c r="P55" s="2257"/>
      <c r="Q55" s="2257"/>
      <c r="R55" s="2257"/>
      <c r="S55" s="1492"/>
    </row>
    <row r="56" spans="1:19" ht="24.95" hidden="1" customHeight="1">
      <c r="A56" s="1494"/>
      <c r="B56" s="1502" t="s">
        <v>626</v>
      </c>
      <c r="C56" s="1494" t="s">
        <v>1650</v>
      </c>
      <c r="D56" s="2257"/>
      <c r="E56" s="1453">
        <v>309090.90999999997</v>
      </c>
      <c r="F56" s="134"/>
      <c r="G56" s="2257"/>
      <c r="H56" s="2257"/>
      <c r="I56" s="2257"/>
      <c r="J56" s="2257"/>
      <c r="K56" s="2257"/>
      <c r="L56" s="2257"/>
      <c r="M56" s="2257"/>
      <c r="N56" s="2257"/>
      <c r="O56" s="2257"/>
      <c r="P56" s="2257"/>
      <c r="Q56" s="2257"/>
      <c r="R56" s="2257"/>
      <c r="S56" s="1492"/>
    </row>
    <row r="57" spans="1:19" ht="24.95" hidden="1" customHeight="1">
      <c r="A57" s="1494"/>
      <c r="B57" s="1502" t="s">
        <v>624</v>
      </c>
      <c r="C57" s="1494" t="s">
        <v>1650</v>
      </c>
      <c r="D57" s="2257"/>
      <c r="E57" s="1453">
        <v>336363.64</v>
      </c>
      <c r="F57" s="134"/>
      <c r="G57" s="2257"/>
      <c r="H57" s="2257"/>
      <c r="I57" s="2257"/>
      <c r="J57" s="2257"/>
      <c r="K57" s="2257"/>
      <c r="L57" s="2257"/>
      <c r="M57" s="2257"/>
      <c r="N57" s="2257"/>
      <c r="O57" s="2257"/>
      <c r="P57" s="2257"/>
      <c r="Q57" s="2257"/>
      <c r="R57" s="2257"/>
      <c r="S57" s="1492"/>
    </row>
    <row r="58" spans="1:19" ht="24.95" hidden="1" customHeight="1">
      <c r="A58" s="1494"/>
      <c r="B58" s="1502" t="s">
        <v>627</v>
      </c>
      <c r="C58" s="1494" t="s">
        <v>1650</v>
      </c>
      <c r="D58" s="2257"/>
      <c r="E58" s="1453">
        <v>290909.09000000003</v>
      </c>
      <c r="F58" s="134"/>
      <c r="G58" s="2257"/>
      <c r="H58" s="2257"/>
      <c r="I58" s="2257"/>
      <c r="J58" s="2257"/>
      <c r="K58" s="2257"/>
      <c r="L58" s="2257"/>
      <c r="M58" s="2257"/>
      <c r="N58" s="2257"/>
      <c r="O58" s="2257"/>
      <c r="P58" s="2257"/>
      <c r="Q58" s="2257"/>
      <c r="R58" s="2257"/>
      <c r="S58" s="1492"/>
    </row>
    <row r="59" spans="1:19" ht="24.95" hidden="1" customHeight="1">
      <c r="A59" s="1494"/>
      <c r="B59" s="1502" t="s">
        <v>1199</v>
      </c>
      <c r="C59" s="1494" t="s">
        <v>1650</v>
      </c>
      <c r="D59" s="2257"/>
      <c r="E59" s="1453">
        <f>E58</f>
        <v>290909.09000000003</v>
      </c>
      <c r="F59" s="134"/>
      <c r="G59" s="2257"/>
      <c r="H59" s="2257"/>
      <c r="I59" s="2257"/>
      <c r="J59" s="2257"/>
      <c r="K59" s="2257"/>
      <c r="L59" s="2257"/>
      <c r="M59" s="2257"/>
      <c r="N59" s="2257"/>
      <c r="O59" s="2257"/>
      <c r="P59" s="2257"/>
      <c r="Q59" s="2257"/>
      <c r="R59" s="2257"/>
      <c r="S59" s="1492"/>
    </row>
    <row r="60" spans="1:19" ht="50.1" customHeight="1">
      <c r="A60" s="138">
        <v>2</v>
      </c>
      <c r="B60" s="1892" t="s">
        <v>1782</v>
      </c>
      <c r="C60" s="1892"/>
      <c r="D60" s="1892"/>
      <c r="E60" s="1892"/>
      <c r="F60" s="1892"/>
      <c r="G60" s="1892"/>
      <c r="H60" s="1892"/>
      <c r="I60" s="1892"/>
      <c r="J60" s="1892"/>
      <c r="K60" s="1892"/>
      <c r="L60" s="1892"/>
      <c r="M60" s="1892"/>
      <c r="N60" s="1892"/>
      <c r="O60" s="1892"/>
      <c r="P60" s="1892"/>
      <c r="Q60" s="1892"/>
      <c r="R60" s="1892"/>
      <c r="S60" s="1503"/>
    </row>
    <row r="61" spans="1:19" ht="30" customHeight="1">
      <c r="A61" s="1494"/>
      <c r="B61" s="1502" t="s">
        <v>1355</v>
      </c>
      <c r="C61" s="1494" t="s">
        <v>1650</v>
      </c>
      <c r="D61" s="2257" t="s">
        <v>1178</v>
      </c>
      <c r="E61" s="1507">
        <v>236364</v>
      </c>
      <c r="F61" s="134"/>
      <c r="G61" s="2257" t="s">
        <v>1356</v>
      </c>
      <c r="H61" s="2257"/>
      <c r="I61" s="2257"/>
      <c r="J61" s="2257"/>
      <c r="K61" s="2257"/>
      <c r="L61" s="2257"/>
      <c r="M61" s="2257"/>
      <c r="N61" s="2257"/>
      <c r="O61" s="2257"/>
      <c r="P61" s="2257"/>
      <c r="Q61" s="2257"/>
      <c r="R61" s="2257"/>
      <c r="S61" s="2257"/>
    </row>
    <row r="62" spans="1:19" ht="24.95" customHeight="1">
      <c r="A62" s="1494"/>
      <c r="B62" s="1502" t="s">
        <v>1411</v>
      </c>
      <c r="C62" s="1494" t="s">
        <v>1650</v>
      </c>
      <c r="D62" s="2257"/>
      <c r="E62" s="1507">
        <v>318182</v>
      </c>
      <c r="F62" s="134"/>
      <c r="G62" s="2257"/>
      <c r="H62" s="2257"/>
      <c r="I62" s="2257"/>
      <c r="J62" s="2257"/>
      <c r="K62" s="2257"/>
      <c r="L62" s="2257"/>
      <c r="M62" s="2257"/>
      <c r="N62" s="2257"/>
      <c r="O62" s="2257"/>
      <c r="P62" s="2257"/>
      <c r="Q62" s="2257"/>
      <c r="R62" s="2257"/>
      <c r="S62" s="2257"/>
    </row>
    <row r="63" spans="1:19" ht="24.95" customHeight="1">
      <c r="A63" s="1494"/>
      <c r="B63" s="1502" t="s">
        <v>1358</v>
      </c>
      <c r="C63" s="1494" t="s">
        <v>1650</v>
      </c>
      <c r="D63" s="2257"/>
      <c r="E63" s="1507">
        <v>236364</v>
      </c>
      <c r="F63" s="134"/>
      <c r="G63" s="2257"/>
      <c r="H63" s="2257"/>
      <c r="I63" s="2257"/>
      <c r="J63" s="2257"/>
      <c r="K63" s="2257"/>
      <c r="L63" s="2257"/>
      <c r="M63" s="2257"/>
      <c r="N63" s="2257"/>
      <c r="O63" s="2257"/>
      <c r="P63" s="2257"/>
      <c r="Q63" s="2257"/>
      <c r="R63" s="2257"/>
      <c r="S63" s="2257"/>
    </row>
    <row r="64" spans="1:19" ht="24.95" customHeight="1">
      <c r="A64" s="1494"/>
      <c r="B64" s="1502" t="s">
        <v>1359</v>
      </c>
      <c r="C64" s="1494" t="s">
        <v>1650</v>
      </c>
      <c r="D64" s="2257"/>
      <c r="E64" s="1507">
        <v>236364</v>
      </c>
      <c r="F64" s="134"/>
      <c r="G64" s="2257"/>
      <c r="H64" s="2257"/>
      <c r="I64" s="2257"/>
      <c r="J64" s="2257"/>
      <c r="K64" s="2257"/>
      <c r="L64" s="2257"/>
      <c r="M64" s="2257"/>
      <c r="N64" s="2257"/>
      <c r="O64" s="2257"/>
      <c r="P64" s="2257"/>
      <c r="Q64" s="2257"/>
      <c r="R64" s="2257"/>
      <c r="S64" s="2257"/>
    </row>
    <row r="65" spans="1:19" ht="24.95" customHeight="1">
      <c r="A65" s="1494"/>
      <c r="B65" s="1502" t="s">
        <v>1360</v>
      </c>
      <c r="C65" s="1494" t="s">
        <v>1650</v>
      </c>
      <c r="D65" s="2257"/>
      <c r="E65" s="1507">
        <v>318182</v>
      </c>
      <c r="F65" s="134"/>
      <c r="G65" s="2257"/>
      <c r="H65" s="2257"/>
      <c r="I65" s="2257"/>
      <c r="J65" s="2257"/>
      <c r="K65" s="2257"/>
      <c r="L65" s="2257"/>
      <c r="M65" s="2257"/>
      <c r="N65" s="2257"/>
      <c r="O65" s="2257"/>
      <c r="P65" s="2257"/>
      <c r="Q65" s="2257"/>
      <c r="R65" s="2257"/>
      <c r="S65" s="2257"/>
    </row>
    <row r="66" spans="1:19" ht="24.95" customHeight="1">
      <c r="A66" s="1494"/>
      <c r="B66" s="1502" t="s">
        <v>1207</v>
      </c>
      <c r="C66" s="1494" t="s">
        <v>1650</v>
      </c>
      <c r="D66" s="2257"/>
      <c r="E66" s="1507">
        <v>318182</v>
      </c>
      <c r="F66" s="134"/>
      <c r="G66" s="2257"/>
      <c r="H66" s="2257"/>
      <c r="I66" s="2257"/>
      <c r="J66" s="2257"/>
      <c r="K66" s="2257"/>
      <c r="L66" s="2257"/>
      <c r="M66" s="2257"/>
      <c r="N66" s="2257"/>
      <c r="O66" s="2257"/>
      <c r="P66" s="2257"/>
      <c r="Q66" s="2257"/>
      <c r="R66" s="2257"/>
      <c r="S66" s="2257"/>
    </row>
    <row r="67" spans="1:19" ht="50.1" hidden="1" customHeight="1">
      <c r="A67" s="1498">
        <v>3</v>
      </c>
      <c r="B67" s="1892" t="s">
        <v>1520</v>
      </c>
      <c r="C67" s="1892"/>
      <c r="D67" s="1892"/>
      <c r="E67" s="1892"/>
      <c r="F67" s="1892"/>
      <c r="G67" s="1892"/>
      <c r="H67" s="1892"/>
      <c r="I67" s="1892"/>
      <c r="J67" s="1892"/>
      <c r="K67" s="1892"/>
      <c r="L67" s="1892"/>
      <c r="M67" s="1892"/>
      <c r="N67" s="1892"/>
      <c r="O67" s="1892"/>
      <c r="P67" s="1892"/>
      <c r="Q67" s="1892"/>
      <c r="R67" s="1892"/>
      <c r="S67" s="1492"/>
    </row>
    <row r="68" spans="1:19" ht="20.100000000000001" hidden="1" customHeight="1">
      <c r="A68" s="1494"/>
      <c r="B68" s="1502" t="s">
        <v>1209</v>
      </c>
      <c r="C68" s="1494"/>
      <c r="D68" s="1494"/>
      <c r="E68" s="1452"/>
      <c r="F68" s="134"/>
      <c r="G68" s="1492"/>
      <c r="H68" s="1492"/>
      <c r="I68" s="1492"/>
      <c r="J68" s="1492"/>
      <c r="K68" s="1492"/>
      <c r="L68" s="1492"/>
      <c r="M68" s="1492"/>
      <c r="N68" s="1492"/>
      <c r="O68" s="1492"/>
      <c r="P68" s="1492"/>
      <c r="Q68" s="1492"/>
      <c r="R68" s="1492"/>
      <c r="S68" s="2257"/>
    </row>
    <row r="69" spans="1:19" ht="30" hidden="1" customHeight="1">
      <c r="A69" s="1494"/>
      <c r="B69" s="1502" t="s">
        <v>1210</v>
      </c>
      <c r="C69" s="1494" t="s">
        <v>1650</v>
      </c>
      <c r="D69" s="2257" t="s">
        <v>1178</v>
      </c>
      <c r="E69" s="1452">
        <v>350000</v>
      </c>
      <c r="F69" s="134"/>
      <c r="G69" s="2257" t="s">
        <v>1211</v>
      </c>
      <c r="H69" s="2257"/>
      <c r="I69" s="2257"/>
      <c r="J69" s="2257"/>
      <c r="K69" s="2257"/>
      <c r="L69" s="2257"/>
      <c r="M69" s="2257"/>
      <c r="N69" s="2257"/>
      <c r="O69" s="2257"/>
      <c r="P69" s="2257"/>
      <c r="Q69" s="2257"/>
      <c r="R69" s="2257"/>
      <c r="S69" s="2257"/>
    </row>
    <row r="70" spans="1:19" ht="24.95" hidden="1" customHeight="1">
      <c r="A70" s="1494"/>
      <c r="B70" s="1502" t="s">
        <v>1212</v>
      </c>
      <c r="C70" s="1494" t="s">
        <v>1650</v>
      </c>
      <c r="D70" s="2257"/>
      <c r="E70" s="1452">
        <v>350000</v>
      </c>
      <c r="F70" s="134"/>
      <c r="G70" s="2257"/>
      <c r="H70" s="2257"/>
      <c r="I70" s="2257"/>
      <c r="J70" s="2257"/>
      <c r="K70" s="2257"/>
      <c r="L70" s="2257"/>
      <c r="M70" s="2257"/>
      <c r="N70" s="2257"/>
      <c r="O70" s="2257"/>
      <c r="P70" s="2257"/>
      <c r="Q70" s="2257"/>
      <c r="R70" s="2257"/>
      <c r="S70" s="2257"/>
    </row>
    <row r="71" spans="1:19" ht="24.95" hidden="1" customHeight="1">
      <c r="A71" s="1494"/>
      <c r="B71" s="1502" t="s">
        <v>1213</v>
      </c>
      <c r="C71" s="1494" t="s">
        <v>1650</v>
      </c>
      <c r="D71" s="2257"/>
      <c r="E71" s="1452">
        <v>350000</v>
      </c>
      <c r="F71" s="134"/>
      <c r="G71" s="2257"/>
      <c r="H71" s="2257"/>
      <c r="I71" s="2257"/>
      <c r="J71" s="2257"/>
      <c r="K71" s="2257"/>
      <c r="L71" s="2257"/>
      <c r="M71" s="2257"/>
      <c r="N71" s="2257"/>
      <c r="O71" s="2257"/>
      <c r="P71" s="2257"/>
      <c r="Q71" s="2257"/>
      <c r="R71" s="2257"/>
      <c r="S71" s="2257"/>
    </row>
    <row r="72" spans="1:19" ht="50.1" customHeight="1">
      <c r="A72" s="1498">
        <v>3</v>
      </c>
      <c r="B72" s="1892" t="s">
        <v>1732</v>
      </c>
      <c r="C72" s="1892"/>
      <c r="D72" s="1892"/>
      <c r="E72" s="1892"/>
      <c r="F72" s="1892"/>
      <c r="G72" s="1892"/>
      <c r="H72" s="1892"/>
      <c r="I72" s="1892"/>
      <c r="J72" s="1892"/>
      <c r="K72" s="1892"/>
      <c r="L72" s="1892"/>
      <c r="M72" s="1892"/>
      <c r="N72" s="1892"/>
      <c r="O72" s="1892"/>
      <c r="P72" s="1892"/>
      <c r="Q72" s="1892"/>
      <c r="R72" s="1892"/>
      <c r="S72" s="1492"/>
    </row>
    <row r="73" spans="1:19" ht="24.95" customHeight="1">
      <c r="A73" s="1494"/>
      <c r="B73" s="1502" t="s">
        <v>1209</v>
      </c>
      <c r="C73" s="1494"/>
      <c r="D73" s="1494"/>
      <c r="E73" s="1452"/>
      <c r="F73" s="134"/>
      <c r="G73" s="1492"/>
      <c r="H73" s="1492"/>
      <c r="I73" s="1492"/>
      <c r="J73" s="1492"/>
      <c r="K73" s="1492"/>
      <c r="L73" s="1492"/>
      <c r="M73" s="1492"/>
      <c r="N73" s="1492"/>
      <c r="O73" s="1492"/>
      <c r="P73" s="1492"/>
      <c r="Q73" s="1492"/>
      <c r="R73" s="1492"/>
      <c r="S73" s="2257"/>
    </row>
    <row r="74" spans="1:19" ht="35.25" customHeight="1">
      <c r="A74" s="1494"/>
      <c r="B74" s="1502" t="s">
        <v>1210</v>
      </c>
      <c r="C74" s="1494" t="s">
        <v>1650</v>
      </c>
      <c r="D74" s="2257" t="s">
        <v>1178</v>
      </c>
      <c r="E74" s="1452">
        <v>400000</v>
      </c>
      <c r="F74" s="134"/>
      <c r="G74" s="2257" t="s">
        <v>1733</v>
      </c>
      <c r="H74" s="2257"/>
      <c r="I74" s="2257"/>
      <c r="J74" s="2257"/>
      <c r="K74" s="2257"/>
      <c r="L74" s="2257"/>
      <c r="M74" s="2257"/>
      <c r="N74" s="2257"/>
      <c r="O74" s="2257"/>
      <c r="P74" s="2257"/>
      <c r="Q74" s="2257"/>
      <c r="R74" s="2257"/>
      <c r="S74" s="2257"/>
    </row>
    <row r="75" spans="1:19" ht="24.95" customHeight="1">
      <c r="A75" s="1494"/>
      <c r="B75" s="1502" t="s">
        <v>1212</v>
      </c>
      <c r="C75" s="1494" t="s">
        <v>1650</v>
      </c>
      <c r="D75" s="2257"/>
      <c r="E75" s="1452">
        <v>400000</v>
      </c>
      <c r="F75" s="134"/>
      <c r="G75" s="2257"/>
      <c r="H75" s="2257"/>
      <c r="I75" s="2257"/>
      <c r="J75" s="2257"/>
      <c r="K75" s="2257"/>
      <c r="L75" s="2257"/>
      <c r="M75" s="2257"/>
      <c r="N75" s="2257"/>
      <c r="O75" s="2257"/>
      <c r="P75" s="2257"/>
      <c r="Q75" s="2257"/>
      <c r="R75" s="2257"/>
      <c r="S75" s="2257"/>
    </row>
    <row r="76" spans="1:19" ht="24.95" customHeight="1">
      <c r="A76" s="1494"/>
      <c r="B76" s="1502" t="s">
        <v>1213</v>
      </c>
      <c r="C76" s="1494" t="s">
        <v>1650</v>
      </c>
      <c r="D76" s="2257"/>
      <c r="E76" s="1452">
        <v>400000</v>
      </c>
      <c r="F76" s="134"/>
      <c r="G76" s="2257"/>
      <c r="H76" s="2257"/>
      <c r="I76" s="2257"/>
      <c r="J76" s="2257"/>
      <c r="K76" s="2257"/>
      <c r="L76" s="2257"/>
      <c r="M76" s="2257"/>
      <c r="N76" s="2257"/>
      <c r="O76" s="2257"/>
      <c r="P76" s="2257"/>
      <c r="Q76" s="2257"/>
      <c r="R76" s="2257"/>
      <c r="S76" s="2257"/>
    </row>
    <row r="77" spans="1:19" ht="71.25" customHeight="1">
      <c r="A77" s="1498">
        <v>4</v>
      </c>
      <c r="B77" s="1892" t="s">
        <v>1777</v>
      </c>
      <c r="C77" s="1892"/>
      <c r="D77" s="1892"/>
      <c r="E77" s="1892"/>
      <c r="F77" s="1892"/>
      <c r="G77" s="1892"/>
      <c r="H77" s="1892"/>
      <c r="I77" s="1892"/>
      <c r="J77" s="1892"/>
      <c r="K77" s="1892"/>
      <c r="L77" s="1892"/>
      <c r="M77" s="1892"/>
      <c r="N77" s="1892"/>
      <c r="O77" s="1892"/>
      <c r="P77" s="1892"/>
      <c r="Q77" s="1892"/>
      <c r="R77" s="1892"/>
      <c r="S77" s="1492"/>
    </row>
    <row r="78" spans="1:19" ht="24.95" customHeight="1">
      <c r="A78" s="1494"/>
      <c r="B78" s="1502" t="s">
        <v>1492</v>
      </c>
      <c r="C78" s="1494" t="s">
        <v>1650</v>
      </c>
      <c r="D78" s="2257" t="s">
        <v>1178</v>
      </c>
      <c r="E78" s="1452">
        <v>318182</v>
      </c>
      <c r="F78" s="134"/>
      <c r="G78" s="2257" t="s">
        <v>1494</v>
      </c>
      <c r="H78" s="2257"/>
      <c r="I78" s="2257"/>
      <c r="J78" s="2257"/>
      <c r="K78" s="2257"/>
      <c r="L78" s="2257"/>
      <c r="M78" s="2257"/>
      <c r="N78" s="2257"/>
      <c r="O78" s="2257"/>
      <c r="P78" s="2257"/>
      <c r="Q78" s="2257"/>
      <c r="R78" s="2257"/>
      <c r="S78" s="1492"/>
    </row>
    <row r="79" spans="1:19" ht="24.95" customHeight="1">
      <c r="A79" s="1494"/>
      <c r="B79" s="1502" t="s">
        <v>1495</v>
      </c>
      <c r="C79" s="1494" t="s">
        <v>1650</v>
      </c>
      <c r="D79" s="2257"/>
      <c r="E79" s="1452">
        <v>227273</v>
      </c>
      <c r="F79" s="134"/>
      <c r="G79" s="2257"/>
      <c r="H79" s="2257"/>
      <c r="I79" s="2257"/>
      <c r="J79" s="2257"/>
      <c r="K79" s="2257"/>
      <c r="L79" s="2257"/>
      <c r="M79" s="2257"/>
      <c r="N79" s="2257"/>
      <c r="O79" s="2257"/>
      <c r="P79" s="2257"/>
      <c r="Q79" s="2257"/>
      <c r="R79" s="2257"/>
      <c r="S79" s="1492"/>
    </row>
    <row r="80" spans="1:19" ht="24.95" customHeight="1">
      <c r="A80" s="1494"/>
      <c r="B80" s="1502" t="s">
        <v>1496</v>
      </c>
      <c r="C80" s="1494" t="s">
        <v>1650</v>
      </c>
      <c r="D80" s="2257"/>
      <c r="E80" s="1452">
        <v>227273</v>
      </c>
      <c r="F80" s="134"/>
      <c r="G80" s="2257"/>
      <c r="H80" s="2257"/>
      <c r="I80" s="2257"/>
      <c r="J80" s="2257"/>
      <c r="K80" s="2257"/>
      <c r="L80" s="2257"/>
      <c r="M80" s="2257"/>
      <c r="N80" s="2257"/>
      <c r="O80" s="2257"/>
      <c r="P80" s="2257"/>
      <c r="Q80" s="2257"/>
      <c r="R80" s="2257"/>
      <c r="S80" s="1492"/>
    </row>
    <row r="81" spans="1:19" ht="24.95" customHeight="1">
      <c r="A81" s="1494"/>
      <c r="B81" s="1502" t="s">
        <v>1497</v>
      </c>
      <c r="C81" s="1494" t="s">
        <v>1650</v>
      </c>
      <c r="D81" s="2257"/>
      <c r="E81" s="1452">
        <v>190909</v>
      </c>
      <c r="F81" s="134"/>
      <c r="G81" s="2257"/>
      <c r="H81" s="2257"/>
      <c r="I81" s="2257"/>
      <c r="J81" s="2257"/>
      <c r="K81" s="2257"/>
      <c r="L81" s="2257"/>
      <c r="M81" s="2257"/>
      <c r="N81" s="2257"/>
      <c r="O81" s="2257"/>
      <c r="P81" s="2257"/>
      <c r="Q81" s="2257"/>
      <c r="R81" s="2257"/>
      <c r="S81" s="1492"/>
    </row>
    <row r="82" spans="1:19" ht="57.75" customHeight="1">
      <c r="A82" s="1498">
        <v>5</v>
      </c>
      <c r="B82" s="1892" t="s">
        <v>1780</v>
      </c>
      <c r="C82" s="1892"/>
      <c r="D82" s="1892"/>
      <c r="E82" s="1892"/>
      <c r="F82" s="1892"/>
      <c r="G82" s="1892"/>
      <c r="H82" s="1892"/>
      <c r="I82" s="1892"/>
      <c r="J82" s="1892"/>
      <c r="K82" s="1892"/>
      <c r="L82" s="1892"/>
      <c r="M82" s="1892"/>
      <c r="N82" s="1892"/>
      <c r="O82" s="1892"/>
      <c r="P82" s="1892"/>
      <c r="Q82" s="1892"/>
      <c r="R82" s="1892"/>
      <c r="S82" s="1492"/>
    </row>
    <row r="83" spans="1:19" ht="24.95" customHeight="1">
      <c r="A83" s="1494"/>
      <c r="B83" s="1502" t="s">
        <v>624</v>
      </c>
      <c r="C83" s="1494" t="s">
        <v>1650</v>
      </c>
      <c r="D83" s="2257" t="s">
        <v>1178</v>
      </c>
      <c r="E83" s="1452">
        <v>336363.63</v>
      </c>
      <c r="F83" s="134"/>
      <c r="G83" s="2257" t="s">
        <v>1556</v>
      </c>
      <c r="H83" s="2257"/>
      <c r="I83" s="2257"/>
      <c r="J83" s="2257"/>
      <c r="K83" s="2257"/>
      <c r="L83" s="2257"/>
      <c r="M83" s="2257"/>
      <c r="N83" s="2257"/>
      <c r="O83" s="2257"/>
      <c r="P83" s="2257"/>
      <c r="Q83" s="2257"/>
      <c r="R83" s="2257"/>
      <c r="S83" s="1492"/>
    </row>
    <row r="84" spans="1:19" ht="24.95" customHeight="1">
      <c r="A84" s="1494"/>
      <c r="B84" s="1502" t="s">
        <v>625</v>
      </c>
      <c r="C84" s="1494" t="s">
        <v>1650</v>
      </c>
      <c r="D84" s="2257"/>
      <c r="E84" s="1452">
        <v>281818.18</v>
      </c>
      <c r="F84" s="134"/>
      <c r="G84" s="2257"/>
      <c r="H84" s="2257"/>
      <c r="I84" s="2257"/>
      <c r="J84" s="2257"/>
      <c r="K84" s="2257"/>
      <c r="L84" s="2257"/>
      <c r="M84" s="2257"/>
      <c r="N84" s="2257"/>
      <c r="O84" s="2257"/>
      <c r="P84" s="2257"/>
      <c r="Q84" s="2257"/>
      <c r="R84" s="2257"/>
      <c r="S84" s="1492"/>
    </row>
    <row r="85" spans="1:19" ht="24.95" customHeight="1">
      <c r="A85" s="1494"/>
      <c r="B85" s="1502" t="s">
        <v>626</v>
      </c>
      <c r="C85" s="1494" t="s">
        <v>1650</v>
      </c>
      <c r="D85" s="2257"/>
      <c r="E85" s="1452">
        <v>318181.81</v>
      </c>
      <c r="F85" s="134"/>
      <c r="G85" s="2257"/>
      <c r="H85" s="2257"/>
      <c r="I85" s="2257"/>
      <c r="J85" s="2257"/>
      <c r="K85" s="2257"/>
      <c r="L85" s="2257"/>
      <c r="M85" s="2257"/>
      <c r="N85" s="2257"/>
      <c r="O85" s="2257"/>
      <c r="P85" s="2257"/>
      <c r="Q85" s="2257"/>
      <c r="R85" s="2257"/>
      <c r="S85" s="1492"/>
    </row>
    <row r="86" spans="1:19" ht="24.95" customHeight="1">
      <c r="A86" s="1494"/>
      <c r="B86" s="1502" t="s">
        <v>1557</v>
      </c>
      <c r="C86" s="1494" t="s">
        <v>1650</v>
      </c>
      <c r="D86" s="2257"/>
      <c r="E86" s="1452">
        <v>281818.18</v>
      </c>
      <c r="F86" s="134"/>
      <c r="G86" s="2257"/>
      <c r="H86" s="2257"/>
      <c r="I86" s="2257"/>
      <c r="J86" s="2257"/>
      <c r="K86" s="2257"/>
      <c r="L86" s="2257"/>
      <c r="M86" s="2257"/>
      <c r="N86" s="2257"/>
      <c r="O86" s="2257"/>
      <c r="P86" s="2257"/>
      <c r="Q86" s="2257"/>
      <c r="R86" s="2257"/>
      <c r="S86" s="1492"/>
    </row>
    <row r="87" spans="1:19" ht="24.95" customHeight="1">
      <c r="A87" s="1494"/>
      <c r="B87" s="1502" t="s">
        <v>1558</v>
      </c>
      <c r="C87" s="1494" t="s">
        <v>1650</v>
      </c>
      <c r="D87" s="2257"/>
      <c r="E87" s="1452">
        <v>309090.90000000002</v>
      </c>
      <c r="F87" s="134"/>
      <c r="G87" s="2257"/>
      <c r="H87" s="2257"/>
      <c r="I87" s="2257"/>
      <c r="J87" s="2257"/>
      <c r="K87" s="2257"/>
      <c r="L87" s="2257"/>
      <c r="M87" s="2257"/>
      <c r="N87" s="2257"/>
      <c r="O87" s="2257"/>
      <c r="P87" s="2257"/>
      <c r="Q87" s="2257"/>
      <c r="R87" s="2257"/>
      <c r="S87" s="1492"/>
    </row>
    <row r="88" spans="1:19" ht="24.95" customHeight="1">
      <c r="A88" s="1494"/>
      <c r="B88" s="1502" t="s">
        <v>1358</v>
      </c>
      <c r="C88" s="1494" t="s">
        <v>1650</v>
      </c>
      <c r="D88" s="2257"/>
      <c r="E88" s="1452">
        <v>254545</v>
      </c>
      <c r="F88" s="134"/>
      <c r="G88" s="2257"/>
      <c r="H88" s="2257"/>
      <c r="I88" s="2257"/>
      <c r="J88" s="2257"/>
      <c r="K88" s="2257"/>
      <c r="L88" s="2257"/>
      <c r="M88" s="2257"/>
      <c r="N88" s="2257"/>
      <c r="O88" s="2257"/>
      <c r="P88" s="2257"/>
      <c r="Q88" s="2257"/>
      <c r="R88" s="2257"/>
      <c r="S88" s="1492"/>
    </row>
    <row r="89" spans="1:19" ht="24.95" customHeight="1">
      <c r="A89" s="1494"/>
      <c r="B89" s="1502" t="s">
        <v>627</v>
      </c>
      <c r="C89" s="1494" t="s">
        <v>1650</v>
      </c>
      <c r="D89" s="2257"/>
      <c r="E89" s="1452">
        <v>281818</v>
      </c>
      <c r="F89" s="134"/>
      <c r="G89" s="2257"/>
      <c r="H89" s="2257"/>
      <c r="I89" s="2257"/>
      <c r="J89" s="2257"/>
      <c r="K89" s="2257"/>
      <c r="L89" s="2257"/>
      <c r="M89" s="2257"/>
      <c r="N89" s="2257"/>
      <c r="O89" s="2257"/>
      <c r="P89" s="2257"/>
      <c r="Q89" s="2257"/>
      <c r="R89" s="2257"/>
      <c r="S89" s="1492"/>
    </row>
    <row r="90" spans="1:19" ht="24.95" customHeight="1">
      <c r="A90" s="1494"/>
      <c r="B90" s="1502" t="s">
        <v>1199</v>
      </c>
      <c r="C90" s="1494" t="s">
        <v>1650</v>
      </c>
      <c r="D90" s="2257"/>
      <c r="E90" s="1452">
        <v>281818</v>
      </c>
      <c r="F90" s="134"/>
      <c r="G90" s="2257"/>
      <c r="H90" s="2257"/>
      <c r="I90" s="2257"/>
      <c r="J90" s="2257"/>
      <c r="K90" s="2257"/>
      <c r="L90" s="2257"/>
      <c r="M90" s="2257"/>
      <c r="N90" s="2257"/>
      <c r="O90" s="2257"/>
      <c r="P90" s="2257"/>
      <c r="Q90" s="2257"/>
      <c r="R90" s="2257"/>
      <c r="S90" s="1492"/>
    </row>
    <row r="91" spans="1:19" ht="24.95" customHeight="1">
      <c r="A91" s="1494"/>
      <c r="B91" s="1502" t="s">
        <v>1496</v>
      </c>
      <c r="C91" s="1494" t="s">
        <v>1650</v>
      </c>
      <c r="D91" s="2257"/>
      <c r="E91" s="1507">
        <v>236364</v>
      </c>
      <c r="F91" s="134"/>
      <c r="G91" s="2257"/>
      <c r="H91" s="2257"/>
      <c r="I91" s="2257"/>
      <c r="J91" s="2257"/>
      <c r="K91" s="2257"/>
      <c r="L91" s="2257"/>
      <c r="M91" s="2257"/>
      <c r="N91" s="2257"/>
      <c r="O91" s="2257"/>
      <c r="P91" s="2257"/>
      <c r="Q91" s="2257"/>
      <c r="R91" s="2257"/>
      <c r="S91" s="1492"/>
    </row>
    <row r="92" spans="1:19" ht="24.95" customHeight="1">
      <c r="A92" s="1494"/>
      <c r="B92" s="1502" t="s">
        <v>616</v>
      </c>
      <c r="C92" s="1494" t="s">
        <v>1650</v>
      </c>
      <c r="D92" s="2257"/>
      <c r="E92" s="1452">
        <v>254545</v>
      </c>
      <c r="F92" s="134"/>
      <c r="G92" s="2257"/>
      <c r="H92" s="2257"/>
      <c r="I92" s="2257"/>
      <c r="J92" s="2257"/>
      <c r="K92" s="2257"/>
      <c r="L92" s="2257"/>
      <c r="M92" s="2257"/>
      <c r="N92" s="2257"/>
      <c r="O92" s="2257"/>
      <c r="P92" s="2257"/>
      <c r="Q92" s="2257"/>
      <c r="R92" s="2257"/>
      <c r="S92" s="1492"/>
    </row>
    <row r="93" spans="1:19" ht="43.5" customHeight="1">
      <c r="A93" s="1498">
        <v>6</v>
      </c>
      <c r="B93" s="1892" t="s">
        <v>1791</v>
      </c>
      <c r="C93" s="1892"/>
      <c r="D93" s="1892"/>
      <c r="E93" s="1892"/>
      <c r="F93" s="1892"/>
      <c r="G93" s="1892"/>
      <c r="H93" s="1892"/>
      <c r="I93" s="1892"/>
      <c r="J93" s="1892"/>
      <c r="K93" s="1892"/>
      <c r="L93" s="1892"/>
      <c r="M93" s="1892"/>
      <c r="N93" s="1892"/>
      <c r="O93" s="1892"/>
      <c r="P93" s="1892"/>
      <c r="Q93" s="1892"/>
      <c r="R93" s="1892"/>
      <c r="S93" s="1492"/>
    </row>
    <row r="94" spans="1:19" ht="24.95" customHeight="1">
      <c r="A94" s="1494"/>
      <c r="B94" s="1502" t="s">
        <v>624</v>
      </c>
      <c r="C94" s="1494" t="s">
        <v>1650</v>
      </c>
      <c r="D94" s="1492"/>
      <c r="E94" s="1452">
        <v>327273</v>
      </c>
      <c r="F94" s="134"/>
      <c r="G94" s="2258" t="s">
        <v>1567</v>
      </c>
      <c r="H94" s="2259"/>
      <c r="I94" s="2259"/>
      <c r="J94" s="2259"/>
      <c r="K94" s="2259"/>
      <c r="L94" s="2259"/>
      <c r="M94" s="2259"/>
      <c r="N94" s="2259"/>
      <c r="O94" s="2259"/>
      <c r="P94" s="2259"/>
      <c r="Q94" s="2259"/>
      <c r="R94" s="2260"/>
      <c r="S94" s="1492"/>
    </row>
    <row r="95" spans="1:19" ht="24.95" customHeight="1">
      <c r="A95" s="1494"/>
      <c r="B95" s="1502" t="s">
        <v>626</v>
      </c>
      <c r="C95" s="1494" t="s">
        <v>1650</v>
      </c>
      <c r="D95" s="1492"/>
      <c r="E95" s="1452"/>
      <c r="F95" s="134"/>
      <c r="G95" s="2261"/>
      <c r="H95" s="2262"/>
      <c r="I95" s="2262"/>
      <c r="J95" s="2262"/>
      <c r="K95" s="2262"/>
      <c r="L95" s="2262"/>
      <c r="M95" s="2262"/>
      <c r="N95" s="2262"/>
      <c r="O95" s="2262"/>
      <c r="P95" s="2262"/>
      <c r="Q95" s="2262"/>
      <c r="R95" s="2263"/>
      <c r="S95" s="1492"/>
    </row>
    <row r="96" spans="1:19" ht="24.95" customHeight="1">
      <c r="A96" s="1494"/>
      <c r="B96" s="1502" t="s">
        <v>625</v>
      </c>
      <c r="C96" s="1494" t="s">
        <v>1650</v>
      </c>
      <c r="D96" s="1492"/>
      <c r="E96" s="1507">
        <v>236364</v>
      </c>
      <c r="F96" s="134"/>
      <c r="G96" s="2261"/>
      <c r="H96" s="2262"/>
      <c r="I96" s="2262"/>
      <c r="J96" s="2262"/>
      <c r="K96" s="2262"/>
      <c r="L96" s="2262"/>
      <c r="M96" s="2262"/>
      <c r="N96" s="2262"/>
      <c r="O96" s="2262"/>
      <c r="P96" s="2262"/>
      <c r="Q96" s="2262"/>
      <c r="R96" s="2263"/>
      <c r="S96" s="1492"/>
    </row>
    <row r="97" spans="1:19" ht="24.95" customHeight="1">
      <c r="A97" s="1494"/>
      <c r="B97" s="1502" t="s">
        <v>1496</v>
      </c>
      <c r="C97" s="1494" t="s">
        <v>1650</v>
      </c>
      <c r="D97" s="1492"/>
      <c r="E97" s="1452"/>
      <c r="F97" s="134"/>
      <c r="G97" s="2261"/>
      <c r="H97" s="2262"/>
      <c r="I97" s="2262"/>
      <c r="J97" s="2262"/>
      <c r="K97" s="2262"/>
      <c r="L97" s="2262"/>
      <c r="M97" s="2262"/>
      <c r="N97" s="2262"/>
      <c r="O97" s="2262"/>
      <c r="P97" s="2262"/>
      <c r="Q97" s="2262"/>
      <c r="R97" s="2263"/>
      <c r="S97" s="1492"/>
    </row>
    <row r="98" spans="1:19" ht="24.95" customHeight="1">
      <c r="A98" s="1494"/>
      <c r="B98" s="1502" t="s">
        <v>627</v>
      </c>
      <c r="C98" s="1494" t="s">
        <v>1650</v>
      </c>
      <c r="D98" s="1492"/>
      <c r="E98" s="1452">
        <v>272727</v>
      </c>
      <c r="F98" s="134"/>
      <c r="G98" s="2264"/>
      <c r="H98" s="2265"/>
      <c r="I98" s="2265"/>
      <c r="J98" s="2265"/>
      <c r="K98" s="2265"/>
      <c r="L98" s="2265"/>
      <c r="M98" s="2265"/>
      <c r="N98" s="2265"/>
      <c r="O98" s="2265"/>
      <c r="P98" s="2265"/>
      <c r="Q98" s="2265"/>
      <c r="R98" s="2266"/>
      <c r="S98" s="1492"/>
    </row>
    <row r="99" spans="1:19" ht="43.5" customHeight="1">
      <c r="A99" s="1498">
        <v>7</v>
      </c>
      <c r="B99" s="1892" t="s">
        <v>1792</v>
      </c>
      <c r="C99" s="1892"/>
      <c r="D99" s="1892"/>
      <c r="E99" s="1892"/>
      <c r="F99" s="1892"/>
      <c r="G99" s="1892"/>
      <c r="H99" s="1892"/>
      <c r="I99" s="1892"/>
      <c r="J99" s="1892"/>
      <c r="K99" s="1892"/>
      <c r="L99" s="1892"/>
      <c r="M99" s="1892"/>
      <c r="N99" s="1892"/>
      <c r="O99" s="1892"/>
      <c r="P99" s="1892"/>
      <c r="Q99" s="1892"/>
      <c r="R99" s="1892"/>
      <c r="S99" s="1492"/>
    </row>
    <row r="100" spans="1:19" ht="24.95" customHeight="1">
      <c r="A100" s="1494"/>
      <c r="B100" s="1502" t="s">
        <v>1666</v>
      </c>
      <c r="C100" s="1494" t="s">
        <v>1650</v>
      </c>
      <c r="D100" s="1492"/>
      <c r="E100" s="1507">
        <v>390909</v>
      </c>
      <c r="F100" s="134"/>
      <c r="G100" s="2258" t="s">
        <v>1671</v>
      </c>
      <c r="H100" s="2259"/>
      <c r="I100" s="2259"/>
      <c r="J100" s="2259"/>
      <c r="K100" s="2259"/>
      <c r="L100" s="2259"/>
      <c r="M100" s="2259"/>
      <c r="N100" s="2259"/>
      <c r="O100" s="2259"/>
      <c r="P100" s="2259"/>
      <c r="Q100" s="2259"/>
      <c r="R100" s="2260"/>
      <c r="S100" s="1492"/>
    </row>
    <row r="101" spans="1:19" ht="24.95" customHeight="1">
      <c r="A101" s="1494"/>
      <c r="B101" s="1502" t="s">
        <v>1667</v>
      </c>
      <c r="C101" s="1494" t="s">
        <v>1650</v>
      </c>
      <c r="D101" s="1492"/>
      <c r="E101" s="1507">
        <f>E100</f>
        <v>390909</v>
      </c>
      <c r="F101" s="134"/>
      <c r="G101" s="2261"/>
      <c r="H101" s="2262"/>
      <c r="I101" s="2262"/>
      <c r="J101" s="2262"/>
      <c r="K101" s="2262"/>
      <c r="L101" s="2262"/>
      <c r="M101" s="2262"/>
      <c r="N101" s="2262"/>
      <c r="O101" s="2262"/>
      <c r="P101" s="2262"/>
      <c r="Q101" s="2262"/>
      <c r="R101" s="2263"/>
      <c r="S101" s="1492"/>
    </row>
    <row r="102" spans="1:19" ht="24.95" customHeight="1">
      <c r="A102" s="1494"/>
      <c r="B102" s="1502" t="s">
        <v>1668</v>
      </c>
      <c r="C102" s="1494" t="s">
        <v>1650</v>
      </c>
      <c r="D102" s="1492"/>
      <c r="E102" s="1507">
        <v>390909</v>
      </c>
      <c r="F102" s="134"/>
      <c r="G102" s="2261"/>
      <c r="H102" s="2262"/>
      <c r="I102" s="2262"/>
      <c r="J102" s="2262"/>
      <c r="K102" s="2262"/>
      <c r="L102" s="2262"/>
      <c r="M102" s="2262"/>
      <c r="N102" s="2262"/>
      <c r="O102" s="2262"/>
      <c r="P102" s="2262"/>
      <c r="Q102" s="2262"/>
      <c r="R102" s="2263"/>
      <c r="S102" s="1492"/>
    </row>
    <row r="103" spans="1:19" ht="24.95" customHeight="1">
      <c r="A103" s="1494"/>
      <c r="B103" s="1502" t="s">
        <v>1492</v>
      </c>
      <c r="C103" s="1494" t="s">
        <v>1650</v>
      </c>
      <c r="D103" s="1492"/>
      <c r="E103" s="1507">
        <v>363636</v>
      </c>
      <c r="F103" s="134"/>
      <c r="G103" s="2261"/>
      <c r="H103" s="2262"/>
      <c r="I103" s="2262"/>
      <c r="J103" s="2262"/>
      <c r="K103" s="2262"/>
      <c r="L103" s="2262"/>
      <c r="M103" s="2262"/>
      <c r="N103" s="2262"/>
      <c r="O103" s="2262"/>
      <c r="P103" s="2262"/>
      <c r="Q103" s="2262"/>
      <c r="R103" s="2263"/>
      <c r="S103" s="1492"/>
    </row>
    <row r="104" spans="1:19" ht="24.95" customHeight="1">
      <c r="A104" s="1519"/>
      <c r="B104" s="1520" t="s">
        <v>1793</v>
      </c>
      <c r="C104" s="1519" t="s">
        <v>1650</v>
      </c>
      <c r="D104" s="1518"/>
      <c r="E104" s="1507">
        <v>345455</v>
      </c>
      <c r="F104" s="134"/>
      <c r="G104" s="2261"/>
      <c r="H104" s="2262"/>
      <c r="I104" s="2262"/>
      <c r="J104" s="2262"/>
      <c r="K104" s="2262"/>
      <c r="L104" s="2262"/>
      <c r="M104" s="2262"/>
      <c r="N104" s="2262"/>
      <c r="O104" s="2262"/>
      <c r="P104" s="2262"/>
      <c r="Q104" s="2262"/>
      <c r="R104" s="2263"/>
      <c r="S104" s="1518"/>
    </row>
    <row r="105" spans="1:19" ht="24.95" customHeight="1">
      <c r="A105" s="1494"/>
      <c r="B105" s="1502" t="s">
        <v>1669</v>
      </c>
      <c r="C105" s="1494" t="s">
        <v>1650</v>
      </c>
      <c r="D105" s="1492"/>
      <c r="E105" s="1507">
        <v>336364</v>
      </c>
      <c r="F105" s="134"/>
      <c r="G105" s="2261"/>
      <c r="H105" s="2262"/>
      <c r="I105" s="2262"/>
      <c r="J105" s="2262"/>
      <c r="K105" s="2262"/>
      <c r="L105" s="2262"/>
      <c r="M105" s="2262"/>
      <c r="N105" s="2262"/>
      <c r="O105" s="2262"/>
      <c r="P105" s="2262"/>
      <c r="Q105" s="2262"/>
      <c r="R105" s="2263"/>
      <c r="S105" s="1492"/>
    </row>
    <row r="106" spans="1:19" ht="24.95" customHeight="1">
      <c r="A106" s="1494"/>
      <c r="B106" s="1502" t="s">
        <v>1495</v>
      </c>
      <c r="C106" s="1494" t="s">
        <v>1650</v>
      </c>
      <c r="D106" s="1492"/>
      <c r="E106" s="1507">
        <v>309091</v>
      </c>
      <c r="F106" s="134"/>
      <c r="G106" s="2261"/>
      <c r="H106" s="2262"/>
      <c r="I106" s="2262"/>
      <c r="J106" s="2262"/>
      <c r="K106" s="2262"/>
      <c r="L106" s="2262"/>
      <c r="M106" s="2262"/>
      <c r="N106" s="2262"/>
      <c r="O106" s="2262"/>
      <c r="P106" s="2262"/>
      <c r="Q106" s="2262"/>
      <c r="R106" s="2263"/>
      <c r="S106" s="1492"/>
    </row>
    <row r="107" spans="1:19" ht="24.95" customHeight="1">
      <c r="A107" s="1519"/>
      <c r="B107" s="1520" t="s">
        <v>1794</v>
      </c>
      <c r="C107" s="1519" t="s">
        <v>1650</v>
      </c>
      <c r="D107" s="1518"/>
      <c r="E107" s="1507">
        <f>E106</f>
        <v>309091</v>
      </c>
      <c r="F107" s="134"/>
      <c r="G107" s="2261"/>
      <c r="H107" s="2262"/>
      <c r="I107" s="2262"/>
      <c r="J107" s="2262"/>
      <c r="K107" s="2262"/>
      <c r="L107" s="2262"/>
      <c r="M107" s="2262"/>
      <c r="N107" s="2262"/>
      <c r="O107" s="2262"/>
      <c r="P107" s="2262"/>
      <c r="Q107" s="2262"/>
      <c r="R107" s="2263"/>
      <c r="S107" s="1518"/>
    </row>
    <row r="108" spans="1:19" ht="24.95" customHeight="1">
      <c r="A108" s="1519"/>
      <c r="B108" s="1502" t="s">
        <v>1670</v>
      </c>
      <c r="C108" s="1494" t="s">
        <v>1650</v>
      </c>
      <c r="D108" s="1492"/>
      <c r="E108" s="1507">
        <v>281818</v>
      </c>
      <c r="F108" s="134"/>
      <c r="G108" s="2261"/>
      <c r="H108" s="2262"/>
      <c r="I108" s="2262"/>
      <c r="J108" s="2262"/>
      <c r="K108" s="2262"/>
      <c r="L108" s="2262"/>
      <c r="M108" s="2262"/>
      <c r="N108" s="2262"/>
      <c r="O108" s="2262"/>
      <c r="P108" s="2262"/>
      <c r="Q108" s="2262"/>
      <c r="R108" s="2263"/>
      <c r="S108" s="1518"/>
    </row>
    <row r="109" spans="1:19" ht="24.95" customHeight="1">
      <c r="A109" s="1519"/>
      <c r="B109" s="1520" t="s">
        <v>628</v>
      </c>
      <c r="C109" s="1519" t="s">
        <v>1650</v>
      </c>
      <c r="D109" s="1518"/>
      <c r="E109" s="1507">
        <v>263636</v>
      </c>
      <c r="F109" s="134"/>
      <c r="G109" s="2261"/>
      <c r="H109" s="2262"/>
      <c r="I109" s="2262"/>
      <c r="J109" s="2262"/>
      <c r="K109" s="2262"/>
      <c r="L109" s="2262"/>
      <c r="M109" s="2262"/>
      <c r="N109" s="2262"/>
      <c r="O109" s="2262"/>
      <c r="P109" s="2262"/>
      <c r="Q109" s="2262"/>
      <c r="R109" s="2263"/>
      <c r="S109" s="1518"/>
    </row>
    <row r="110" spans="1:19" ht="24.95" customHeight="1">
      <c r="A110" s="1494"/>
      <c r="B110" s="1520" t="s">
        <v>603</v>
      </c>
      <c r="C110" s="1519" t="s">
        <v>1650</v>
      </c>
      <c r="D110" s="1523"/>
      <c r="E110" s="1507">
        <v>281818</v>
      </c>
      <c r="F110" s="134"/>
      <c r="G110" s="2264"/>
      <c r="H110" s="2265"/>
      <c r="I110" s="2265"/>
      <c r="J110" s="2265"/>
      <c r="K110" s="2265"/>
      <c r="L110" s="2265"/>
      <c r="M110" s="2265"/>
      <c r="N110" s="2265"/>
      <c r="O110" s="2265"/>
      <c r="P110" s="2265"/>
      <c r="Q110" s="2265"/>
      <c r="R110" s="2266"/>
      <c r="S110" s="1492"/>
    </row>
    <row r="111" spans="1:19" ht="43.5" customHeight="1">
      <c r="A111" s="1498">
        <v>8</v>
      </c>
      <c r="B111" s="1892" t="s">
        <v>1796</v>
      </c>
      <c r="C111" s="1892"/>
      <c r="D111" s="1892"/>
      <c r="E111" s="1892"/>
      <c r="F111" s="1892"/>
      <c r="G111" s="1892"/>
      <c r="H111" s="1892"/>
      <c r="I111" s="1892"/>
      <c r="J111" s="1892"/>
      <c r="K111" s="1892"/>
      <c r="L111" s="1892"/>
      <c r="M111" s="1892"/>
      <c r="N111" s="1892"/>
      <c r="O111" s="1892"/>
      <c r="P111" s="1892"/>
      <c r="Q111" s="1892"/>
      <c r="R111" s="1892"/>
      <c r="S111" s="1492"/>
    </row>
    <row r="112" spans="1:19" ht="24.95" customHeight="1">
      <c r="A112" s="1494"/>
      <c r="B112" s="1502" t="s">
        <v>1677</v>
      </c>
      <c r="C112" s="1494" t="s">
        <v>1650</v>
      </c>
      <c r="D112" s="1492"/>
      <c r="E112" s="1452">
        <v>150000</v>
      </c>
      <c r="F112" s="134"/>
      <c r="G112" s="2258" t="s">
        <v>1681</v>
      </c>
      <c r="H112" s="2259"/>
      <c r="I112" s="2259"/>
      <c r="J112" s="2259"/>
      <c r="K112" s="2259"/>
      <c r="L112" s="2259"/>
      <c r="M112" s="2259"/>
      <c r="N112" s="2259"/>
      <c r="O112" s="2259"/>
      <c r="P112" s="2259"/>
      <c r="Q112" s="2259"/>
      <c r="R112" s="2260"/>
      <c r="S112" s="1492"/>
    </row>
    <row r="113" spans="1:19" ht="24.95" customHeight="1">
      <c r="A113" s="1494"/>
      <c r="B113" s="1502" t="s">
        <v>1678</v>
      </c>
      <c r="C113" s="1494" t="s">
        <v>1650</v>
      </c>
      <c r="D113" s="1492"/>
      <c r="E113" s="1452">
        <v>373000</v>
      </c>
      <c r="F113" s="134"/>
      <c r="G113" s="2261"/>
      <c r="H113" s="2262"/>
      <c r="I113" s="2262"/>
      <c r="J113" s="2262"/>
      <c r="K113" s="2262"/>
      <c r="L113" s="2262"/>
      <c r="M113" s="2262"/>
      <c r="N113" s="2262"/>
      <c r="O113" s="2262"/>
      <c r="P113" s="2262"/>
      <c r="Q113" s="2262"/>
      <c r="R113" s="2263"/>
      <c r="S113" s="1492"/>
    </row>
    <row r="114" spans="1:19" ht="24.95" customHeight="1">
      <c r="A114" s="1494"/>
      <c r="B114" s="1502" t="s">
        <v>1679</v>
      </c>
      <c r="C114" s="1494" t="s">
        <v>1650</v>
      </c>
      <c r="D114" s="1492"/>
      <c r="E114" s="1452">
        <v>209000</v>
      </c>
      <c r="F114" s="134"/>
      <c r="G114" s="2261"/>
      <c r="H114" s="2262"/>
      <c r="I114" s="2262"/>
      <c r="J114" s="2262"/>
      <c r="K114" s="2262"/>
      <c r="L114" s="2262"/>
      <c r="M114" s="2262"/>
      <c r="N114" s="2262"/>
      <c r="O114" s="2262"/>
      <c r="P114" s="2262"/>
      <c r="Q114" s="2262"/>
      <c r="R114" s="2263"/>
      <c r="S114" s="1492"/>
    </row>
    <row r="115" spans="1:19" ht="24.95" customHeight="1">
      <c r="A115" s="1494"/>
      <c r="B115" s="1502" t="s">
        <v>1680</v>
      </c>
      <c r="C115" s="1494" t="s">
        <v>1650</v>
      </c>
      <c r="D115" s="1492"/>
      <c r="E115" s="1452">
        <v>309000</v>
      </c>
      <c r="F115" s="134"/>
      <c r="G115" s="2264"/>
      <c r="H115" s="2265"/>
      <c r="I115" s="2265"/>
      <c r="J115" s="2265"/>
      <c r="K115" s="2265"/>
      <c r="L115" s="2265"/>
      <c r="M115" s="2265"/>
      <c r="N115" s="2265"/>
      <c r="O115" s="2265"/>
      <c r="P115" s="2265"/>
      <c r="Q115" s="2265"/>
      <c r="R115" s="2266"/>
      <c r="S115" s="1492"/>
    </row>
    <row r="116" spans="1:19" ht="43.5" customHeight="1">
      <c r="A116" s="1498">
        <v>9</v>
      </c>
      <c r="B116" s="1892" t="s">
        <v>1775</v>
      </c>
      <c r="C116" s="1892"/>
      <c r="D116" s="1892"/>
      <c r="E116" s="1892"/>
      <c r="F116" s="1892"/>
      <c r="G116" s="1892"/>
      <c r="H116" s="1892"/>
      <c r="I116" s="1892"/>
      <c r="J116" s="1892"/>
      <c r="K116" s="1892"/>
      <c r="L116" s="1892"/>
      <c r="M116" s="1892"/>
      <c r="N116" s="1892"/>
      <c r="O116" s="1892"/>
      <c r="P116" s="1892"/>
      <c r="Q116" s="1892"/>
      <c r="R116" s="1892"/>
      <c r="S116" s="1492"/>
    </row>
    <row r="117" spans="1:19" ht="24.95" customHeight="1">
      <c r="A117" s="1494"/>
      <c r="B117" s="1502" t="s">
        <v>624</v>
      </c>
      <c r="C117" s="1494" t="s">
        <v>1650</v>
      </c>
      <c r="D117" s="1492"/>
      <c r="E117" s="1452">
        <f>420000/1.1</f>
        <v>381818.18181818177</v>
      </c>
      <c r="F117" s="134"/>
      <c r="G117" s="2258" t="s">
        <v>1701</v>
      </c>
      <c r="H117" s="2259"/>
      <c r="I117" s="2259"/>
      <c r="J117" s="2259"/>
      <c r="K117" s="2259"/>
      <c r="L117" s="2259"/>
      <c r="M117" s="2259"/>
      <c r="N117" s="2259"/>
      <c r="O117" s="2259"/>
      <c r="P117" s="2259"/>
      <c r="Q117" s="2259"/>
      <c r="R117" s="2260"/>
      <c r="S117" s="1492"/>
    </row>
    <row r="118" spans="1:19" ht="24.95" customHeight="1">
      <c r="A118" s="1494"/>
      <c r="B118" s="1502" t="s">
        <v>625</v>
      </c>
      <c r="C118" s="1494" t="s">
        <v>1650</v>
      </c>
      <c r="D118" s="1492"/>
      <c r="E118" s="1452">
        <f>360000/1.1</f>
        <v>327272.72727272724</v>
      </c>
      <c r="F118" s="134"/>
      <c r="G118" s="2261"/>
      <c r="H118" s="2262"/>
      <c r="I118" s="2262"/>
      <c r="J118" s="2262"/>
      <c r="K118" s="2262"/>
      <c r="L118" s="2262"/>
      <c r="M118" s="2262"/>
      <c r="N118" s="2262"/>
      <c r="O118" s="2262"/>
      <c r="P118" s="2262"/>
      <c r="Q118" s="2262"/>
      <c r="R118" s="2263"/>
      <c r="S118" s="1492"/>
    </row>
    <row r="119" spans="1:19" ht="24.95" customHeight="1">
      <c r="A119" s="1494"/>
      <c r="B119" s="1502" t="s">
        <v>1558</v>
      </c>
      <c r="C119" s="1494" t="s">
        <v>1650</v>
      </c>
      <c r="D119" s="1492"/>
      <c r="E119" s="1452">
        <f>380000/1.1</f>
        <v>345454.54545454541</v>
      </c>
      <c r="F119" s="134"/>
      <c r="G119" s="2261"/>
      <c r="H119" s="2262"/>
      <c r="I119" s="2262"/>
      <c r="J119" s="2262"/>
      <c r="K119" s="2262"/>
      <c r="L119" s="2262"/>
      <c r="M119" s="2262"/>
      <c r="N119" s="2262"/>
      <c r="O119" s="2262"/>
      <c r="P119" s="2262"/>
      <c r="Q119" s="2262"/>
      <c r="R119" s="2263"/>
      <c r="S119" s="1492"/>
    </row>
    <row r="120" spans="1:19" ht="24.95" customHeight="1">
      <c r="A120" s="1494"/>
      <c r="B120" s="1502" t="s">
        <v>627</v>
      </c>
      <c r="C120" s="1494" t="s">
        <v>1650</v>
      </c>
      <c r="D120" s="1492"/>
      <c r="E120" s="1452">
        <f>320000/1.1</f>
        <v>290909.09090909088</v>
      </c>
      <c r="F120" s="134"/>
      <c r="G120" s="2261"/>
      <c r="H120" s="2262"/>
      <c r="I120" s="2262"/>
      <c r="J120" s="2262"/>
      <c r="K120" s="2262"/>
      <c r="L120" s="2262"/>
      <c r="M120" s="2262"/>
      <c r="N120" s="2262"/>
      <c r="O120" s="2262"/>
      <c r="P120" s="2262"/>
      <c r="Q120" s="2262"/>
      <c r="R120" s="2263"/>
      <c r="S120" s="1492"/>
    </row>
    <row r="121" spans="1:19" ht="52.5" customHeight="1">
      <c r="A121" s="1498">
        <v>10</v>
      </c>
      <c r="B121" s="1892" t="s">
        <v>1781</v>
      </c>
      <c r="C121" s="1892"/>
      <c r="D121" s="1892"/>
      <c r="E121" s="1892"/>
      <c r="F121" s="1892"/>
      <c r="G121" s="1892"/>
      <c r="H121" s="1892"/>
      <c r="I121" s="1892"/>
      <c r="J121" s="1892"/>
      <c r="K121" s="1892"/>
      <c r="L121" s="1892"/>
      <c r="M121" s="1892"/>
      <c r="N121" s="1892"/>
      <c r="O121" s="1892"/>
      <c r="P121" s="1892"/>
      <c r="Q121" s="1892"/>
      <c r="R121" s="1892"/>
      <c r="S121" s="1492"/>
    </row>
    <row r="122" spans="1:19" ht="24.95" customHeight="1">
      <c r="A122" s="1494"/>
      <c r="B122" s="1502" t="s">
        <v>624</v>
      </c>
      <c r="C122" s="1494" t="s">
        <v>1650</v>
      </c>
      <c r="D122" s="1492"/>
      <c r="E122" s="1452">
        <v>318182</v>
      </c>
      <c r="F122" s="134"/>
      <c r="G122" s="2258" t="s">
        <v>1722</v>
      </c>
      <c r="H122" s="2259"/>
      <c r="I122" s="2259"/>
      <c r="J122" s="2259"/>
      <c r="K122" s="2259"/>
      <c r="L122" s="2259"/>
      <c r="M122" s="2259"/>
      <c r="N122" s="2259"/>
      <c r="O122" s="2259"/>
      <c r="P122" s="2259"/>
      <c r="Q122" s="2259"/>
      <c r="R122" s="2260"/>
      <c r="S122" s="1492"/>
    </row>
    <row r="123" spans="1:19" ht="24.95" customHeight="1">
      <c r="A123" s="1494"/>
      <c r="B123" s="1502" t="s">
        <v>625</v>
      </c>
      <c r="C123" s="1494" t="s">
        <v>1650</v>
      </c>
      <c r="D123" s="1492"/>
      <c r="E123" s="1452">
        <v>263636</v>
      </c>
      <c r="F123" s="134"/>
      <c r="G123" s="2261"/>
      <c r="H123" s="2262"/>
      <c r="I123" s="2262"/>
      <c r="J123" s="2262"/>
      <c r="K123" s="2262"/>
      <c r="L123" s="2262"/>
      <c r="M123" s="2262"/>
      <c r="N123" s="2262"/>
      <c r="O123" s="2262"/>
      <c r="P123" s="2262"/>
      <c r="Q123" s="2262"/>
      <c r="R123" s="2263"/>
      <c r="S123" s="1492"/>
    </row>
    <row r="124" spans="1:19" ht="24.95" customHeight="1">
      <c r="A124" s="1494"/>
      <c r="B124" s="1502" t="s">
        <v>1557</v>
      </c>
      <c r="C124" s="1494" t="s">
        <v>1650</v>
      </c>
      <c r="D124" s="1492"/>
      <c r="E124" s="1452">
        <v>254545</v>
      </c>
      <c r="F124" s="134"/>
      <c r="G124" s="2261"/>
      <c r="H124" s="2262"/>
      <c r="I124" s="2262"/>
      <c r="J124" s="2262"/>
      <c r="K124" s="2262"/>
      <c r="L124" s="2262"/>
      <c r="M124" s="2262"/>
      <c r="N124" s="2262"/>
      <c r="O124" s="2262"/>
      <c r="P124" s="2262"/>
      <c r="Q124" s="2262"/>
      <c r="R124" s="2263"/>
      <c r="S124" s="1492"/>
    </row>
    <row r="125" spans="1:19" ht="24.95" customHeight="1">
      <c r="A125" s="1494"/>
      <c r="B125" s="1502" t="s">
        <v>1558</v>
      </c>
      <c r="C125" s="1494" t="s">
        <v>1650</v>
      </c>
      <c r="D125" s="1492"/>
      <c r="E125" s="1452">
        <v>290909</v>
      </c>
      <c r="F125" s="134"/>
      <c r="G125" s="2261"/>
      <c r="H125" s="2262"/>
      <c r="I125" s="2262"/>
      <c r="J125" s="2262"/>
      <c r="K125" s="2262"/>
      <c r="L125" s="2262"/>
      <c r="M125" s="2262"/>
      <c r="N125" s="2262"/>
      <c r="O125" s="2262"/>
      <c r="P125" s="2262"/>
      <c r="Q125" s="2262"/>
      <c r="R125" s="2263"/>
      <c r="S125" s="1492"/>
    </row>
    <row r="126" spans="1:19" ht="24.95" customHeight="1">
      <c r="A126" s="1494"/>
      <c r="B126" s="1502" t="s">
        <v>1721</v>
      </c>
      <c r="C126" s="1494" t="s">
        <v>1650</v>
      </c>
      <c r="D126" s="1492"/>
      <c r="E126" s="1452">
        <v>245455</v>
      </c>
      <c r="F126" s="134"/>
      <c r="G126" s="2264"/>
      <c r="H126" s="2265"/>
      <c r="I126" s="2265"/>
      <c r="J126" s="2265"/>
      <c r="K126" s="2265"/>
      <c r="L126" s="2265"/>
      <c r="M126" s="2265"/>
      <c r="N126" s="2265"/>
      <c r="O126" s="2265"/>
      <c r="P126" s="2265"/>
      <c r="Q126" s="2265"/>
      <c r="R126" s="2266"/>
      <c r="S126" s="1492"/>
    </row>
    <row r="127" spans="1:19" ht="52.5" customHeight="1">
      <c r="A127" s="1498">
        <v>11</v>
      </c>
      <c r="B127" s="1892" t="s">
        <v>1755</v>
      </c>
      <c r="C127" s="1892"/>
      <c r="D127" s="1892"/>
      <c r="E127" s="1892"/>
      <c r="F127" s="1892"/>
      <c r="G127" s="1892"/>
      <c r="H127" s="1892"/>
      <c r="I127" s="1892"/>
      <c r="J127" s="1892"/>
      <c r="K127" s="1892"/>
      <c r="L127" s="1892"/>
      <c r="M127" s="1892"/>
      <c r="N127" s="1892"/>
      <c r="O127" s="1892"/>
      <c r="P127" s="1892"/>
      <c r="Q127" s="1892"/>
      <c r="R127" s="1892"/>
      <c r="S127" s="1492"/>
    </row>
    <row r="128" spans="1:19" ht="28.5" customHeight="1">
      <c r="A128" s="1498"/>
      <c r="B128" s="1491" t="s">
        <v>634</v>
      </c>
      <c r="C128" s="1491"/>
      <c r="D128" s="1491"/>
      <c r="E128" s="1491"/>
      <c r="F128" s="1491"/>
      <c r="G128" s="1496"/>
      <c r="H128" s="1495"/>
      <c r="I128" s="1495"/>
      <c r="J128" s="1495"/>
      <c r="K128" s="1495"/>
      <c r="L128" s="1495"/>
      <c r="M128" s="1495"/>
      <c r="N128" s="1495"/>
      <c r="O128" s="1495"/>
      <c r="P128" s="1495"/>
      <c r="Q128" s="1495"/>
      <c r="R128" s="1497"/>
      <c r="S128" s="1492"/>
    </row>
    <row r="129" spans="1:19" ht="25.5" customHeight="1">
      <c r="A129" s="1492">
        <v>1</v>
      </c>
      <c r="B129" s="1503" t="s">
        <v>1747</v>
      </c>
      <c r="C129" s="1494" t="s">
        <v>1650</v>
      </c>
      <c r="D129" s="1503"/>
      <c r="E129" s="1452">
        <v>345455</v>
      </c>
      <c r="F129" s="1503"/>
      <c r="G129" s="2258" t="s">
        <v>1756</v>
      </c>
      <c r="H129" s="2259"/>
      <c r="I129" s="2259"/>
      <c r="J129" s="2259"/>
      <c r="K129" s="2259"/>
      <c r="L129" s="2259"/>
      <c r="M129" s="2259"/>
      <c r="N129" s="2259"/>
      <c r="O129" s="2259"/>
      <c r="P129" s="2259"/>
      <c r="Q129" s="2259"/>
      <c r="R129" s="2260"/>
      <c r="S129" s="1492"/>
    </row>
    <row r="130" spans="1:19" ht="25.5" customHeight="1">
      <c r="A130" s="1492">
        <v>2</v>
      </c>
      <c r="B130" s="1503" t="s">
        <v>1748</v>
      </c>
      <c r="C130" s="1494" t="s">
        <v>1650</v>
      </c>
      <c r="D130" s="1503"/>
      <c r="E130" s="1452">
        <v>345455</v>
      </c>
      <c r="F130" s="1503"/>
      <c r="G130" s="2261"/>
      <c r="H130" s="2262"/>
      <c r="I130" s="2262"/>
      <c r="J130" s="2262"/>
      <c r="K130" s="2262"/>
      <c r="L130" s="2262"/>
      <c r="M130" s="2262"/>
      <c r="N130" s="2262"/>
      <c r="O130" s="2262"/>
      <c r="P130" s="2262"/>
      <c r="Q130" s="2262"/>
      <c r="R130" s="2263"/>
      <c r="S130" s="1492"/>
    </row>
    <row r="131" spans="1:19" ht="25.5" customHeight="1">
      <c r="A131" s="1492">
        <v>3</v>
      </c>
      <c r="B131" s="1503" t="s">
        <v>1749</v>
      </c>
      <c r="C131" s="1494" t="s">
        <v>1650</v>
      </c>
      <c r="D131" s="1503"/>
      <c r="E131" s="1452">
        <v>327273</v>
      </c>
      <c r="F131" s="1503"/>
      <c r="G131" s="2261"/>
      <c r="H131" s="2262"/>
      <c r="I131" s="2262"/>
      <c r="J131" s="2262"/>
      <c r="K131" s="2262"/>
      <c r="L131" s="2262"/>
      <c r="M131" s="2262"/>
      <c r="N131" s="2262"/>
      <c r="O131" s="2262"/>
      <c r="P131" s="2262"/>
      <c r="Q131" s="2262"/>
      <c r="R131" s="2263"/>
      <c r="S131" s="1492"/>
    </row>
    <row r="132" spans="1:19" ht="25.5" customHeight="1">
      <c r="A132" s="1492">
        <v>4</v>
      </c>
      <c r="B132" s="1503" t="s">
        <v>1750</v>
      </c>
      <c r="C132" s="1494" t="s">
        <v>1650</v>
      </c>
      <c r="D132" s="1503"/>
      <c r="E132" s="1452">
        <v>272727</v>
      </c>
      <c r="F132" s="1503"/>
      <c r="G132" s="2261"/>
      <c r="H132" s="2262"/>
      <c r="I132" s="2262"/>
      <c r="J132" s="2262"/>
      <c r="K132" s="2262"/>
      <c r="L132" s="2262"/>
      <c r="M132" s="2262"/>
      <c r="N132" s="2262"/>
      <c r="O132" s="2262"/>
      <c r="P132" s="2262"/>
      <c r="Q132" s="2262"/>
      <c r="R132" s="2263"/>
      <c r="S132" s="1492"/>
    </row>
    <row r="133" spans="1:19" ht="25.5" customHeight="1">
      <c r="A133" s="1492">
        <v>5</v>
      </c>
      <c r="B133" s="1503" t="s">
        <v>1751</v>
      </c>
      <c r="C133" s="1494" t="s">
        <v>1650</v>
      </c>
      <c r="D133" s="1503"/>
      <c r="E133" s="1452">
        <v>236364</v>
      </c>
      <c r="F133" s="1503"/>
      <c r="G133" s="2261"/>
      <c r="H133" s="2262"/>
      <c r="I133" s="2262"/>
      <c r="J133" s="2262"/>
      <c r="K133" s="2262"/>
      <c r="L133" s="2262"/>
      <c r="M133" s="2262"/>
      <c r="N133" s="2262"/>
      <c r="O133" s="2262"/>
      <c r="P133" s="2262"/>
      <c r="Q133" s="2262"/>
      <c r="R133" s="2263"/>
      <c r="S133" s="1492"/>
    </row>
    <row r="134" spans="1:19" ht="25.5" customHeight="1">
      <c r="A134" s="1492">
        <v>6</v>
      </c>
      <c r="B134" s="1503" t="s">
        <v>639</v>
      </c>
      <c r="C134" s="1494" t="s">
        <v>1650</v>
      </c>
      <c r="D134" s="1503"/>
      <c r="E134" s="1452">
        <v>254545</v>
      </c>
      <c r="F134" s="1503"/>
      <c r="G134" s="2261"/>
      <c r="H134" s="2262"/>
      <c r="I134" s="2262"/>
      <c r="J134" s="2262"/>
      <c r="K134" s="2262"/>
      <c r="L134" s="2262"/>
      <c r="M134" s="2262"/>
      <c r="N134" s="2262"/>
      <c r="O134" s="2262"/>
      <c r="P134" s="2262"/>
      <c r="Q134" s="2262"/>
      <c r="R134" s="2263"/>
      <c r="S134" s="1492"/>
    </row>
    <row r="135" spans="1:19" ht="25.5" customHeight="1">
      <c r="A135" s="1492">
        <v>7</v>
      </c>
      <c r="B135" s="1503" t="s">
        <v>640</v>
      </c>
      <c r="C135" s="1494" t="s">
        <v>1650</v>
      </c>
      <c r="D135" s="1503"/>
      <c r="E135" s="1452">
        <v>245455</v>
      </c>
      <c r="F135" s="1503"/>
      <c r="G135" s="2261"/>
      <c r="H135" s="2262"/>
      <c r="I135" s="2262"/>
      <c r="J135" s="2262"/>
      <c r="K135" s="2262"/>
      <c r="L135" s="2262"/>
      <c r="M135" s="2262"/>
      <c r="N135" s="2262"/>
      <c r="O135" s="2262"/>
      <c r="P135" s="2262"/>
      <c r="Q135" s="2262"/>
      <c r="R135" s="2263"/>
      <c r="S135" s="1492"/>
    </row>
    <row r="136" spans="1:19" ht="25.5" customHeight="1">
      <c r="A136" s="1492">
        <v>8</v>
      </c>
      <c r="B136" s="1503" t="s">
        <v>641</v>
      </c>
      <c r="C136" s="1494" t="s">
        <v>1650</v>
      </c>
      <c r="D136" s="1503"/>
      <c r="E136" s="1452">
        <v>236364</v>
      </c>
      <c r="F136" s="1503"/>
      <c r="G136" s="2261"/>
      <c r="H136" s="2262"/>
      <c r="I136" s="2262"/>
      <c r="J136" s="2262"/>
      <c r="K136" s="2262"/>
      <c r="L136" s="2262"/>
      <c r="M136" s="2262"/>
      <c r="N136" s="2262"/>
      <c r="O136" s="2262"/>
      <c r="P136" s="2262"/>
      <c r="Q136" s="2262"/>
      <c r="R136" s="2263"/>
      <c r="S136" s="1492"/>
    </row>
    <row r="137" spans="1:19" ht="25.5" customHeight="1">
      <c r="A137" s="1492">
        <v>9</v>
      </c>
      <c r="B137" s="1503" t="s">
        <v>1752</v>
      </c>
      <c r="C137" s="1494" t="s">
        <v>1650</v>
      </c>
      <c r="D137" s="1503"/>
      <c r="E137" s="1452">
        <v>227273</v>
      </c>
      <c r="F137" s="1503"/>
      <c r="G137" s="2261"/>
      <c r="H137" s="2262"/>
      <c r="I137" s="2262"/>
      <c r="J137" s="2262"/>
      <c r="K137" s="2262"/>
      <c r="L137" s="2262"/>
      <c r="M137" s="2262"/>
      <c r="N137" s="2262"/>
      <c r="O137" s="2262"/>
      <c r="P137" s="2262"/>
      <c r="Q137" s="2262"/>
      <c r="R137" s="2263"/>
      <c r="S137" s="1492"/>
    </row>
    <row r="138" spans="1:19" ht="25.5" customHeight="1">
      <c r="A138" s="1492">
        <v>10</v>
      </c>
      <c r="B138" s="1502" t="s">
        <v>575</v>
      </c>
      <c r="C138" s="1494" t="s">
        <v>1650</v>
      </c>
      <c r="D138" s="1492"/>
      <c r="E138" s="1452">
        <v>254545</v>
      </c>
      <c r="F138" s="134"/>
      <c r="G138" s="2261"/>
      <c r="H138" s="2262"/>
      <c r="I138" s="2262"/>
      <c r="J138" s="2262"/>
      <c r="K138" s="2262"/>
      <c r="L138" s="2262"/>
      <c r="M138" s="2262"/>
      <c r="N138" s="2262"/>
      <c r="O138" s="2262"/>
      <c r="P138" s="2262"/>
      <c r="Q138" s="2262"/>
      <c r="R138" s="2263"/>
      <c r="S138" s="1492"/>
    </row>
    <row r="139" spans="1:19" ht="25.5" customHeight="1">
      <c r="A139" s="1492">
        <v>11</v>
      </c>
      <c r="B139" s="1502" t="s">
        <v>1753</v>
      </c>
      <c r="C139" s="1494" t="s">
        <v>1650</v>
      </c>
      <c r="D139" s="1492"/>
      <c r="E139" s="1452">
        <v>209091</v>
      </c>
      <c r="F139" s="134"/>
      <c r="G139" s="2264"/>
      <c r="H139" s="2265"/>
      <c r="I139" s="2265"/>
      <c r="J139" s="2265"/>
      <c r="K139" s="2265"/>
      <c r="L139" s="2265"/>
      <c r="M139" s="2265"/>
      <c r="N139" s="2265"/>
      <c r="O139" s="2265"/>
      <c r="P139" s="2265"/>
      <c r="Q139" s="2265"/>
      <c r="R139" s="2266"/>
      <c r="S139" s="1492"/>
    </row>
    <row r="140" spans="1:19" s="1457" customFormat="1" ht="25.5" customHeight="1">
      <c r="A140" s="138"/>
      <c r="B140" s="139" t="s">
        <v>572</v>
      </c>
      <c r="C140" s="138"/>
      <c r="D140" s="1498"/>
      <c r="E140" s="1458"/>
      <c r="F140" s="1459"/>
      <c r="G140" s="1460"/>
      <c r="H140" s="1461"/>
      <c r="I140" s="1461"/>
      <c r="J140" s="1461"/>
      <c r="K140" s="1461"/>
      <c r="L140" s="1461"/>
      <c r="M140" s="1461"/>
      <c r="N140" s="1461"/>
      <c r="O140" s="1461"/>
      <c r="P140" s="1461"/>
      <c r="Q140" s="1461"/>
      <c r="R140" s="1462"/>
      <c r="S140" s="1498"/>
    </row>
    <row r="141" spans="1:19" ht="25.5" customHeight="1">
      <c r="A141" s="1494">
        <v>1</v>
      </c>
      <c r="B141" s="1502" t="s">
        <v>1747</v>
      </c>
      <c r="C141" s="1494" t="s">
        <v>1650</v>
      </c>
      <c r="D141" s="1492"/>
      <c r="E141" s="1452">
        <v>390909</v>
      </c>
      <c r="F141" s="134"/>
      <c r="G141" s="2258" t="s">
        <v>1756</v>
      </c>
      <c r="H141" s="2259"/>
      <c r="I141" s="2259"/>
      <c r="J141" s="2259"/>
      <c r="K141" s="2259"/>
      <c r="L141" s="2259"/>
      <c r="M141" s="2259"/>
      <c r="N141" s="2259"/>
      <c r="O141" s="2259"/>
      <c r="P141" s="2259"/>
      <c r="Q141" s="2259"/>
      <c r="R141" s="2260"/>
      <c r="S141" s="1492"/>
    </row>
    <row r="142" spans="1:19" ht="25.5" customHeight="1">
      <c r="A142" s="1494">
        <v>2</v>
      </c>
      <c r="B142" s="1502" t="s">
        <v>1748</v>
      </c>
      <c r="C142" s="1494" t="s">
        <v>1650</v>
      </c>
      <c r="D142" s="1492"/>
      <c r="E142" s="1452">
        <v>390909</v>
      </c>
      <c r="F142" s="134"/>
      <c r="G142" s="2261"/>
      <c r="H142" s="2262"/>
      <c r="I142" s="2262"/>
      <c r="J142" s="2262"/>
      <c r="K142" s="2262"/>
      <c r="L142" s="2262"/>
      <c r="M142" s="2262"/>
      <c r="N142" s="2262"/>
      <c r="O142" s="2262"/>
      <c r="P142" s="2262"/>
      <c r="Q142" s="2262"/>
      <c r="R142" s="2263"/>
      <c r="S142" s="1492"/>
    </row>
    <row r="143" spans="1:19" ht="25.5" customHeight="1">
      <c r="A143" s="1494">
        <v>3</v>
      </c>
      <c r="B143" s="1502" t="s">
        <v>1754</v>
      </c>
      <c r="C143" s="1494" t="s">
        <v>1650</v>
      </c>
      <c r="D143" s="1492"/>
      <c r="E143" s="1452">
        <v>372727</v>
      </c>
      <c r="F143" s="134"/>
      <c r="G143" s="2261"/>
      <c r="H143" s="2262"/>
      <c r="I143" s="2262"/>
      <c r="J143" s="2262"/>
      <c r="K143" s="2262"/>
      <c r="L143" s="2262"/>
      <c r="M143" s="2262"/>
      <c r="N143" s="2262"/>
      <c r="O143" s="2262"/>
      <c r="P143" s="2262"/>
      <c r="Q143" s="2262"/>
      <c r="R143" s="2263"/>
      <c r="S143" s="1492"/>
    </row>
    <row r="144" spans="1:19" ht="25.5" customHeight="1">
      <c r="A144" s="1494">
        <v>4</v>
      </c>
      <c r="B144" s="1502" t="s">
        <v>575</v>
      </c>
      <c r="C144" s="1494" t="s">
        <v>1650</v>
      </c>
      <c r="D144" s="1492"/>
      <c r="E144" s="1452">
        <v>309091</v>
      </c>
      <c r="F144" s="134"/>
      <c r="G144" s="2264"/>
      <c r="H144" s="2265"/>
      <c r="I144" s="2265"/>
      <c r="J144" s="2265"/>
      <c r="K144" s="2265"/>
      <c r="L144" s="2265"/>
      <c r="M144" s="2265"/>
      <c r="N144" s="2265"/>
      <c r="O144" s="2265"/>
      <c r="P144" s="2265"/>
      <c r="Q144" s="2265"/>
      <c r="R144" s="2266"/>
      <c r="S144" s="1492"/>
    </row>
    <row r="145" spans="1:19" ht="52.5" customHeight="1">
      <c r="A145" s="1498">
        <v>13</v>
      </c>
      <c r="B145" s="1892" t="s">
        <v>1761</v>
      </c>
      <c r="C145" s="1892"/>
      <c r="D145" s="1892"/>
      <c r="E145" s="1892"/>
      <c r="F145" s="1892"/>
      <c r="G145" s="1892"/>
      <c r="H145" s="1892"/>
      <c r="I145" s="1892"/>
      <c r="J145" s="1892"/>
      <c r="K145" s="1892"/>
      <c r="L145" s="1892"/>
      <c r="M145" s="1892"/>
      <c r="N145" s="1892"/>
      <c r="O145" s="1892"/>
      <c r="P145" s="1892"/>
      <c r="Q145" s="1892"/>
      <c r="R145" s="1892"/>
      <c r="S145" s="1492"/>
    </row>
    <row r="146" spans="1:19" ht="25.5" customHeight="1">
      <c r="A146" s="1494"/>
      <c r="B146" s="1527" t="s">
        <v>1749</v>
      </c>
      <c r="C146" s="1525" t="s">
        <v>1650</v>
      </c>
      <c r="D146" s="1354"/>
      <c r="E146" s="1507">
        <v>318182</v>
      </c>
      <c r="F146" s="144"/>
      <c r="G146" s="2258" t="s">
        <v>1766</v>
      </c>
      <c r="H146" s="2259"/>
      <c r="I146" s="2259"/>
      <c r="J146" s="2259"/>
      <c r="K146" s="2259"/>
      <c r="L146" s="2259"/>
      <c r="M146" s="2259"/>
      <c r="N146" s="2259"/>
      <c r="O146" s="2259"/>
      <c r="P146" s="2259"/>
      <c r="Q146" s="2259"/>
      <c r="R146" s="2260"/>
      <c r="S146" s="1492"/>
    </row>
    <row r="147" spans="1:19" ht="25.5" customHeight="1">
      <c r="A147" s="1494"/>
      <c r="B147" s="1527" t="s">
        <v>1750</v>
      </c>
      <c r="C147" s="1525" t="s">
        <v>1650</v>
      </c>
      <c r="D147" s="1354"/>
      <c r="E147" s="1507">
        <v>254545</v>
      </c>
      <c r="F147" s="144"/>
      <c r="G147" s="2261"/>
      <c r="H147" s="2262"/>
      <c r="I147" s="2262"/>
      <c r="J147" s="2262"/>
      <c r="K147" s="2262"/>
      <c r="L147" s="2262"/>
      <c r="M147" s="2262"/>
      <c r="N147" s="2262"/>
      <c r="O147" s="2262"/>
      <c r="P147" s="2262"/>
      <c r="Q147" s="2262"/>
      <c r="R147" s="2263"/>
      <c r="S147" s="1492"/>
    </row>
    <row r="148" spans="1:19" ht="25.5" customHeight="1">
      <c r="A148" s="1494"/>
      <c r="B148" s="1527" t="s">
        <v>1762</v>
      </c>
      <c r="C148" s="1525" t="s">
        <v>1650</v>
      </c>
      <c r="D148" s="1354"/>
      <c r="E148" s="1507">
        <v>218182</v>
      </c>
      <c r="F148" s="144"/>
      <c r="G148" s="2261"/>
      <c r="H148" s="2262"/>
      <c r="I148" s="2262"/>
      <c r="J148" s="2262"/>
      <c r="K148" s="2262"/>
      <c r="L148" s="2262"/>
      <c r="M148" s="2262"/>
      <c r="N148" s="2262"/>
      <c r="O148" s="2262"/>
      <c r="P148" s="2262"/>
      <c r="Q148" s="2262"/>
      <c r="R148" s="2263"/>
      <c r="S148" s="1492"/>
    </row>
    <row r="149" spans="1:19" ht="25.5" customHeight="1">
      <c r="A149" s="1494"/>
      <c r="B149" s="1527" t="s">
        <v>1763</v>
      </c>
      <c r="C149" s="1525" t="s">
        <v>1650</v>
      </c>
      <c r="D149" s="1354"/>
      <c r="E149" s="1507">
        <v>240909</v>
      </c>
      <c r="F149" s="144"/>
      <c r="G149" s="2261"/>
      <c r="H149" s="2262"/>
      <c r="I149" s="2262"/>
      <c r="J149" s="2262"/>
      <c r="K149" s="2262"/>
      <c r="L149" s="2262"/>
      <c r="M149" s="2262"/>
      <c r="N149" s="2262"/>
      <c r="O149" s="2262"/>
      <c r="P149" s="2262"/>
      <c r="Q149" s="2262"/>
      <c r="R149" s="2263"/>
      <c r="S149" s="1492"/>
    </row>
    <row r="150" spans="1:19" ht="25.5" customHeight="1">
      <c r="A150" s="1494"/>
      <c r="B150" s="1527" t="s">
        <v>1764</v>
      </c>
      <c r="C150" s="1525" t="s">
        <v>1650</v>
      </c>
      <c r="D150" s="1492"/>
      <c r="E150" s="1507">
        <v>227272</v>
      </c>
      <c r="F150" s="134"/>
      <c r="G150" s="2261"/>
      <c r="H150" s="2262"/>
      <c r="I150" s="2262"/>
      <c r="J150" s="2262"/>
      <c r="K150" s="2262"/>
      <c r="L150" s="2262"/>
      <c r="M150" s="2262"/>
      <c r="N150" s="2262"/>
      <c r="O150" s="2262"/>
      <c r="P150" s="2262"/>
      <c r="Q150" s="2262"/>
      <c r="R150" s="2263"/>
      <c r="S150" s="1492"/>
    </row>
    <row r="151" spans="1:19" ht="25.5" customHeight="1">
      <c r="A151" s="1494"/>
      <c r="B151" s="1526" t="s">
        <v>616</v>
      </c>
      <c r="C151" s="1525" t="s">
        <v>1650</v>
      </c>
      <c r="D151" s="1492"/>
      <c r="E151" s="1507">
        <v>200000</v>
      </c>
      <c r="F151" s="134"/>
      <c r="G151" s="2264"/>
      <c r="H151" s="2265"/>
      <c r="I151" s="2265"/>
      <c r="J151" s="2265"/>
      <c r="K151" s="2265"/>
      <c r="L151" s="2265"/>
      <c r="M151" s="2265"/>
      <c r="N151" s="2265"/>
      <c r="O151" s="2265"/>
      <c r="P151" s="2265"/>
      <c r="Q151" s="2265"/>
      <c r="R151" s="2266"/>
      <c r="S151" s="1492"/>
    </row>
    <row r="152" spans="1:19" ht="30" customHeight="1">
      <c r="A152" s="124" t="s">
        <v>1216</v>
      </c>
      <c r="B152" s="1491" t="s">
        <v>1217</v>
      </c>
      <c r="C152" s="155"/>
      <c r="D152" s="1505"/>
      <c r="E152" s="1505"/>
      <c r="F152" s="1509"/>
      <c r="G152" s="1500"/>
      <c r="H152" s="1509"/>
      <c r="I152" s="1499"/>
      <c r="J152" s="1499"/>
      <c r="K152" s="1499"/>
      <c r="L152" s="1499"/>
      <c r="M152" s="1499"/>
      <c r="N152" s="1499"/>
      <c r="O152" s="1499"/>
      <c r="P152" s="1499"/>
      <c r="Q152" s="1499"/>
      <c r="R152" s="1500"/>
      <c r="S152" s="1505"/>
    </row>
    <row r="153" spans="1:19" ht="39.950000000000003" customHeight="1">
      <c r="A153" s="1498">
        <v>1</v>
      </c>
      <c r="B153" s="1892" t="s">
        <v>1779</v>
      </c>
      <c r="C153" s="1892"/>
      <c r="D153" s="1892"/>
      <c r="E153" s="1892"/>
      <c r="F153" s="1892"/>
      <c r="G153" s="1892"/>
      <c r="H153" s="1892"/>
      <c r="I153" s="1892"/>
      <c r="J153" s="1892"/>
      <c r="K153" s="1892"/>
      <c r="L153" s="1892"/>
      <c r="M153" s="1892"/>
      <c r="N153" s="1892"/>
      <c r="O153" s="1892"/>
      <c r="P153" s="1892"/>
      <c r="Q153" s="1892"/>
      <c r="R153" s="1892"/>
      <c r="S153" s="124"/>
    </row>
    <row r="154" spans="1:19" ht="30" customHeight="1">
      <c r="A154" s="1491"/>
      <c r="B154" s="1503" t="s">
        <v>1219</v>
      </c>
      <c r="C154" s="1494" t="s">
        <v>1650</v>
      </c>
      <c r="D154" s="1492" t="s">
        <v>1178</v>
      </c>
      <c r="E154" s="1452">
        <v>530000</v>
      </c>
      <c r="F154" s="123"/>
      <c r="G154" s="2257" t="s">
        <v>1201</v>
      </c>
      <c r="H154" s="2257"/>
      <c r="I154" s="2257"/>
      <c r="J154" s="2257"/>
      <c r="K154" s="2257"/>
      <c r="L154" s="2257"/>
      <c r="M154" s="2257"/>
      <c r="N154" s="2257"/>
      <c r="O154" s="2257"/>
      <c r="P154" s="2257"/>
      <c r="Q154" s="2257"/>
      <c r="R154" s="2257"/>
      <c r="S154" s="123"/>
    </row>
    <row r="155" spans="1:19" ht="50.1" hidden="1" customHeight="1">
      <c r="A155" s="1498">
        <v>2</v>
      </c>
      <c r="B155" s="1892" t="s">
        <v>1523</v>
      </c>
      <c r="C155" s="1892"/>
      <c r="D155" s="1892"/>
      <c r="E155" s="1892"/>
      <c r="F155" s="1892"/>
      <c r="G155" s="1892"/>
      <c r="H155" s="1892"/>
      <c r="I155" s="1892"/>
      <c r="J155" s="1892"/>
      <c r="K155" s="1892"/>
      <c r="L155" s="1892"/>
      <c r="M155" s="1892"/>
      <c r="N155" s="1892"/>
      <c r="O155" s="1892"/>
      <c r="P155" s="1892"/>
      <c r="Q155" s="1892"/>
      <c r="R155" s="1892"/>
      <c r="S155" s="2257"/>
    </row>
    <row r="156" spans="1:19" ht="30" hidden="1" customHeight="1">
      <c r="A156" s="1491"/>
      <c r="B156" s="1503" t="s">
        <v>211</v>
      </c>
      <c r="C156" s="1494" t="s">
        <v>1650</v>
      </c>
      <c r="D156" s="2242" t="s">
        <v>1178</v>
      </c>
      <c r="E156" s="1452">
        <v>300000</v>
      </c>
      <c r="F156" s="123"/>
      <c r="G156" s="2257" t="s">
        <v>1222</v>
      </c>
      <c r="H156" s="2257"/>
      <c r="I156" s="2257"/>
      <c r="J156" s="2257"/>
      <c r="K156" s="2257"/>
      <c r="L156" s="2257"/>
      <c r="M156" s="2257"/>
      <c r="N156" s="2257"/>
      <c r="O156" s="2257"/>
      <c r="P156" s="2257"/>
      <c r="Q156" s="2257"/>
      <c r="R156" s="2257"/>
      <c r="S156" s="2257"/>
    </row>
    <row r="157" spans="1:19" ht="29.25" hidden="1" customHeight="1">
      <c r="A157" s="1491"/>
      <c r="B157" s="1503" t="s">
        <v>213</v>
      </c>
      <c r="C157" s="1494" t="s">
        <v>1650</v>
      </c>
      <c r="D157" s="2244"/>
      <c r="E157" s="1452">
        <v>300000</v>
      </c>
      <c r="F157" s="123"/>
      <c r="G157" s="2257"/>
      <c r="H157" s="2257"/>
      <c r="I157" s="2257"/>
      <c r="J157" s="2257"/>
      <c r="K157" s="2257"/>
      <c r="L157" s="2257"/>
      <c r="M157" s="2257"/>
      <c r="N157" s="2257"/>
      <c r="O157" s="2257"/>
      <c r="P157" s="2257"/>
      <c r="Q157" s="2257"/>
      <c r="R157" s="2257"/>
      <c r="S157" s="2257"/>
    </row>
    <row r="158" spans="1:19" ht="50.1" hidden="1" customHeight="1">
      <c r="A158" s="1498">
        <v>3</v>
      </c>
      <c r="B158" s="1892" t="s">
        <v>1520</v>
      </c>
      <c r="C158" s="1892"/>
      <c r="D158" s="1892"/>
      <c r="E158" s="1892"/>
      <c r="F158" s="1892"/>
      <c r="G158" s="1892"/>
      <c r="H158" s="1892"/>
      <c r="I158" s="1892"/>
      <c r="J158" s="1892"/>
      <c r="K158" s="1892"/>
      <c r="L158" s="1892"/>
      <c r="M158" s="1892"/>
      <c r="N158" s="1892"/>
      <c r="O158" s="1892"/>
      <c r="P158" s="1892"/>
      <c r="Q158" s="1892"/>
      <c r="R158" s="1892"/>
      <c r="S158" s="2257"/>
    </row>
    <row r="159" spans="1:19" ht="26.25" hidden="1" customHeight="1">
      <c r="A159" s="1491"/>
      <c r="B159" s="1503" t="s">
        <v>211</v>
      </c>
      <c r="C159" s="1494" t="s">
        <v>1650</v>
      </c>
      <c r="D159" s="2257" t="s">
        <v>1178</v>
      </c>
      <c r="E159" s="1452">
        <v>300000</v>
      </c>
      <c r="F159" s="123"/>
      <c r="G159" s="2257" t="s">
        <v>1211</v>
      </c>
      <c r="H159" s="2257"/>
      <c r="I159" s="2257"/>
      <c r="J159" s="2257"/>
      <c r="K159" s="2257"/>
      <c r="L159" s="2257"/>
      <c r="M159" s="2257"/>
      <c r="N159" s="2257"/>
      <c r="O159" s="2257"/>
      <c r="P159" s="2257"/>
      <c r="Q159" s="2257"/>
      <c r="R159" s="2257"/>
      <c r="S159" s="2257"/>
    </row>
    <row r="160" spans="1:19" ht="29.25" hidden="1" customHeight="1">
      <c r="A160" s="1491"/>
      <c r="B160" s="1503" t="s">
        <v>213</v>
      </c>
      <c r="C160" s="1494" t="s">
        <v>1650</v>
      </c>
      <c r="D160" s="2257"/>
      <c r="E160" s="1452">
        <v>300000</v>
      </c>
      <c r="F160" s="123"/>
      <c r="G160" s="2257"/>
      <c r="H160" s="2257"/>
      <c r="I160" s="2257"/>
      <c r="J160" s="2257"/>
      <c r="K160" s="2257"/>
      <c r="L160" s="2257"/>
      <c r="M160" s="2257"/>
      <c r="N160" s="2257"/>
      <c r="O160" s="2257"/>
      <c r="P160" s="2257"/>
      <c r="Q160" s="2257"/>
      <c r="R160" s="2257"/>
      <c r="S160" s="2257"/>
    </row>
    <row r="161" spans="1:19" ht="50.1" customHeight="1">
      <c r="A161" s="1498">
        <v>2</v>
      </c>
      <c r="B161" s="1892" t="s">
        <v>1732</v>
      </c>
      <c r="C161" s="1892"/>
      <c r="D161" s="1892"/>
      <c r="E161" s="1892"/>
      <c r="F161" s="1892"/>
      <c r="G161" s="1892"/>
      <c r="H161" s="1892"/>
      <c r="I161" s="1892"/>
      <c r="J161" s="1892"/>
      <c r="K161" s="1892"/>
      <c r="L161" s="1892"/>
      <c r="M161" s="1892"/>
      <c r="N161" s="1892"/>
      <c r="O161" s="1892"/>
      <c r="P161" s="1892"/>
      <c r="Q161" s="1892"/>
      <c r="R161" s="1892"/>
      <c r="S161" s="2257"/>
    </row>
    <row r="162" spans="1:19" ht="30" customHeight="1">
      <c r="A162" s="1491"/>
      <c r="B162" s="1503" t="s">
        <v>211</v>
      </c>
      <c r="C162" s="1494" t="s">
        <v>1650</v>
      </c>
      <c r="D162" s="2257" t="s">
        <v>1178</v>
      </c>
      <c r="E162" s="1452">
        <v>355000</v>
      </c>
      <c r="F162" s="123"/>
      <c r="G162" s="2257" t="s">
        <v>1733</v>
      </c>
      <c r="H162" s="2257"/>
      <c r="I162" s="2257"/>
      <c r="J162" s="2257"/>
      <c r="K162" s="2257"/>
      <c r="L162" s="2257"/>
      <c r="M162" s="2257"/>
      <c r="N162" s="2257"/>
      <c r="O162" s="2257"/>
      <c r="P162" s="2257"/>
      <c r="Q162" s="2257"/>
      <c r="R162" s="2257"/>
      <c r="S162" s="2257"/>
    </row>
    <row r="163" spans="1:19" ht="40.5" customHeight="1">
      <c r="A163" s="1491"/>
      <c r="B163" s="1503" t="s">
        <v>213</v>
      </c>
      <c r="C163" s="1494" t="s">
        <v>1650</v>
      </c>
      <c r="D163" s="2257"/>
      <c r="E163" s="1452">
        <v>355000</v>
      </c>
      <c r="F163" s="123"/>
      <c r="G163" s="2257"/>
      <c r="H163" s="2257"/>
      <c r="I163" s="2257"/>
      <c r="J163" s="2257"/>
      <c r="K163" s="2257"/>
      <c r="L163" s="2257"/>
      <c r="M163" s="2257"/>
      <c r="N163" s="2257"/>
      <c r="O163" s="2257"/>
      <c r="P163" s="2257"/>
      <c r="Q163" s="2257"/>
      <c r="R163" s="2257"/>
      <c r="S163" s="2257"/>
    </row>
    <row r="164" spans="1:19" ht="50.1" hidden="1" customHeight="1">
      <c r="A164" s="1498">
        <v>5</v>
      </c>
      <c r="B164" s="1892" t="s">
        <v>1727</v>
      </c>
      <c r="C164" s="1892"/>
      <c r="D164" s="1892"/>
      <c r="E164" s="1892"/>
      <c r="F164" s="1892"/>
      <c r="G164" s="1892"/>
      <c r="H164" s="1892"/>
      <c r="I164" s="1892"/>
      <c r="J164" s="1892"/>
      <c r="K164" s="1892"/>
      <c r="L164" s="1892"/>
      <c r="M164" s="1892"/>
      <c r="N164" s="1892"/>
      <c r="O164" s="1892"/>
      <c r="P164" s="1892"/>
      <c r="Q164" s="1892"/>
      <c r="R164" s="1892"/>
      <c r="S164" s="1492"/>
    </row>
    <row r="165" spans="1:19" ht="31.5" hidden="1" customHeight="1">
      <c r="A165" s="1491"/>
      <c r="B165" s="1503" t="s">
        <v>213</v>
      </c>
      <c r="C165" s="1494" t="s">
        <v>249</v>
      </c>
      <c r="D165" s="1492"/>
      <c r="E165" s="1452">
        <v>245000</v>
      </c>
      <c r="F165" s="123"/>
      <c r="G165" s="2258" t="s">
        <v>1561</v>
      </c>
      <c r="H165" s="2259"/>
      <c r="I165" s="2259"/>
      <c r="J165" s="2259"/>
      <c r="K165" s="2259"/>
      <c r="L165" s="2259"/>
      <c r="M165" s="2259"/>
      <c r="N165" s="2259"/>
      <c r="O165" s="2259"/>
      <c r="P165" s="2259"/>
      <c r="Q165" s="2259"/>
      <c r="R165" s="2260"/>
      <c r="S165" s="1492"/>
    </row>
    <row r="166" spans="1:19" ht="31.5" hidden="1" customHeight="1">
      <c r="A166" s="1491"/>
      <c r="B166" s="1503" t="s">
        <v>1526</v>
      </c>
      <c r="C166" s="1494" t="s">
        <v>249</v>
      </c>
      <c r="D166" s="1492"/>
      <c r="E166" s="1452">
        <v>280000</v>
      </c>
      <c r="F166" s="123"/>
      <c r="G166" s="2261"/>
      <c r="H166" s="2350"/>
      <c r="I166" s="2350"/>
      <c r="J166" s="2350"/>
      <c r="K166" s="2350"/>
      <c r="L166" s="2350"/>
      <c r="M166" s="2350"/>
      <c r="N166" s="2350"/>
      <c r="O166" s="2350"/>
      <c r="P166" s="2350"/>
      <c r="Q166" s="2350"/>
      <c r="R166" s="2263"/>
      <c r="S166" s="1492"/>
    </row>
    <row r="167" spans="1:19" ht="31.5" hidden="1" customHeight="1">
      <c r="A167" s="1491"/>
      <c r="B167" s="1503" t="s">
        <v>1562</v>
      </c>
      <c r="C167" s="1494" t="s">
        <v>249</v>
      </c>
      <c r="D167" s="1492"/>
      <c r="E167" s="1452">
        <v>170000</v>
      </c>
      <c r="F167" s="123"/>
      <c r="G167" s="2264"/>
      <c r="H167" s="2265"/>
      <c r="I167" s="2265"/>
      <c r="J167" s="2265"/>
      <c r="K167" s="2265"/>
      <c r="L167" s="2265"/>
      <c r="M167" s="2265"/>
      <c r="N167" s="2265"/>
      <c r="O167" s="2265"/>
      <c r="P167" s="2265"/>
      <c r="Q167" s="2265"/>
      <c r="R167" s="2266"/>
      <c r="S167" s="1492"/>
    </row>
    <row r="168" spans="1:19" ht="50.1" customHeight="1">
      <c r="A168" s="1498">
        <v>3</v>
      </c>
      <c r="B168" s="1892" t="s">
        <v>1795</v>
      </c>
      <c r="C168" s="1892"/>
      <c r="D168" s="1892"/>
      <c r="E168" s="1892"/>
      <c r="F168" s="1892"/>
      <c r="G168" s="1892"/>
      <c r="H168" s="1892"/>
      <c r="I168" s="1892"/>
      <c r="J168" s="1892"/>
      <c r="K168" s="1892"/>
      <c r="L168" s="1892"/>
      <c r="M168" s="1892"/>
      <c r="N168" s="1892"/>
      <c r="O168" s="1892"/>
      <c r="P168" s="1892"/>
      <c r="Q168" s="1892"/>
      <c r="R168" s="1892"/>
      <c r="S168" s="1492"/>
    </row>
    <row r="169" spans="1:19" ht="30" customHeight="1">
      <c r="A169" s="1491"/>
      <c r="B169" s="1503" t="s">
        <v>1718</v>
      </c>
      <c r="C169" s="1494" t="s">
        <v>1650</v>
      </c>
      <c r="E169" s="1452">
        <v>345454</v>
      </c>
      <c r="F169" s="123"/>
      <c r="G169" s="2284" t="s">
        <v>1719</v>
      </c>
      <c r="H169" s="2285"/>
      <c r="I169" s="2285"/>
      <c r="J169" s="2285"/>
      <c r="K169" s="2285"/>
      <c r="L169" s="2285"/>
      <c r="M169" s="2285"/>
      <c r="N169" s="2285"/>
      <c r="O169" s="2285"/>
      <c r="P169" s="2285"/>
      <c r="Q169" s="2285"/>
      <c r="R169" s="2286"/>
      <c r="S169" s="1492"/>
    </row>
    <row r="170" spans="1:19" ht="50.1" customHeight="1">
      <c r="A170" s="1498">
        <v>4</v>
      </c>
      <c r="B170" s="1892" t="s">
        <v>1778</v>
      </c>
      <c r="C170" s="1892"/>
      <c r="D170" s="1892"/>
      <c r="E170" s="1892"/>
      <c r="F170" s="1892"/>
      <c r="G170" s="1892"/>
      <c r="H170" s="1892"/>
      <c r="I170" s="1892"/>
      <c r="J170" s="1892"/>
      <c r="K170" s="1892"/>
      <c r="L170" s="1892"/>
      <c r="M170" s="1892"/>
      <c r="N170" s="1892"/>
      <c r="O170" s="1892"/>
      <c r="P170" s="1892"/>
      <c r="Q170" s="1892"/>
      <c r="R170" s="1892"/>
      <c r="S170" s="1492"/>
    </row>
    <row r="171" spans="1:19" ht="40.5" customHeight="1">
      <c r="A171" s="1491"/>
      <c r="B171" s="1503" t="s">
        <v>1221</v>
      </c>
      <c r="C171" s="1494" t="s">
        <v>1650</v>
      </c>
      <c r="E171" s="1452">
        <v>245000</v>
      </c>
      <c r="F171" s="123"/>
      <c r="G171" s="2284" t="s">
        <v>1724</v>
      </c>
      <c r="H171" s="2285"/>
      <c r="I171" s="2285"/>
      <c r="J171" s="2285"/>
      <c r="K171" s="2285"/>
      <c r="L171" s="2285"/>
      <c r="M171" s="2285"/>
      <c r="N171" s="2285"/>
      <c r="O171" s="2285"/>
      <c r="P171" s="2285"/>
      <c r="Q171" s="2285"/>
      <c r="R171" s="2286"/>
      <c r="S171" s="1492"/>
    </row>
    <row r="172" spans="1:19" ht="30.75" customHeight="1">
      <c r="A172" s="1498" t="s">
        <v>1225</v>
      </c>
      <c r="B172" s="1892" t="s">
        <v>1232</v>
      </c>
      <c r="C172" s="1892"/>
      <c r="D172" s="1892"/>
      <c r="E172" s="1892"/>
      <c r="F172" s="1892"/>
      <c r="G172" s="1892"/>
      <c r="H172" s="1892"/>
      <c r="I172" s="1892"/>
      <c r="J172" s="1892"/>
      <c r="K172" s="1892"/>
      <c r="L172" s="1892"/>
      <c r="M172" s="1892"/>
      <c r="N172" s="1892"/>
      <c r="O172" s="1892"/>
      <c r="P172" s="1892"/>
      <c r="Q172" s="1892"/>
      <c r="R172" s="1892"/>
      <c r="S172" s="1505"/>
    </row>
    <row r="173" spans="1:19" ht="50.1" customHeight="1">
      <c r="A173" s="1498">
        <v>1</v>
      </c>
      <c r="B173" s="1892" t="s">
        <v>1776</v>
      </c>
      <c r="C173" s="1892"/>
      <c r="D173" s="1892"/>
      <c r="E173" s="1892"/>
      <c r="F173" s="1892"/>
      <c r="G173" s="1892"/>
      <c r="H173" s="1892"/>
      <c r="I173" s="1892"/>
      <c r="J173" s="1892"/>
      <c r="K173" s="1892"/>
      <c r="L173" s="1892"/>
      <c r="M173" s="1892"/>
      <c r="N173" s="1892"/>
      <c r="O173" s="1892"/>
      <c r="P173" s="1892"/>
      <c r="Q173" s="1892"/>
      <c r="R173" s="1892"/>
      <c r="S173" s="154"/>
    </row>
    <row r="174" spans="1:19" ht="39" customHeight="1">
      <c r="A174" s="1498"/>
      <c r="B174" s="1491" t="s">
        <v>1238</v>
      </c>
      <c r="C174" s="147"/>
      <c r="D174" s="147"/>
      <c r="E174" s="1454"/>
      <c r="F174" s="147"/>
      <c r="G174" s="2317" t="s">
        <v>1734</v>
      </c>
      <c r="H174" s="2317"/>
      <c r="I174" s="2317"/>
      <c r="J174" s="2317"/>
      <c r="K174" s="2317"/>
      <c r="L174" s="2317"/>
      <c r="M174" s="2317"/>
      <c r="N174" s="2317"/>
      <c r="O174" s="2317"/>
      <c r="P174" s="2317"/>
      <c r="Q174" s="2317"/>
      <c r="R174" s="2317"/>
      <c r="S174" s="142"/>
    </row>
    <row r="175" spans="1:19" ht="30" customHeight="1">
      <c r="A175" s="1498"/>
      <c r="B175" s="1503" t="s">
        <v>1240</v>
      </c>
      <c r="C175" s="1494" t="s">
        <v>724</v>
      </c>
      <c r="D175" s="1494"/>
      <c r="E175" s="148">
        <v>1565000</v>
      </c>
      <c r="F175" s="129"/>
      <c r="G175" s="2317"/>
      <c r="H175" s="2317"/>
      <c r="I175" s="2317"/>
      <c r="J175" s="2317"/>
      <c r="K175" s="2317"/>
      <c r="L175" s="2317"/>
      <c r="M175" s="2317"/>
      <c r="N175" s="2317"/>
      <c r="O175" s="2317"/>
      <c r="P175" s="2317"/>
      <c r="Q175" s="2317"/>
      <c r="R175" s="2317"/>
      <c r="S175" s="142"/>
    </row>
    <row r="176" spans="1:19" ht="30" customHeight="1">
      <c r="A176" s="1498"/>
      <c r="B176" s="1503" t="s">
        <v>1241</v>
      </c>
      <c r="C176" s="1494" t="s">
        <v>724</v>
      </c>
      <c r="D176" s="1494"/>
      <c r="E176" s="148">
        <v>1610000</v>
      </c>
      <c r="F176" s="129"/>
      <c r="G176" s="2317"/>
      <c r="H176" s="2317"/>
      <c r="I176" s="2317"/>
      <c r="J176" s="2317"/>
      <c r="K176" s="2317"/>
      <c r="L176" s="2317"/>
      <c r="M176" s="2317"/>
      <c r="N176" s="2317"/>
      <c r="O176" s="2317"/>
      <c r="P176" s="2317"/>
      <c r="Q176" s="2317"/>
      <c r="R176" s="2317"/>
      <c r="S176" s="142"/>
    </row>
    <row r="177" spans="1:19" ht="30" customHeight="1">
      <c r="A177" s="1498"/>
      <c r="B177" s="1491" t="s">
        <v>1242</v>
      </c>
      <c r="C177" s="147"/>
      <c r="D177" s="147"/>
      <c r="E177" s="1454"/>
      <c r="F177" s="147"/>
      <c r="G177" s="2317" t="s">
        <v>1735</v>
      </c>
      <c r="H177" s="2317"/>
      <c r="I177" s="2317"/>
      <c r="J177" s="2317"/>
      <c r="K177" s="2317"/>
      <c r="L177" s="2317"/>
      <c r="M177" s="2317"/>
      <c r="N177" s="2317"/>
      <c r="O177" s="2317"/>
      <c r="P177" s="2317"/>
      <c r="Q177" s="2317"/>
      <c r="R177" s="2317"/>
      <c r="S177" s="2257"/>
    </row>
    <row r="178" spans="1:19" ht="30" customHeight="1">
      <c r="A178" s="1498"/>
      <c r="B178" s="1503" t="s">
        <v>1240</v>
      </c>
      <c r="C178" s="1494" t="s">
        <v>724</v>
      </c>
      <c r="D178" s="1494"/>
      <c r="E178" s="1450">
        <v>1615000</v>
      </c>
      <c r="F178" s="147"/>
      <c r="G178" s="2317"/>
      <c r="H178" s="2317"/>
      <c r="I178" s="2317"/>
      <c r="J178" s="2317"/>
      <c r="K178" s="2317"/>
      <c r="L178" s="2317"/>
      <c r="M178" s="2317"/>
      <c r="N178" s="2317"/>
      <c r="O178" s="2317"/>
      <c r="P178" s="2317"/>
      <c r="Q178" s="2317"/>
      <c r="R178" s="2317"/>
      <c r="S178" s="2257"/>
    </row>
    <row r="179" spans="1:19" ht="30" customHeight="1">
      <c r="A179" s="1498"/>
      <c r="B179" s="1503" t="s">
        <v>1241</v>
      </c>
      <c r="C179" s="1494" t="s">
        <v>724</v>
      </c>
      <c r="D179" s="1494"/>
      <c r="E179" s="1450">
        <v>1660000</v>
      </c>
      <c r="F179" s="147"/>
      <c r="G179" s="2317"/>
      <c r="H179" s="2317"/>
      <c r="I179" s="2317"/>
      <c r="J179" s="2317"/>
      <c r="K179" s="2317"/>
      <c r="L179" s="2317"/>
      <c r="M179" s="2317"/>
      <c r="N179" s="2317"/>
      <c r="O179" s="2317"/>
      <c r="P179" s="2317"/>
      <c r="Q179" s="2317"/>
      <c r="R179" s="2317"/>
      <c r="S179" s="2257"/>
    </row>
    <row r="180" spans="1:19" ht="30" customHeight="1">
      <c r="A180" s="1498"/>
      <c r="B180" s="1491" t="s">
        <v>1243</v>
      </c>
      <c r="C180" s="147"/>
      <c r="D180" s="147"/>
      <c r="E180" s="1454"/>
      <c r="F180" s="147"/>
      <c r="G180" s="2317" t="s">
        <v>1736</v>
      </c>
      <c r="H180" s="2317"/>
      <c r="I180" s="2317"/>
      <c r="J180" s="2317"/>
      <c r="K180" s="2317"/>
      <c r="L180" s="2317"/>
      <c r="M180" s="2317"/>
      <c r="N180" s="2317"/>
      <c r="O180" s="2317"/>
      <c r="P180" s="2317"/>
      <c r="Q180" s="2317"/>
      <c r="R180" s="2317"/>
      <c r="S180" s="2257"/>
    </row>
    <row r="181" spans="1:19" ht="30" customHeight="1">
      <c r="A181" s="1492"/>
      <c r="B181" s="1503" t="s">
        <v>1240</v>
      </c>
      <c r="C181" s="1494" t="s">
        <v>724</v>
      </c>
      <c r="D181" s="1494"/>
      <c r="E181" s="1450">
        <v>1665000</v>
      </c>
      <c r="F181" s="129"/>
      <c r="G181" s="2317"/>
      <c r="H181" s="2317"/>
      <c r="I181" s="2317"/>
      <c r="J181" s="2317"/>
      <c r="K181" s="2317"/>
      <c r="L181" s="2317"/>
      <c r="M181" s="2317"/>
      <c r="N181" s="2317"/>
      <c r="O181" s="2317"/>
      <c r="P181" s="2317"/>
      <c r="Q181" s="2317"/>
      <c r="R181" s="2317"/>
      <c r="S181" s="2257"/>
    </row>
    <row r="182" spans="1:19" ht="30" customHeight="1">
      <c r="A182" s="1492"/>
      <c r="B182" s="1503" t="s">
        <v>1241</v>
      </c>
      <c r="C182" s="1494" t="s">
        <v>724</v>
      </c>
      <c r="D182" s="1494"/>
      <c r="E182" s="1450">
        <v>1710000</v>
      </c>
      <c r="F182" s="129"/>
      <c r="G182" s="2317"/>
      <c r="H182" s="2317"/>
      <c r="I182" s="2317"/>
      <c r="J182" s="2317"/>
      <c r="K182" s="2317"/>
      <c r="L182" s="2317"/>
      <c r="M182" s="2317"/>
      <c r="N182" s="2317"/>
      <c r="O182" s="2317"/>
      <c r="P182" s="2317"/>
      <c r="Q182" s="2317"/>
      <c r="R182" s="2317"/>
      <c r="S182" s="2257"/>
    </row>
    <row r="183" spans="1:19" ht="30" customHeight="1">
      <c r="A183" s="1498" t="s">
        <v>1231</v>
      </c>
      <c r="B183" s="1892" t="s">
        <v>1248</v>
      </c>
      <c r="C183" s="1892"/>
      <c r="D183" s="1892"/>
      <c r="E183" s="1892"/>
      <c r="F183" s="1892"/>
      <c r="G183" s="1892"/>
      <c r="H183" s="1892"/>
      <c r="I183" s="1892"/>
      <c r="J183" s="1892"/>
      <c r="K183" s="1892"/>
      <c r="L183" s="1892"/>
      <c r="M183" s="1892"/>
      <c r="N183" s="1892"/>
      <c r="O183" s="1892"/>
      <c r="P183" s="1892"/>
      <c r="Q183" s="1892"/>
      <c r="R183" s="1892"/>
      <c r="S183" s="162"/>
    </row>
    <row r="184" spans="1:19" ht="50.1" customHeight="1">
      <c r="A184" s="1498">
        <v>1</v>
      </c>
      <c r="B184" s="1892" t="s">
        <v>1790</v>
      </c>
      <c r="C184" s="2331"/>
      <c r="D184" s="2331"/>
      <c r="E184" s="2331"/>
      <c r="F184" s="2331"/>
      <c r="G184" s="2331"/>
      <c r="H184" s="2331"/>
      <c r="I184" s="2331"/>
      <c r="J184" s="2331"/>
      <c r="K184" s="2331"/>
      <c r="L184" s="2331"/>
      <c r="M184" s="2331"/>
      <c r="N184" s="2331"/>
      <c r="O184" s="2331"/>
      <c r="P184" s="2331"/>
      <c r="Q184" s="2331"/>
      <c r="R184" s="2331"/>
      <c r="S184" s="163"/>
    </row>
    <row r="185" spans="1:19" ht="30" customHeight="1">
      <c r="A185" s="1498"/>
      <c r="B185" s="1892" t="s">
        <v>1421</v>
      </c>
      <c r="C185" s="1892"/>
      <c r="D185" s="1892"/>
      <c r="E185" s="1892"/>
      <c r="F185" s="1503"/>
      <c r="G185" s="1503"/>
      <c r="H185" s="1503"/>
      <c r="I185" s="1503"/>
      <c r="J185" s="1503"/>
      <c r="K185" s="1503"/>
      <c r="L185" s="1503"/>
      <c r="M185" s="1503"/>
      <c r="N185" s="1503"/>
      <c r="O185" s="1503"/>
      <c r="P185" s="1503"/>
      <c r="Q185" s="1503"/>
      <c r="R185" s="1503"/>
      <c r="S185" s="163"/>
    </row>
    <row r="186" spans="1:19" ht="33" customHeight="1">
      <c r="A186" s="123"/>
      <c r="B186" s="1892" t="s">
        <v>1453</v>
      </c>
      <c r="C186" s="1892"/>
      <c r="D186" s="1892"/>
      <c r="E186" s="2241"/>
      <c r="F186" s="2241"/>
      <c r="G186" s="2241"/>
      <c r="H186" s="2282"/>
      <c r="I186" s="2283"/>
      <c r="J186" s="2283"/>
      <c r="K186" s="2283"/>
      <c r="L186" s="2283"/>
      <c r="M186" s="2283"/>
      <c r="N186" s="2283"/>
      <c r="O186" s="2283"/>
      <c r="P186" s="2283"/>
      <c r="Q186" s="2283"/>
      <c r="R186" s="2351"/>
      <c r="S186" s="2303"/>
    </row>
    <row r="187" spans="1:19" ht="33.75">
      <c r="A187" s="1492"/>
      <c r="B187" s="1503" t="s">
        <v>1654</v>
      </c>
      <c r="C187" s="1494" t="s">
        <v>1655</v>
      </c>
      <c r="D187" s="2257" t="s">
        <v>1423</v>
      </c>
      <c r="E187" s="155"/>
      <c r="F187" s="155"/>
      <c r="G187" s="156">
        <f>1560000/1.1</f>
        <v>1418181.8181818181</v>
      </c>
      <c r="H187" s="2311" t="s">
        <v>1454</v>
      </c>
      <c r="I187" s="2312"/>
      <c r="J187" s="2312"/>
      <c r="K187" s="2312"/>
      <c r="L187" s="2312"/>
      <c r="M187" s="2312"/>
      <c r="N187" s="2312"/>
      <c r="O187" s="2312"/>
      <c r="P187" s="2312"/>
      <c r="Q187" s="2312"/>
      <c r="R187" s="2313"/>
      <c r="S187" s="2303"/>
    </row>
    <row r="188" spans="1:19" ht="33.75">
      <c r="A188" s="1492"/>
      <c r="B188" s="1503" t="s">
        <v>1656</v>
      </c>
      <c r="C188" s="1494" t="s">
        <v>1655</v>
      </c>
      <c r="D188" s="2257"/>
      <c r="E188" s="155"/>
      <c r="F188" s="155"/>
      <c r="G188" s="156">
        <f>1610000/1.1</f>
        <v>1463636.3636363635</v>
      </c>
      <c r="H188" s="2314"/>
      <c r="I188" s="2315"/>
      <c r="J188" s="2315"/>
      <c r="K188" s="2315"/>
      <c r="L188" s="2315"/>
      <c r="M188" s="2315"/>
      <c r="N188" s="2315"/>
      <c r="O188" s="2315"/>
      <c r="P188" s="2315"/>
      <c r="Q188" s="2315"/>
      <c r="R188" s="2316"/>
      <c r="S188" s="2303"/>
    </row>
    <row r="189" spans="1:19" ht="33.75">
      <c r="A189" s="1492"/>
      <c r="B189" s="1503" t="s">
        <v>1657</v>
      </c>
      <c r="C189" s="1494" t="s">
        <v>1655</v>
      </c>
      <c r="D189" s="2257"/>
      <c r="E189" s="155"/>
      <c r="F189" s="155"/>
      <c r="G189" s="156">
        <f>1660000/1.1</f>
        <v>1509090.9090909089</v>
      </c>
      <c r="H189" s="2314"/>
      <c r="I189" s="2315"/>
      <c r="J189" s="2315"/>
      <c r="K189" s="2315"/>
      <c r="L189" s="2315"/>
      <c r="M189" s="2315"/>
      <c r="N189" s="2315"/>
      <c r="O189" s="2315"/>
      <c r="P189" s="2315"/>
      <c r="Q189" s="2315"/>
      <c r="R189" s="2316"/>
      <c r="S189" s="2303"/>
    </row>
    <row r="190" spans="1:19" ht="33.75">
      <c r="A190" s="1492"/>
      <c r="B190" s="1503" t="s">
        <v>1658</v>
      </c>
      <c r="C190" s="1494" t="s">
        <v>1655</v>
      </c>
      <c r="D190" s="2257"/>
      <c r="E190" s="155"/>
      <c r="F190" s="155"/>
      <c r="G190" s="156">
        <f>1710000/1.1</f>
        <v>1554545.4545454544</v>
      </c>
      <c r="H190" s="2314"/>
      <c r="I190" s="2315"/>
      <c r="J190" s="2315"/>
      <c r="K190" s="2315"/>
      <c r="L190" s="2315"/>
      <c r="M190" s="2315"/>
      <c r="N190" s="2315"/>
      <c r="O190" s="2315"/>
      <c r="P190" s="2315"/>
      <c r="Q190" s="2315"/>
      <c r="R190" s="2316"/>
      <c r="S190" s="2303"/>
    </row>
    <row r="191" spans="1:19" ht="33.75">
      <c r="A191" s="1492"/>
      <c r="B191" s="1503" t="s">
        <v>1659</v>
      </c>
      <c r="C191" s="1494" t="s">
        <v>1655</v>
      </c>
      <c r="D191" s="2257"/>
      <c r="E191" s="155"/>
      <c r="F191" s="155"/>
      <c r="G191" s="156">
        <f>1770000/1.1</f>
        <v>1609090.9090909089</v>
      </c>
      <c r="H191" s="2314"/>
      <c r="I191" s="2315"/>
      <c r="J191" s="2315"/>
      <c r="K191" s="2315"/>
      <c r="L191" s="2315"/>
      <c r="M191" s="2315"/>
      <c r="N191" s="2315"/>
      <c r="O191" s="2315"/>
      <c r="P191" s="2315"/>
      <c r="Q191" s="2315"/>
      <c r="R191" s="2316"/>
      <c r="S191" s="2303"/>
    </row>
    <row r="192" spans="1:19" ht="33.75">
      <c r="A192" s="1492"/>
      <c r="B192" s="1503" t="s">
        <v>1660</v>
      </c>
      <c r="C192" s="1494" t="s">
        <v>1655</v>
      </c>
      <c r="D192" s="2257"/>
      <c r="E192" s="155"/>
      <c r="F192" s="155"/>
      <c r="G192" s="1355">
        <f>1870000/1.1</f>
        <v>1699999.9999999998</v>
      </c>
      <c r="H192" s="2314"/>
      <c r="I192" s="2315"/>
      <c r="J192" s="2315"/>
      <c r="K192" s="2315"/>
      <c r="L192" s="2315"/>
      <c r="M192" s="2315"/>
      <c r="N192" s="2315"/>
      <c r="O192" s="2315"/>
      <c r="P192" s="2315"/>
      <c r="Q192" s="2315"/>
      <c r="R192" s="2316"/>
      <c r="S192" s="2303"/>
    </row>
    <row r="193" spans="1:19" ht="33.75">
      <c r="A193" s="1492"/>
      <c r="B193" s="1503" t="s">
        <v>1661</v>
      </c>
      <c r="C193" s="1494" t="s">
        <v>1655</v>
      </c>
      <c r="D193" s="2257"/>
      <c r="E193" s="155"/>
      <c r="F193" s="155"/>
      <c r="G193" s="156">
        <f>1990000/1.1</f>
        <v>1809090.9090909089</v>
      </c>
      <c r="H193" s="2347"/>
      <c r="I193" s="2348"/>
      <c r="J193" s="2348"/>
      <c r="K193" s="2348"/>
      <c r="L193" s="2348"/>
      <c r="M193" s="2348"/>
      <c r="N193" s="2348"/>
      <c r="O193" s="2348"/>
      <c r="P193" s="2348"/>
      <c r="Q193" s="2348"/>
      <c r="R193" s="2349"/>
      <c r="S193" s="2303"/>
    </row>
    <row r="194" spans="1:19" ht="37.5" customHeight="1">
      <c r="A194" s="1492"/>
      <c r="B194" s="1491" t="s">
        <v>1690</v>
      </c>
      <c r="C194" s="1336"/>
      <c r="D194" s="124"/>
      <c r="E194" s="2241"/>
      <c r="F194" s="2241"/>
      <c r="G194" s="2241"/>
      <c r="H194" s="2241"/>
      <c r="I194" s="2241"/>
      <c r="J194" s="2241"/>
      <c r="K194" s="2241"/>
      <c r="L194" s="2241"/>
      <c r="M194" s="2241"/>
      <c r="N194" s="2241"/>
      <c r="O194" s="2241"/>
      <c r="P194" s="2241"/>
      <c r="Q194" s="2241"/>
      <c r="R194" s="2241"/>
      <c r="S194" s="2242" t="s">
        <v>1691</v>
      </c>
    </row>
    <row r="195" spans="1:19" ht="36.75" customHeight="1">
      <c r="A195" s="1492"/>
      <c r="B195" s="1503" t="s">
        <v>1654</v>
      </c>
      <c r="C195" s="1494" t="s">
        <v>1655</v>
      </c>
      <c r="D195" s="2257" t="s">
        <v>1423</v>
      </c>
      <c r="E195" s="157">
        <f>1300000/1.1</f>
        <v>1181818.1818181816</v>
      </c>
      <c r="F195" s="155"/>
      <c r="G195" s="158"/>
      <c r="H195" s="2311" t="s">
        <v>1456</v>
      </c>
      <c r="I195" s="2312"/>
      <c r="J195" s="2312"/>
      <c r="K195" s="2312"/>
      <c r="L195" s="2312"/>
      <c r="M195" s="2312"/>
      <c r="N195" s="2312"/>
      <c r="O195" s="2312"/>
      <c r="P195" s="2312"/>
      <c r="Q195" s="2312"/>
      <c r="R195" s="2313"/>
      <c r="S195" s="2243"/>
    </row>
    <row r="196" spans="1:19" ht="36.75" customHeight="1">
      <c r="A196" s="1492"/>
      <c r="B196" s="1503" t="s">
        <v>1656</v>
      </c>
      <c r="C196" s="1494" t="s">
        <v>1655</v>
      </c>
      <c r="D196" s="2257"/>
      <c r="E196" s="1522">
        <f>1350000/1.1</f>
        <v>1227272.7272727271</v>
      </c>
      <c r="F196" s="155"/>
      <c r="G196" s="148"/>
      <c r="H196" s="2314"/>
      <c r="I196" s="2315"/>
      <c r="J196" s="2315"/>
      <c r="K196" s="2315"/>
      <c r="L196" s="2315"/>
      <c r="M196" s="2315"/>
      <c r="N196" s="2315"/>
      <c r="O196" s="2315"/>
      <c r="P196" s="2315"/>
      <c r="Q196" s="2315"/>
      <c r="R196" s="2316"/>
      <c r="S196" s="2243"/>
    </row>
    <row r="197" spans="1:19" ht="36.75" customHeight="1">
      <c r="A197" s="1492"/>
      <c r="B197" s="1503" t="s">
        <v>1657</v>
      </c>
      <c r="C197" s="1494" t="s">
        <v>1655</v>
      </c>
      <c r="D197" s="2257"/>
      <c r="E197" s="1522">
        <f>1400000/1.1</f>
        <v>1272727.2727272727</v>
      </c>
      <c r="F197" s="155"/>
      <c r="G197" s="148"/>
      <c r="H197" s="2314"/>
      <c r="I197" s="2315"/>
      <c r="J197" s="2315"/>
      <c r="K197" s="2315"/>
      <c r="L197" s="2315"/>
      <c r="M197" s="2315"/>
      <c r="N197" s="2315"/>
      <c r="O197" s="2315"/>
      <c r="P197" s="2315"/>
      <c r="Q197" s="2315"/>
      <c r="R197" s="2316"/>
      <c r="S197" s="2243"/>
    </row>
    <row r="198" spans="1:19" ht="36.75" customHeight="1">
      <c r="A198" s="1492"/>
      <c r="B198" s="1503" t="s">
        <v>1658</v>
      </c>
      <c r="C198" s="1494" t="s">
        <v>1655</v>
      </c>
      <c r="D198" s="2257"/>
      <c r="E198" s="1522">
        <f>1450000/1.1</f>
        <v>1318181.8181818181</v>
      </c>
      <c r="F198" s="155"/>
      <c r="G198" s="148"/>
      <c r="H198" s="2314"/>
      <c r="I198" s="2315"/>
      <c r="J198" s="2315"/>
      <c r="K198" s="2315"/>
      <c r="L198" s="2315"/>
      <c r="M198" s="2315"/>
      <c r="N198" s="2315"/>
      <c r="O198" s="2315"/>
      <c r="P198" s="2315"/>
      <c r="Q198" s="2315"/>
      <c r="R198" s="2316"/>
      <c r="S198" s="2243"/>
    </row>
    <row r="199" spans="1:19" ht="36.75" customHeight="1">
      <c r="A199" s="1492"/>
      <c r="B199" s="1503" t="s">
        <v>1659</v>
      </c>
      <c r="C199" s="1494" t="s">
        <v>1655</v>
      </c>
      <c r="D199" s="2257"/>
      <c r="E199" s="1522">
        <f>1520000/1.1</f>
        <v>1381818.1818181816</v>
      </c>
      <c r="F199" s="155"/>
      <c r="G199" s="148"/>
      <c r="H199" s="2314"/>
      <c r="I199" s="2315"/>
      <c r="J199" s="2315"/>
      <c r="K199" s="2315"/>
      <c r="L199" s="2315"/>
      <c r="M199" s="2315"/>
      <c r="N199" s="2315"/>
      <c r="O199" s="2315"/>
      <c r="P199" s="2315"/>
      <c r="Q199" s="2315"/>
      <c r="R199" s="2316"/>
      <c r="S199" s="2243"/>
    </row>
    <row r="200" spans="1:19" ht="36.75" customHeight="1">
      <c r="A200" s="1492"/>
      <c r="B200" s="1503" t="s">
        <v>1530</v>
      </c>
      <c r="C200" s="1494" t="s">
        <v>548</v>
      </c>
      <c r="D200" s="2257"/>
      <c r="E200" s="1522">
        <f>1645000/1.1</f>
        <v>1495454.5454545454</v>
      </c>
      <c r="F200" s="155"/>
      <c r="G200" s="148"/>
      <c r="H200" s="2347"/>
      <c r="I200" s="2348"/>
      <c r="J200" s="2348"/>
      <c r="K200" s="2348"/>
      <c r="L200" s="2348"/>
      <c r="M200" s="2348"/>
      <c r="N200" s="2348"/>
      <c r="O200" s="2348"/>
      <c r="P200" s="2348"/>
      <c r="Q200" s="2348"/>
      <c r="R200" s="2349"/>
      <c r="S200" s="2244"/>
    </row>
    <row r="201" spans="1:19" ht="39.950000000000003" customHeight="1">
      <c r="A201" s="1492"/>
      <c r="B201" s="1491" t="s">
        <v>1689</v>
      </c>
      <c r="C201" s="1336"/>
      <c r="D201" s="124"/>
      <c r="E201" s="2241"/>
      <c r="F201" s="2241"/>
      <c r="G201" s="2241"/>
      <c r="H201" s="2241"/>
      <c r="I201" s="2241"/>
      <c r="J201" s="2241"/>
      <c r="K201" s="2241"/>
      <c r="L201" s="2241"/>
      <c r="M201" s="2241"/>
      <c r="N201" s="2241"/>
      <c r="O201" s="2241"/>
      <c r="P201" s="2241"/>
      <c r="Q201" s="2241"/>
      <c r="R201" s="2241"/>
      <c r="S201" s="1498"/>
    </row>
    <row r="202" spans="1:19" ht="38.25" customHeight="1">
      <c r="A202" s="1492"/>
      <c r="B202" s="1503" t="s">
        <v>1654</v>
      </c>
      <c r="C202" s="1494" t="s">
        <v>1655</v>
      </c>
      <c r="D202" s="2257" t="s">
        <v>1423</v>
      </c>
      <c r="E202" s="1522">
        <f>1300000/1.1</f>
        <v>1181818.1818181816</v>
      </c>
      <c r="F202" s="155"/>
      <c r="G202" s="148"/>
      <c r="H202" s="2311" t="s">
        <v>1459</v>
      </c>
      <c r="I202" s="2312"/>
      <c r="J202" s="2312"/>
      <c r="K202" s="2312"/>
      <c r="L202" s="2312"/>
      <c r="M202" s="2312"/>
      <c r="N202" s="2312"/>
      <c r="O202" s="2312"/>
      <c r="P202" s="2312"/>
      <c r="Q202" s="2312"/>
      <c r="R202" s="2313"/>
      <c r="S202" s="2335" t="s">
        <v>1789</v>
      </c>
    </row>
    <row r="203" spans="1:19" ht="38.25" customHeight="1">
      <c r="A203" s="1492"/>
      <c r="B203" s="1503" t="s">
        <v>1656</v>
      </c>
      <c r="C203" s="1494" t="s">
        <v>1655</v>
      </c>
      <c r="D203" s="2257"/>
      <c r="E203" s="1522">
        <f>1350000/1.1</f>
        <v>1227272.7272727271</v>
      </c>
      <c r="F203" s="155"/>
      <c r="G203" s="148"/>
      <c r="H203" s="2314"/>
      <c r="I203" s="2315"/>
      <c r="J203" s="2315"/>
      <c r="K203" s="2315"/>
      <c r="L203" s="2315"/>
      <c r="M203" s="2315"/>
      <c r="N203" s="2315"/>
      <c r="O203" s="2315"/>
      <c r="P203" s="2315"/>
      <c r="Q203" s="2315"/>
      <c r="R203" s="2316"/>
      <c r="S203" s="2257"/>
    </row>
    <row r="204" spans="1:19" ht="38.25" customHeight="1">
      <c r="A204" s="1492"/>
      <c r="B204" s="1503" t="s">
        <v>1657</v>
      </c>
      <c r="C204" s="1494" t="s">
        <v>1655</v>
      </c>
      <c r="D204" s="2257"/>
      <c r="E204" s="1522">
        <f>1400000/1.1</f>
        <v>1272727.2727272727</v>
      </c>
      <c r="F204" s="155"/>
      <c r="G204" s="148"/>
      <c r="H204" s="2314"/>
      <c r="I204" s="2315"/>
      <c r="J204" s="2315"/>
      <c r="K204" s="2315"/>
      <c r="L204" s="2315"/>
      <c r="M204" s="2315"/>
      <c r="N204" s="2315"/>
      <c r="O204" s="2315"/>
      <c r="P204" s="2315"/>
      <c r="Q204" s="2315"/>
      <c r="R204" s="2316"/>
      <c r="S204" s="2257"/>
    </row>
    <row r="205" spans="1:19" ht="38.25" customHeight="1">
      <c r="A205" s="1492"/>
      <c r="B205" s="1503" t="s">
        <v>1658</v>
      </c>
      <c r="C205" s="1494" t="s">
        <v>1655</v>
      </c>
      <c r="D205" s="2257"/>
      <c r="E205" s="1522">
        <f>1450000/1.1</f>
        <v>1318181.8181818181</v>
      </c>
      <c r="F205" s="155"/>
      <c r="G205" s="148"/>
      <c r="H205" s="2314"/>
      <c r="I205" s="2315"/>
      <c r="J205" s="2315"/>
      <c r="K205" s="2315"/>
      <c r="L205" s="2315"/>
      <c r="M205" s="2315"/>
      <c r="N205" s="2315"/>
      <c r="O205" s="2315"/>
      <c r="P205" s="2315"/>
      <c r="Q205" s="2315"/>
      <c r="R205" s="2316"/>
      <c r="S205" s="2257"/>
    </row>
    <row r="206" spans="1:19" ht="38.25" customHeight="1">
      <c r="A206" s="1492"/>
      <c r="B206" s="1503" t="s">
        <v>1659</v>
      </c>
      <c r="C206" s="1494" t="s">
        <v>1655</v>
      </c>
      <c r="D206" s="2257"/>
      <c r="E206" s="1522">
        <f>1520000/1.1</f>
        <v>1381818.1818181816</v>
      </c>
      <c r="F206" s="155"/>
      <c r="G206" s="148"/>
      <c r="H206" s="2314"/>
      <c r="I206" s="2315"/>
      <c r="J206" s="2315"/>
      <c r="K206" s="2315"/>
      <c r="L206" s="2315"/>
      <c r="M206" s="2315"/>
      <c r="N206" s="2315"/>
      <c r="O206" s="2315"/>
      <c r="P206" s="2315"/>
      <c r="Q206" s="2315"/>
      <c r="R206" s="2316"/>
      <c r="S206" s="2257"/>
    </row>
    <row r="207" spans="1:19" ht="38.25" customHeight="1">
      <c r="A207" s="1492"/>
      <c r="B207" s="1503" t="s">
        <v>1530</v>
      </c>
      <c r="C207" s="1494" t="s">
        <v>548</v>
      </c>
      <c r="D207" s="2257"/>
      <c r="E207" s="1522">
        <f>1645000/1.1</f>
        <v>1495454.5454545454</v>
      </c>
      <c r="F207" s="155"/>
      <c r="G207" s="148"/>
      <c r="H207" s="2314"/>
      <c r="I207" s="2315"/>
      <c r="J207" s="2315"/>
      <c r="K207" s="2315"/>
      <c r="L207" s="2315"/>
      <c r="M207" s="2315"/>
      <c r="N207" s="2315"/>
      <c r="O207" s="2315"/>
      <c r="P207" s="2315"/>
      <c r="Q207" s="2315"/>
      <c r="R207" s="2316"/>
      <c r="S207" s="2257"/>
    </row>
    <row r="208" spans="1:19" ht="30" customHeight="1">
      <c r="A208" s="1498" t="s">
        <v>1247</v>
      </c>
      <c r="B208" s="2337" t="s">
        <v>1267</v>
      </c>
      <c r="C208" s="2337"/>
      <c r="D208" s="2337"/>
      <c r="E208" s="2337"/>
      <c r="F208" s="2337"/>
      <c r="G208" s="2337"/>
      <c r="H208" s="2337"/>
      <c r="I208" s="2337"/>
      <c r="J208" s="2337"/>
      <c r="K208" s="2337"/>
      <c r="L208" s="2337"/>
      <c r="M208" s="2337"/>
      <c r="N208" s="2337"/>
      <c r="O208" s="2337"/>
      <c r="P208" s="2337"/>
      <c r="Q208" s="2337"/>
      <c r="R208" s="2337"/>
      <c r="S208" s="154"/>
    </row>
    <row r="209" spans="1:19" ht="45" hidden="1" customHeight="1">
      <c r="A209" s="2241">
        <v>1</v>
      </c>
      <c r="B209" s="1892" t="s">
        <v>1563</v>
      </c>
      <c r="C209" s="1892"/>
      <c r="D209" s="1892"/>
      <c r="E209" s="1892"/>
      <c r="F209" s="1892"/>
      <c r="G209" s="1892"/>
      <c r="H209" s="1892"/>
      <c r="I209" s="1892"/>
      <c r="J209" s="1892"/>
      <c r="K209" s="1892"/>
      <c r="L209" s="1892"/>
      <c r="M209" s="1892"/>
      <c r="N209" s="1892"/>
      <c r="O209" s="1892"/>
      <c r="P209" s="1892"/>
      <c r="Q209" s="1892"/>
      <c r="R209" s="1892"/>
      <c r="S209" s="2257"/>
    </row>
    <row r="210" spans="1:19" ht="30" hidden="1" customHeight="1">
      <c r="A210" s="2241"/>
      <c r="B210" s="2338" t="s">
        <v>1427</v>
      </c>
      <c r="C210" s="2331"/>
      <c r="D210" s="2331"/>
      <c r="E210" s="2331"/>
      <c r="F210" s="2331"/>
      <c r="G210" s="2331"/>
      <c r="H210" s="2331"/>
      <c r="I210" s="2331"/>
      <c r="J210" s="2331"/>
      <c r="K210" s="2331"/>
      <c r="L210" s="2331"/>
      <c r="M210" s="2331"/>
      <c r="N210" s="2331"/>
      <c r="O210" s="2331"/>
      <c r="P210" s="2331"/>
      <c r="Q210" s="2331"/>
      <c r="R210" s="2331"/>
      <c r="S210" s="2257"/>
    </row>
    <row r="211" spans="1:19" ht="22.5" hidden="1" customHeight="1">
      <c r="A211" s="2241"/>
      <c r="B211" s="2339" t="s">
        <v>1374</v>
      </c>
      <c r="C211" s="2331"/>
      <c r="D211" s="2331"/>
      <c r="E211" s="2331"/>
      <c r="F211" s="2331"/>
      <c r="G211" s="2331"/>
      <c r="H211" s="2331"/>
      <c r="I211" s="2331"/>
      <c r="J211" s="2331"/>
      <c r="K211" s="2331"/>
      <c r="L211" s="2331"/>
      <c r="M211" s="2331"/>
      <c r="N211" s="2331"/>
      <c r="O211" s="2331"/>
      <c r="P211" s="1503"/>
      <c r="Q211" s="1503"/>
      <c r="R211" s="1503"/>
      <c r="S211" s="2257"/>
    </row>
    <row r="212" spans="1:19" ht="18" hidden="1" customHeight="1">
      <c r="A212" s="2241"/>
      <c r="B212" s="2339" t="s">
        <v>1428</v>
      </c>
      <c r="C212" s="2331"/>
      <c r="D212" s="2331"/>
      <c r="E212" s="2331"/>
      <c r="F212" s="2331"/>
      <c r="G212" s="2331"/>
      <c r="H212" s="2331"/>
      <c r="I212" s="2331"/>
      <c r="J212" s="2331"/>
      <c r="K212" s="2331"/>
      <c r="L212" s="2331"/>
      <c r="M212" s="2331"/>
      <c r="N212" s="2331"/>
      <c r="O212" s="2331"/>
      <c r="P212" s="2331"/>
      <c r="Q212" s="2331"/>
      <c r="R212" s="2331"/>
      <c r="S212" s="2257"/>
    </row>
    <row r="213" spans="1:19" ht="18" hidden="1" customHeight="1">
      <c r="A213" s="2241"/>
      <c r="B213" s="2339" t="s">
        <v>1429</v>
      </c>
      <c r="C213" s="2331"/>
      <c r="D213" s="2331"/>
      <c r="E213" s="2331"/>
      <c r="F213" s="2331"/>
      <c r="G213" s="2331"/>
      <c r="H213" s="2331"/>
      <c r="I213" s="2331"/>
      <c r="J213" s="2331"/>
      <c r="K213" s="2331"/>
      <c r="L213" s="2331"/>
      <c r="M213" s="2331"/>
      <c r="N213" s="2331"/>
      <c r="O213" s="2331"/>
      <c r="P213" s="2331"/>
      <c r="Q213" s="2331"/>
      <c r="R213" s="2331"/>
      <c r="S213" s="2257"/>
    </row>
    <row r="214" spans="1:19" ht="30" hidden="1" customHeight="1">
      <c r="A214" s="1498"/>
      <c r="B214" s="2340" t="s">
        <v>1430</v>
      </c>
      <c r="C214" s="1892"/>
      <c r="D214" s="1892"/>
      <c r="E214" s="1892"/>
      <c r="F214" s="1892"/>
      <c r="G214" s="2327"/>
      <c r="H214" s="2327"/>
      <c r="I214" s="2327"/>
      <c r="J214" s="2327"/>
      <c r="K214" s="2327"/>
      <c r="L214" s="2327"/>
      <c r="M214" s="2327"/>
      <c r="N214" s="2327"/>
      <c r="O214" s="2327"/>
      <c r="P214" s="2327"/>
      <c r="Q214" s="2327"/>
      <c r="R214" s="2327"/>
      <c r="S214" s="157"/>
    </row>
    <row r="215" spans="1:19" ht="30" hidden="1" customHeight="1">
      <c r="A215" s="1492"/>
      <c r="B215" s="1503" t="s">
        <v>1272</v>
      </c>
      <c r="C215" s="1494" t="s">
        <v>1273</v>
      </c>
      <c r="D215" s="1494"/>
      <c r="E215" s="157">
        <v>440000</v>
      </c>
      <c r="F215" s="2258" t="s">
        <v>1431</v>
      </c>
      <c r="G215" s="2259"/>
      <c r="H215" s="2259"/>
      <c r="I215" s="2259"/>
      <c r="J215" s="2259"/>
      <c r="K215" s="2259"/>
      <c r="L215" s="2259"/>
      <c r="M215" s="2259"/>
      <c r="N215" s="2259"/>
      <c r="O215" s="2259"/>
      <c r="P215" s="2259"/>
      <c r="Q215" s="2259"/>
      <c r="R215" s="2260"/>
      <c r="S215" s="2257"/>
    </row>
    <row r="216" spans="1:19" ht="30" hidden="1" customHeight="1">
      <c r="A216" s="1492"/>
      <c r="B216" s="1503" t="s">
        <v>1274</v>
      </c>
      <c r="C216" s="1494" t="s">
        <v>1273</v>
      </c>
      <c r="D216" s="1494"/>
      <c r="E216" s="157">
        <v>495000</v>
      </c>
      <c r="F216" s="2261"/>
      <c r="G216" s="2262"/>
      <c r="H216" s="2262"/>
      <c r="I216" s="2262"/>
      <c r="J216" s="2262"/>
      <c r="K216" s="2262"/>
      <c r="L216" s="2262"/>
      <c r="M216" s="2262"/>
      <c r="N216" s="2262"/>
      <c r="O216" s="2262"/>
      <c r="P216" s="2262"/>
      <c r="Q216" s="2262"/>
      <c r="R216" s="2263"/>
      <c r="S216" s="2257"/>
    </row>
    <row r="217" spans="1:19" ht="30" hidden="1" customHeight="1">
      <c r="A217" s="1492"/>
      <c r="B217" s="1503" t="s">
        <v>1375</v>
      </c>
      <c r="C217" s="1494" t="s">
        <v>1273</v>
      </c>
      <c r="D217" s="1494"/>
      <c r="E217" s="157">
        <v>555000</v>
      </c>
      <c r="F217" s="2261"/>
      <c r="G217" s="2262"/>
      <c r="H217" s="2262"/>
      <c r="I217" s="2262"/>
      <c r="J217" s="2262"/>
      <c r="K217" s="2262"/>
      <c r="L217" s="2262"/>
      <c r="M217" s="2262"/>
      <c r="N217" s="2262"/>
      <c r="O217" s="2262"/>
      <c r="P217" s="2262"/>
      <c r="Q217" s="2262"/>
      <c r="R217" s="2263"/>
      <c r="S217" s="2257"/>
    </row>
    <row r="218" spans="1:19" ht="30" hidden="1" customHeight="1">
      <c r="A218" s="1492"/>
      <c r="B218" s="1503" t="s">
        <v>1276</v>
      </c>
      <c r="C218" s="1494" t="s">
        <v>1273</v>
      </c>
      <c r="D218" s="1494"/>
      <c r="E218" s="157">
        <v>680000</v>
      </c>
      <c r="F218" s="2261"/>
      <c r="G218" s="2262"/>
      <c r="H218" s="2262"/>
      <c r="I218" s="2262"/>
      <c r="J218" s="2262"/>
      <c r="K218" s="2262"/>
      <c r="L218" s="2262"/>
      <c r="M218" s="2262"/>
      <c r="N218" s="2262"/>
      <c r="O218" s="2262"/>
      <c r="P218" s="2262"/>
      <c r="Q218" s="2262"/>
      <c r="R218" s="2263"/>
      <c r="S218" s="2257"/>
    </row>
    <row r="219" spans="1:19" ht="30" hidden="1" customHeight="1">
      <c r="A219" s="1492"/>
      <c r="B219" s="1503" t="s">
        <v>1277</v>
      </c>
      <c r="C219" s="1494" t="s">
        <v>1273</v>
      </c>
      <c r="D219" s="1494"/>
      <c r="E219" s="157">
        <v>720000</v>
      </c>
      <c r="F219" s="2261"/>
      <c r="G219" s="2262"/>
      <c r="H219" s="2262"/>
      <c r="I219" s="2262"/>
      <c r="J219" s="2262"/>
      <c r="K219" s="2262"/>
      <c r="L219" s="2262"/>
      <c r="M219" s="2262"/>
      <c r="N219" s="2262"/>
      <c r="O219" s="2262"/>
      <c r="P219" s="2262"/>
      <c r="Q219" s="2262"/>
      <c r="R219" s="2263"/>
      <c r="S219" s="2257"/>
    </row>
    <row r="220" spans="1:19" ht="30" hidden="1" customHeight="1">
      <c r="A220" s="1492"/>
      <c r="B220" s="1503" t="s">
        <v>1278</v>
      </c>
      <c r="C220" s="1494" t="s">
        <v>1273</v>
      </c>
      <c r="D220" s="1494"/>
      <c r="E220" s="157">
        <v>790000</v>
      </c>
      <c r="F220" s="2261"/>
      <c r="G220" s="2262"/>
      <c r="H220" s="2262"/>
      <c r="I220" s="2262"/>
      <c r="J220" s="2262"/>
      <c r="K220" s="2262"/>
      <c r="L220" s="2262"/>
      <c r="M220" s="2262"/>
      <c r="N220" s="2262"/>
      <c r="O220" s="2262"/>
      <c r="P220" s="2262"/>
      <c r="Q220" s="2262"/>
      <c r="R220" s="2263"/>
      <c r="S220" s="2257"/>
    </row>
    <row r="221" spans="1:19" ht="30" hidden="1" customHeight="1">
      <c r="A221" s="1492"/>
      <c r="B221" s="1503" t="s">
        <v>1279</v>
      </c>
      <c r="C221" s="1494" t="s">
        <v>1273</v>
      </c>
      <c r="D221" s="1494"/>
      <c r="E221" s="157">
        <v>985000</v>
      </c>
      <c r="F221" s="2261"/>
      <c r="G221" s="2262"/>
      <c r="H221" s="2262"/>
      <c r="I221" s="2262"/>
      <c r="J221" s="2262"/>
      <c r="K221" s="2262"/>
      <c r="L221" s="2262"/>
      <c r="M221" s="2262"/>
      <c r="N221" s="2262"/>
      <c r="O221" s="2262"/>
      <c r="P221" s="2262"/>
      <c r="Q221" s="2262"/>
      <c r="R221" s="2263"/>
      <c r="S221" s="2257"/>
    </row>
    <row r="222" spans="1:19" ht="30" hidden="1" customHeight="1">
      <c r="A222" s="1492"/>
      <c r="B222" s="1503" t="s">
        <v>1280</v>
      </c>
      <c r="C222" s="1494" t="s">
        <v>1273</v>
      </c>
      <c r="D222" s="1494"/>
      <c r="E222" s="157">
        <v>1090000</v>
      </c>
      <c r="F222" s="2261"/>
      <c r="G222" s="2262"/>
      <c r="H222" s="2262"/>
      <c r="I222" s="2262"/>
      <c r="J222" s="2262"/>
      <c r="K222" s="2262"/>
      <c r="L222" s="2262"/>
      <c r="M222" s="2262"/>
      <c r="N222" s="2262"/>
      <c r="O222" s="2262"/>
      <c r="P222" s="2262"/>
      <c r="Q222" s="2262"/>
      <c r="R222" s="2263"/>
      <c r="S222" s="2257"/>
    </row>
    <row r="223" spans="1:19" ht="30" hidden="1" customHeight="1">
      <c r="A223" s="1492"/>
      <c r="B223" s="1503" t="s">
        <v>1281</v>
      </c>
      <c r="C223" s="1494" t="s">
        <v>1273</v>
      </c>
      <c r="D223" s="1494"/>
      <c r="E223" s="157">
        <v>1190000</v>
      </c>
      <c r="F223" s="2261"/>
      <c r="G223" s="2262"/>
      <c r="H223" s="2262"/>
      <c r="I223" s="2262"/>
      <c r="J223" s="2262"/>
      <c r="K223" s="2262"/>
      <c r="L223" s="2262"/>
      <c r="M223" s="2262"/>
      <c r="N223" s="2262"/>
      <c r="O223" s="2262"/>
      <c r="P223" s="2262"/>
      <c r="Q223" s="2262"/>
      <c r="R223" s="2263"/>
      <c r="S223" s="2257"/>
    </row>
    <row r="224" spans="1:19" ht="30" hidden="1" customHeight="1">
      <c r="A224" s="1492"/>
      <c r="B224" s="1503" t="s">
        <v>1282</v>
      </c>
      <c r="C224" s="1494" t="s">
        <v>1273</v>
      </c>
      <c r="D224" s="1494"/>
      <c r="E224" s="157">
        <v>1485000</v>
      </c>
      <c r="F224" s="2261"/>
      <c r="G224" s="2262"/>
      <c r="H224" s="2262"/>
      <c r="I224" s="2262"/>
      <c r="J224" s="2262"/>
      <c r="K224" s="2262"/>
      <c r="L224" s="2262"/>
      <c r="M224" s="2262"/>
      <c r="N224" s="2262"/>
      <c r="O224" s="2262"/>
      <c r="P224" s="2262"/>
      <c r="Q224" s="2262"/>
      <c r="R224" s="2263"/>
      <c r="S224" s="2257"/>
    </row>
    <row r="225" spans="1:19" ht="30" hidden="1" customHeight="1">
      <c r="A225" s="1492"/>
      <c r="B225" s="1503" t="s">
        <v>1283</v>
      </c>
      <c r="C225" s="1494" t="s">
        <v>1273</v>
      </c>
      <c r="D225" s="1494"/>
      <c r="E225" s="157">
        <v>1610000</v>
      </c>
      <c r="F225" s="2261"/>
      <c r="G225" s="2262"/>
      <c r="H225" s="2262"/>
      <c r="I225" s="2262"/>
      <c r="J225" s="2262"/>
      <c r="K225" s="2262"/>
      <c r="L225" s="2262"/>
      <c r="M225" s="2262"/>
      <c r="N225" s="2262"/>
      <c r="O225" s="2262"/>
      <c r="P225" s="2262"/>
      <c r="Q225" s="2262"/>
      <c r="R225" s="2263"/>
      <c r="S225" s="2257"/>
    </row>
    <row r="226" spans="1:19" ht="30" hidden="1" customHeight="1">
      <c r="A226" s="1492"/>
      <c r="B226" s="1503" t="s">
        <v>1284</v>
      </c>
      <c r="C226" s="1494" t="s">
        <v>1273</v>
      </c>
      <c r="D226" s="1494"/>
      <c r="E226" s="157">
        <v>1740000</v>
      </c>
      <c r="F226" s="2261"/>
      <c r="G226" s="2262"/>
      <c r="H226" s="2262"/>
      <c r="I226" s="2262"/>
      <c r="J226" s="2262"/>
      <c r="K226" s="2262"/>
      <c r="L226" s="2262"/>
      <c r="M226" s="2262"/>
      <c r="N226" s="2262"/>
      <c r="O226" s="2262"/>
      <c r="P226" s="2262"/>
      <c r="Q226" s="2262"/>
      <c r="R226" s="2263"/>
      <c r="S226" s="2257"/>
    </row>
    <row r="227" spans="1:19" ht="30" hidden="1" customHeight="1">
      <c r="A227" s="1492"/>
      <c r="B227" s="1503" t="s">
        <v>1285</v>
      </c>
      <c r="C227" s="1494" t="s">
        <v>1273</v>
      </c>
      <c r="D227" s="1494"/>
      <c r="E227" s="157">
        <v>2475000</v>
      </c>
      <c r="F227" s="2261"/>
      <c r="G227" s="2262"/>
      <c r="H227" s="2262"/>
      <c r="I227" s="2262"/>
      <c r="J227" s="2262"/>
      <c r="K227" s="2262"/>
      <c r="L227" s="2262"/>
      <c r="M227" s="2262"/>
      <c r="N227" s="2262"/>
      <c r="O227" s="2262"/>
      <c r="P227" s="2262"/>
      <c r="Q227" s="2262"/>
      <c r="R227" s="2263"/>
      <c r="S227" s="2257"/>
    </row>
    <row r="228" spans="1:19" ht="30" hidden="1" customHeight="1">
      <c r="A228" s="1492"/>
      <c r="B228" s="1503" t="s">
        <v>1286</v>
      </c>
      <c r="C228" s="1494" t="s">
        <v>1273</v>
      </c>
      <c r="D228" s="1494"/>
      <c r="E228" s="157">
        <v>2745000</v>
      </c>
      <c r="F228" s="2261"/>
      <c r="G228" s="2262"/>
      <c r="H228" s="2262"/>
      <c r="I228" s="2262"/>
      <c r="J228" s="2262"/>
      <c r="K228" s="2262"/>
      <c r="L228" s="2262"/>
      <c r="M228" s="2262"/>
      <c r="N228" s="2262"/>
      <c r="O228" s="2262"/>
      <c r="P228" s="2262"/>
      <c r="Q228" s="2262"/>
      <c r="R228" s="2263"/>
      <c r="S228" s="2257"/>
    </row>
    <row r="229" spans="1:19" ht="30" hidden="1" customHeight="1">
      <c r="A229" s="1492"/>
      <c r="B229" s="1503" t="s">
        <v>1287</v>
      </c>
      <c r="C229" s="1494" t="s">
        <v>1273</v>
      </c>
      <c r="D229" s="1494"/>
      <c r="E229" s="157">
        <v>2970000</v>
      </c>
      <c r="F229" s="2261"/>
      <c r="G229" s="2262"/>
      <c r="H229" s="2262"/>
      <c r="I229" s="2262"/>
      <c r="J229" s="2262"/>
      <c r="K229" s="2262"/>
      <c r="L229" s="2262"/>
      <c r="M229" s="2262"/>
      <c r="N229" s="2262"/>
      <c r="O229" s="2262"/>
      <c r="P229" s="2262"/>
      <c r="Q229" s="2262"/>
      <c r="R229" s="2263"/>
      <c r="S229" s="2257"/>
    </row>
    <row r="230" spans="1:19" ht="30" hidden="1" customHeight="1">
      <c r="A230" s="1492"/>
      <c r="B230" s="1503" t="s">
        <v>1288</v>
      </c>
      <c r="C230" s="1494" t="s">
        <v>1273</v>
      </c>
      <c r="D230" s="1494"/>
      <c r="E230" s="157">
        <v>3555000</v>
      </c>
      <c r="F230" s="2261"/>
      <c r="G230" s="2262"/>
      <c r="H230" s="2262"/>
      <c r="I230" s="2262"/>
      <c r="J230" s="2262"/>
      <c r="K230" s="2262"/>
      <c r="L230" s="2262"/>
      <c r="M230" s="2262"/>
      <c r="N230" s="2262"/>
      <c r="O230" s="2262"/>
      <c r="P230" s="2262"/>
      <c r="Q230" s="2262"/>
      <c r="R230" s="2263"/>
      <c r="S230" s="2257"/>
    </row>
    <row r="231" spans="1:19" ht="30" hidden="1" customHeight="1">
      <c r="A231" s="1492"/>
      <c r="B231" s="1503" t="s">
        <v>1289</v>
      </c>
      <c r="C231" s="1494" t="s">
        <v>1273</v>
      </c>
      <c r="D231" s="1494"/>
      <c r="E231" s="157">
        <v>3915000</v>
      </c>
      <c r="F231" s="2261"/>
      <c r="G231" s="2262"/>
      <c r="H231" s="2262"/>
      <c r="I231" s="2262"/>
      <c r="J231" s="2262"/>
      <c r="K231" s="2262"/>
      <c r="L231" s="2262"/>
      <c r="M231" s="2262"/>
      <c r="N231" s="2262"/>
      <c r="O231" s="2262"/>
      <c r="P231" s="2262"/>
      <c r="Q231" s="2262"/>
      <c r="R231" s="2263"/>
      <c r="S231" s="2257"/>
    </row>
    <row r="232" spans="1:19" ht="30" hidden="1" customHeight="1">
      <c r="A232" s="1492"/>
      <c r="B232" s="1503" t="s">
        <v>1290</v>
      </c>
      <c r="C232" s="1494" t="s">
        <v>1273</v>
      </c>
      <c r="D232" s="1494"/>
      <c r="E232" s="157">
        <v>4275000</v>
      </c>
      <c r="F232" s="2264"/>
      <c r="G232" s="2265"/>
      <c r="H232" s="2265"/>
      <c r="I232" s="2265"/>
      <c r="J232" s="2265"/>
      <c r="K232" s="2265"/>
      <c r="L232" s="2265"/>
      <c r="M232" s="2265"/>
      <c r="N232" s="2265"/>
      <c r="O232" s="2265"/>
      <c r="P232" s="2265"/>
      <c r="Q232" s="2265"/>
      <c r="R232" s="2266"/>
      <c r="S232" s="2257"/>
    </row>
    <row r="233" spans="1:19" ht="30" hidden="1" customHeight="1">
      <c r="A233" s="1492"/>
      <c r="B233" s="1892" t="s">
        <v>1432</v>
      </c>
      <c r="C233" s="1892"/>
      <c r="D233" s="1892"/>
      <c r="E233" s="1892"/>
      <c r="F233" s="1892"/>
      <c r="G233" s="2327"/>
      <c r="H233" s="2327"/>
      <c r="I233" s="2327"/>
      <c r="J233" s="2327"/>
      <c r="K233" s="2327"/>
      <c r="L233" s="2327"/>
      <c r="M233" s="2327"/>
      <c r="N233" s="2327"/>
      <c r="O233" s="2327"/>
      <c r="P233" s="2327"/>
      <c r="Q233" s="2327"/>
      <c r="R233" s="2327"/>
      <c r="S233" s="2257"/>
    </row>
    <row r="234" spans="1:19" ht="30" hidden="1" customHeight="1">
      <c r="A234" s="1492"/>
      <c r="B234" s="1503" t="s">
        <v>1433</v>
      </c>
      <c r="C234" s="1494" t="s">
        <v>1273</v>
      </c>
      <c r="D234" s="1494"/>
      <c r="E234" s="157">
        <v>775000</v>
      </c>
      <c r="F234" s="2311" t="s">
        <v>1436</v>
      </c>
      <c r="G234" s="2312"/>
      <c r="H234" s="2312"/>
      <c r="I234" s="2312"/>
      <c r="J234" s="2312"/>
      <c r="K234" s="2312"/>
      <c r="L234" s="2312"/>
      <c r="M234" s="2312"/>
      <c r="N234" s="2312"/>
      <c r="O234" s="2312"/>
      <c r="P234" s="2312"/>
      <c r="Q234" s="2312"/>
      <c r="R234" s="2313"/>
      <c r="S234" s="2257"/>
    </row>
    <row r="235" spans="1:19" ht="30" hidden="1" customHeight="1">
      <c r="A235" s="1373"/>
      <c r="B235" s="1374" t="s">
        <v>1434</v>
      </c>
      <c r="C235" s="1375" t="s">
        <v>1273</v>
      </c>
      <c r="D235" s="1375"/>
      <c r="E235" s="1455">
        <v>865000</v>
      </c>
      <c r="F235" s="2314"/>
      <c r="G235" s="2315"/>
      <c r="H235" s="2315"/>
      <c r="I235" s="2315"/>
      <c r="J235" s="2315"/>
      <c r="K235" s="2315"/>
      <c r="L235" s="2315"/>
      <c r="M235" s="2315"/>
      <c r="N235" s="2315"/>
      <c r="O235" s="2315"/>
      <c r="P235" s="2315"/>
      <c r="Q235" s="2315"/>
      <c r="R235" s="2316"/>
      <c r="S235" s="2257"/>
    </row>
    <row r="236" spans="1:19" ht="30" hidden="1" customHeight="1">
      <c r="A236" s="1492"/>
      <c r="B236" s="1503" t="s">
        <v>1435</v>
      </c>
      <c r="C236" s="1494" t="s">
        <v>1273</v>
      </c>
      <c r="D236" s="1494"/>
      <c r="E236" s="157">
        <v>1165000</v>
      </c>
      <c r="F236" s="2314"/>
      <c r="G236" s="2315"/>
      <c r="H236" s="2315"/>
      <c r="I236" s="2315"/>
      <c r="J236" s="2315"/>
      <c r="K236" s="2315"/>
      <c r="L236" s="2315"/>
      <c r="M236" s="2315"/>
      <c r="N236" s="2315"/>
      <c r="O236" s="2315"/>
      <c r="P236" s="2315"/>
      <c r="Q236" s="2315"/>
      <c r="R236" s="2316"/>
      <c r="S236" s="2257"/>
    </row>
    <row r="237" spans="1:19" ht="30" hidden="1" customHeight="1">
      <c r="A237" s="1492"/>
      <c r="B237" s="1503" t="s">
        <v>1437</v>
      </c>
      <c r="C237" s="1494" t="s">
        <v>1273</v>
      </c>
      <c r="D237" s="1494"/>
      <c r="E237" s="157">
        <v>1280000</v>
      </c>
      <c r="F237" s="2314"/>
      <c r="G237" s="2315"/>
      <c r="H237" s="2315"/>
      <c r="I237" s="2315"/>
      <c r="J237" s="2315"/>
      <c r="K237" s="2315"/>
      <c r="L237" s="2315"/>
      <c r="M237" s="2315"/>
      <c r="N237" s="2315"/>
      <c r="O237" s="2315"/>
      <c r="P237" s="2315"/>
      <c r="Q237" s="2315"/>
      <c r="R237" s="2316"/>
      <c r="S237" s="2257"/>
    </row>
    <row r="238" spans="1:19" ht="30" hidden="1" customHeight="1">
      <c r="A238" s="1492"/>
      <c r="B238" s="1503" t="s">
        <v>1438</v>
      </c>
      <c r="C238" s="1494" t="s">
        <v>1273</v>
      </c>
      <c r="D238" s="1494"/>
      <c r="E238" s="157">
        <v>1685000</v>
      </c>
      <c r="F238" s="2314"/>
      <c r="G238" s="2315"/>
      <c r="H238" s="2315"/>
      <c r="I238" s="2315"/>
      <c r="J238" s="2315"/>
      <c r="K238" s="2315"/>
      <c r="L238" s="2315"/>
      <c r="M238" s="2315"/>
      <c r="N238" s="2315"/>
      <c r="O238" s="2315"/>
      <c r="P238" s="2315"/>
      <c r="Q238" s="2315"/>
      <c r="R238" s="2316"/>
      <c r="S238" s="2257"/>
    </row>
    <row r="239" spans="1:19" ht="30" hidden="1" customHeight="1">
      <c r="A239" s="1492"/>
      <c r="B239" s="1503" t="s">
        <v>1439</v>
      </c>
      <c r="C239" s="1494" t="s">
        <v>1273</v>
      </c>
      <c r="D239" s="1494"/>
      <c r="E239" s="157">
        <v>1785000</v>
      </c>
      <c r="F239" s="2347"/>
      <c r="G239" s="2348"/>
      <c r="H239" s="2348"/>
      <c r="I239" s="2348"/>
      <c r="J239" s="2348"/>
      <c r="K239" s="2348"/>
      <c r="L239" s="2348"/>
      <c r="M239" s="2348"/>
      <c r="N239" s="2348"/>
      <c r="O239" s="2348"/>
      <c r="P239" s="2348"/>
      <c r="Q239" s="2348"/>
      <c r="R239" s="2349"/>
      <c r="S239" s="2257"/>
    </row>
    <row r="240" spans="1:19" ht="45" customHeight="1">
      <c r="A240" s="1498">
        <v>1</v>
      </c>
      <c r="B240" s="1892" t="s">
        <v>1779</v>
      </c>
      <c r="C240" s="1892"/>
      <c r="D240" s="1892"/>
      <c r="E240" s="1892"/>
      <c r="F240" s="1892"/>
      <c r="G240" s="1892"/>
      <c r="H240" s="1892"/>
      <c r="I240" s="1892"/>
      <c r="J240" s="1892"/>
      <c r="K240" s="1892"/>
      <c r="L240" s="1892"/>
      <c r="M240" s="1892"/>
      <c r="N240" s="1892"/>
      <c r="O240" s="1892"/>
      <c r="P240" s="1892"/>
      <c r="Q240" s="1892"/>
      <c r="R240" s="1892"/>
      <c r="S240" s="124"/>
    </row>
    <row r="241" spans="1:19" ht="17.25" customHeight="1">
      <c r="A241" s="1492"/>
      <c r="B241" s="161" t="s">
        <v>1291</v>
      </c>
      <c r="C241" s="1494"/>
      <c r="D241" s="1494"/>
      <c r="E241" s="1505"/>
      <c r="F241" s="2258" t="s">
        <v>1292</v>
      </c>
      <c r="G241" s="2259"/>
      <c r="H241" s="2259"/>
      <c r="I241" s="2259"/>
      <c r="J241" s="2259"/>
      <c r="K241" s="2259"/>
      <c r="L241" s="2259"/>
      <c r="M241" s="2259"/>
      <c r="N241" s="2259"/>
      <c r="O241" s="2259"/>
      <c r="P241" s="2259"/>
      <c r="Q241" s="2259"/>
      <c r="R241" s="2260"/>
      <c r="S241" s="2336"/>
    </row>
    <row r="242" spans="1:19" ht="33">
      <c r="A242" s="1492"/>
      <c r="B242" s="1503" t="s">
        <v>1293</v>
      </c>
      <c r="C242" s="1494" t="s">
        <v>1273</v>
      </c>
      <c r="D242" s="2257" t="s">
        <v>1294</v>
      </c>
      <c r="E242" s="1456">
        <v>1440000</v>
      </c>
      <c r="F242" s="2261"/>
      <c r="G242" s="2262"/>
      <c r="H242" s="2262"/>
      <c r="I242" s="2262"/>
      <c r="J242" s="2262"/>
      <c r="K242" s="2262"/>
      <c r="L242" s="2262"/>
      <c r="M242" s="2262"/>
      <c r="N242" s="2262"/>
      <c r="O242" s="2262"/>
      <c r="P242" s="2262"/>
      <c r="Q242" s="2262"/>
      <c r="R242" s="2263"/>
      <c r="S242" s="2336"/>
    </row>
    <row r="243" spans="1:19" ht="33">
      <c r="A243" s="1492"/>
      <c r="B243" s="1503" t="s">
        <v>1295</v>
      </c>
      <c r="C243" s="1494" t="s">
        <v>1273</v>
      </c>
      <c r="D243" s="2257"/>
      <c r="E243" s="1456">
        <v>1580000</v>
      </c>
      <c r="F243" s="2261"/>
      <c r="G243" s="2262"/>
      <c r="H243" s="2262"/>
      <c r="I243" s="2262"/>
      <c r="J243" s="2262"/>
      <c r="K243" s="2262"/>
      <c r="L243" s="2262"/>
      <c r="M243" s="2262"/>
      <c r="N243" s="2262"/>
      <c r="O243" s="2262"/>
      <c r="P243" s="2262"/>
      <c r="Q243" s="2262"/>
      <c r="R243" s="2263"/>
      <c r="S243" s="2336"/>
    </row>
    <row r="244" spans="1:19" ht="33">
      <c r="A244" s="1492"/>
      <c r="B244" s="1503" t="s">
        <v>1296</v>
      </c>
      <c r="C244" s="1494" t="s">
        <v>1273</v>
      </c>
      <c r="D244" s="2257"/>
      <c r="E244" s="1456">
        <v>1690000</v>
      </c>
      <c r="F244" s="2261"/>
      <c r="G244" s="2262"/>
      <c r="H244" s="2262"/>
      <c r="I244" s="2262"/>
      <c r="J244" s="2262"/>
      <c r="K244" s="2262"/>
      <c r="L244" s="2262"/>
      <c r="M244" s="2262"/>
      <c r="N244" s="2262"/>
      <c r="O244" s="2262"/>
      <c r="P244" s="2262"/>
      <c r="Q244" s="2262"/>
      <c r="R244" s="2263"/>
      <c r="S244" s="2336"/>
    </row>
    <row r="245" spans="1:19" ht="33">
      <c r="A245" s="1492"/>
      <c r="B245" s="1503" t="s">
        <v>1297</v>
      </c>
      <c r="C245" s="1494" t="s">
        <v>1273</v>
      </c>
      <c r="D245" s="2257"/>
      <c r="E245" s="1456">
        <v>2030000</v>
      </c>
      <c r="F245" s="2261"/>
      <c r="G245" s="2262"/>
      <c r="H245" s="2262"/>
      <c r="I245" s="2262"/>
      <c r="J245" s="2262"/>
      <c r="K245" s="2262"/>
      <c r="L245" s="2262"/>
      <c r="M245" s="2262"/>
      <c r="N245" s="2262"/>
      <c r="O245" s="2262"/>
      <c r="P245" s="2262"/>
      <c r="Q245" s="2262"/>
      <c r="R245" s="2263"/>
      <c r="S245" s="2336"/>
    </row>
    <row r="246" spans="1:19" ht="33">
      <c r="A246" s="1492"/>
      <c r="B246" s="1503" t="s">
        <v>1298</v>
      </c>
      <c r="C246" s="1494" t="s">
        <v>1273</v>
      </c>
      <c r="D246" s="2257" t="s">
        <v>1294</v>
      </c>
      <c r="E246" s="1456">
        <v>2170000</v>
      </c>
      <c r="F246" s="2261"/>
      <c r="G246" s="2262"/>
      <c r="H246" s="2262"/>
      <c r="I246" s="2262"/>
      <c r="J246" s="2262"/>
      <c r="K246" s="2262"/>
      <c r="L246" s="2262"/>
      <c r="M246" s="2262"/>
      <c r="N246" s="2262"/>
      <c r="O246" s="2262"/>
      <c r="P246" s="2262"/>
      <c r="Q246" s="2262"/>
      <c r="R246" s="2263"/>
      <c r="S246" s="2336"/>
    </row>
    <row r="247" spans="1:19" ht="33">
      <c r="A247" s="1492"/>
      <c r="B247" s="1503" t="s">
        <v>1299</v>
      </c>
      <c r="C247" s="1494" t="s">
        <v>1273</v>
      </c>
      <c r="D247" s="2257"/>
      <c r="E247" s="1456">
        <v>2280000</v>
      </c>
      <c r="F247" s="2261"/>
      <c r="G247" s="2262"/>
      <c r="H247" s="2262"/>
      <c r="I247" s="2262"/>
      <c r="J247" s="2262"/>
      <c r="K247" s="2262"/>
      <c r="L247" s="2262"/>
      <c r="M247" s="2262"/>
      <c r="N247" s="2262"/>
      <c r="O247" s="2262"/>
      <c r="P247" s="2262"/>
      <c r="Q247" s="2262"/>
      <c r="R247" s="2263"/>
      <c r="S247" s="2336"/>
    </row>
    <row r="248" spans="1:19" ht="33">
      <c r="A248" s="1492"/>
      <c r="B248" s="1503" t="s">
        <v>1300</v>
      </c>
      <c r="C248" s="1494" t="s">
        <v>1273</v>
      </c>
      <c r="D248" s="2257"/>
      <c r="E248" s="1456">
        <v>2910000</v>
      </c>
      <c r="F248" s="2261"/>
      <c r="G248" s="2262"/>
      <c r="H248" s="2262"/>
      <c r="I248" s="2262"/>
      <c r="J248" s="2262"/>
      <c r="K248" s="2262"/>
      <c r="L248" s="2262"/>
      <c r="M248" s="2262"/>
      <c r="N248" s="2262"/>
      <c r="O248" s="2262"/>
      <c r="P248" s="2262"/>
      <c r="Q248" s="2262"/>
      <c r="R248" s="2263"/>
      <c r="S248" s="2336"/>
    </row>
    <row r="249" spans="1:19" ht="33">
      <c r="A249" s="1492"/>
      <c r="B249" s="1503" t="s">
        <v>1301</v>
      </c>
      <c r="C249" s="1494" t="s">
        <v>1273</v>
      </c>
      <c r="D249" s="2257"/>
      <c r="E249" s="1456">
        <v>3190000</v>
      </c>
      <c r="F249" s="2261"/>
      <c r="G249" s="2262"/>
      <c r="H249" s="2262"/>
      <c r="I249" s="2262"/>
      <c r="J249" s="2262"/>
      <c r="K249" s="2262"/>
      <c r="L249" s="2262"/>
      <c r="M249" s="2262"/>
      <c r="N249" s="2262"/>
      <c r="O249" s="2262"/>
      <c r="P249" s="2262"/>
      <c r="Q249" s="2262"/>
      <c r="R249" s="2263"/>
      <c r="S249" s="2336"/>
    </row>
    <row r="250" spans="1:19" ht="33">
      <c r="A250" s="1492"/>
      <c r="B250" s="1503" t="s">
        <v>1302</v>
      </c>
      <c r="C250" s="1494" t="s">
        <v>1273</v>
      </c>
      <c r="D250" s="2257" t="s">
        <v>1294</v>
      </c>
      <c r="E250" s="1456">
        <v>3400000</v>
      </c>
      <c r="F250" s="2261"/>
      <c r="G250" s="2262"/>
      <c r="H250" s="2262"/>
      <c r="I250" s="2262"/>
      <c r="J250" s="2262"/>
      <c r="K250" s="2262"/>
      <c r="L250" s="2262"/>
      <c r="M250" s="2262"/>
      <c r="N250" s="2262"/>
      <c r="O250" s="2262"/>
      <c r="P250" s="2262"/>
      <c r="Q250" s="2262"/>
      <c r="R250" s="2263"/>
      <c r="S250" s="2336"/>
    </row>
    <row r="251" spans="1:19" ht="33">
      <c r="A251" s="1492"/>
      <c r="B251" s="1503" t="s">
        <v>1303</v>
      </c>
      <c r="C251" s="1494" t="s">
        <v>1273</v>
      </c>
      <c r="D251" s="2257"/>
      <c r="E251" s="1456">
        <v>4300000</v>
      </c>
      <c r="F251" s="2261"/>
      <c r="G251" s="2262"/>
      <c r="H251" s="2262"/>
      <c r="I251" s="2262"/>
      <c r="J251" s="2262"/>
      <c r="K251" s="2262"/>
      <c r="L251" s="2262"/>
      <c r="M251" s="2262"/>
      <c r="N251" s="2262"/>
      <c r="O251" s="2262"/>
      <c r="P251" s="2262"/>
      <c r="Q251" s="2262"/>
      <c r="R251" s="2263"/>
      <c r="S251" s="2336"/>
    </row>
    <row r="252" spans="1:19" ht="33">
      <c r="A252" s="1492"/>
      <c r="B252" s="1503" t="s">
        <v>1304</v>
      </c>
      <c r="C252" s="1494" t="s">
        <v>1273</v>
      </c>
      <c r="D252" s="2257"/>
      <c r="E252" s="1456">
        <v>4650000</v>
      </c>
      <c r="F252" s="2261"/>
      <c r="G252" s="2262"/>
      <c r="H252" s="2262"/>
      <c r="I252" s="2262"/>
      <c r="J252" s="2262"/>
      <c r="K252" s="2262"/>
      <c r="L252" s="2262"/>
      <c r="M252" s="2262"/>
      <c r="N252" s="2262"/>
      <c r="O252" s="2262"/>
      <c r="P252" s="2262"/>
      <c r="Q252" s="2262"/>
      <c r="R252" s="2263"/>
      <c r="S252" s="2336"/>
    </row>
    <row r="253" spans="1:19" ht="33">
      <c r="A253" s="1492"/>
      <c r="B253" s="1503" t="s">
        <v>1305</v>
      </c>
      <c r="C253" s="1494" t="s">
        <v>1273</v>
      </c>
      <c r="D253" s="2257"/>
      <c r="E253" s="1456">
        <v>4850000</v>
      </c>
      <c r="F253" s="2264"/>
      <c r="G253" s="2265"/>
      <c r="H253" s="2265"/>
      <c r="I253" s="2265"/>
      <c r="J253" s="2265"/>
      <c r="K253" s="2265"/>
      <c r="L253" s="2265"/>
      <c r="M253" s="2265"/>
      <c r="N253" s="2265"/>
      <c r="O253" s="2265"/>
      <c r="P253" s="2265"/>
      <c r="Q253" s="2265"/>
      <c r="R253" s="2266"/>
      <c r="S253" s="2336"/>
    </row>
    <row r="254" spans="1:19" ht="30" hidden="1" customHeight="1">
      <c r="A254" s="1498" t="s">
        <v>1266</v>
      </c>
      <c r="B254" s="1892" t="s">
        <v>1306</v>
      </c>
      <c r="C254" s="1892"/>
      <c r="D254" s="1892"/>
      <c r="E254" s="1892"/>
      <c r="F254" s="1892"/>
      <c r="G254" s="1892"/>
      <c r="H254" s="1892"/>
      <c r="I254" s="1892"/>
      <c r="J254" s="1892"/>
      <c r="K254" s="1892"/>
      <c r="L254" s="1892"/>
      <c r="M254" s="1892"/>
      <c r="N254" s="1892"/>
      <c r="O254" s="1892"/>
      <c r="P254" s="1892"/>
      <c r="Q254" s="1892"/>
      <c r="R254" s="1892"/>
      <c r="S254" s="1505"/>
    </row>
    <row r="255" spans="1:19" ht="39.75" hidden="1" customHeight="1">
      <c r="A255" s="1498">
        <v>1</v>
      </c>
      <c r="B255" s="1892" t="s">
        <v>1707</v>
      </c>
      <c r="C255" s="1892"/>
      <c r="D255" s="1892"/>
      <c r="E255" s="1892"/>
      <c r="F255" s="1892"/>
      <c r="G255" s="1892"/>
      <c r="H255" s="1892"/>
      <c r="I255" s="1892"/>
      <c r="J255" s="1892"/>
      <c r="K255" s="1892"/>
      <c r="L255" s="1892"/>
      <c r="M255" s="1892"/>
      <c r="N255" s="1892"/>
      <c r="O255" s="1892"/>
      <c r="P255" s="1892"/>
      <c r="Q255" s="1892"/>
      <c r="R255" s="1892"/>
      <c r="S255" s="124"/>
    </row>
    <row r="256" spans="1:19" ht="30" hidden="1" customHeight="1">
      <c r="A256" s="1498"/>
      <c r="B256" s="139" t="s">
        <v>1308</v>
      </c>
      <c r="C256" s="2241"/>
      <c r="D256" s="2241"/>
      <c r="E256" s="2241"/>
      <c r="F256" s="2241"/>
      <c r="G256" s="2241" t="s">
        <v>1309</v>
      </c>
      <c r="H256" s="2241"/>
      <c r="I256" s="2241"/>
      <c r="J256" s="2241"/>
      <c r="K256" s="2241"/>
      <c r="L256" s="2241"/>
      <c r="M256" s="2241"/>
      <c r="N256" s="2241"/>
      <c r="O256" s="2241"/>
      <c r="P256" s="2241"/>
      <c r="Q256" s="2241"/>
      <c r="R256" s="2241"/>
      <c r="S256" s="124"/>
    </row>
    <row r="257" spans="1:19" ht="60" hidden="1" customHeight="1">
      <c r="A257" s="1492"/>
      <c r="B257" s="1503" t="s">
        <v>1310</v>
      </c>
      <c r="C257" s="1494" t="s">
        <v>1662</v>
      </c>
      <c r="D257" s="1492"/>
      <c r="E257" s="1456"/>
      <c r="F257" s="156"/>
      <c r="G257" s="2334">
        <v>2389000</v>
      </c>
      <c r="H257" s="2334"/>
      <c r="I257" s="2334"/>
      <c r="J257" s="2334"/>
      <c r="K257" s="2334"/>
      <c r="L257" s="2334"/>
      <c r="M257" s="2334"/>
      <c r="N257" s="2334"/>
      <c r="O257" s="2334"/>
      <c r="P257" s="2334"/>
      <c r="Q257" s="2334"/>
      <c r="R257" s="2334"/>
      <c r="S257" s="163"/>
    </row>
    <row r="258" spans="1:19" ht="60" hidden="1" customHeight="1">
      <c r="A258" s="1492"/>
      <c r="B258" s="1503" t="s">
        <v>1311</v>
      </c>
      <c r="C258" s="1494" t="s">
        <v>1662</v>
      </c>
      <c r="D258" s="1492"/>
      <c r="E258" s="1456"/>
      <c r="F258" s="156"/>
      <c r="G258" s="2334">
        <v>2389000</v>
      </c>
      <c r="H258" s="2334"/>
      <c r="I258" s="2334"/>
      <c r="J258" s="2334"/>
      <c r="K258" s="2334"/>
      <c r="L258" s="2334"/>
      <c r="M258" s="2334"/>
      <c r="N258" s="2334"/>
      <c r="O258" s="2334"/>
      <c r="P258" s="2334"/>
      <c r="Q258" s="2334"/>
      <c r="R258" s="2334"/>
      <c r="S258" s="163"/>
    </row>
    <row r="259" spans="1:19" ht="60" hidden="1" customHeight="1">
      <c r="A259" s="1492"/>
      <c r="B259" s="1503" t="s">
        <v>1312</v>
      </c>
      <c r="C259" s="1494" t="s">
        <v>1662</v>
      </c>
      <c r="D259" s="1492"/>
      <c r="E259" s="1456"/>
      <c r="F259" s="156"/>
      <c r="G259" s="2334">
        <v>2463000</v>
      </c>
      <c r="H259" s="2334"/>
      <c r="I259" s="2334"/>
      <c r="J259" s="2334"/>
      <c r="K259" s="2334"/>
      <c r="L259" s="2334"/>
      <c r="M259" s="2334"/>
      <c r="N259" s="2334"/>
      <c r="O259" s="2334"/>
      <c r="P259" s="2334"/>
      <c r="Q259" s="2334"/>
      <c r="R259" s="2334"/>
      <c r="S259" s="163"/>
    </row>
    <row r="260" spans="1:19" ht="60" hidden="1" customHeight="1">
      <c r="A260" s="1492"/>
      <c r="B260" s="1503" t="s">
        <v>1313</v>
      </c>
      <c r="C260" s="1494" t="s">
        <v>1662</v>
      </c>
      <c r="D260" s="1492"/>
      <c r="E260" s="1456"/>
      <c r="F260" s="156"/>
      <c r="G260" s="2334">
        <v>2389000</v>
      </c>
      <c r="H260" s="2334"/>
      <c r="I260" s="2334"/>
      <c r="J260" s="2334"/>
      <c r="K260" s="2334"/>
      <c r="L260" s="2334"/>
      <c r="M260" s="2334"/>
      <c r="N260" s="2334"/>
      <c r="O260" s="2334"/>
      <c r="P260" s="2334"/>
      <c r="Q260" s="2334"/>
      <c r="R260" s="2334"/>
      <c r="S260" s="123"/>
    </row>
    <row r="261" spans="1:19" ht="60" hidden="1" customHeight="1">
      <c r="A261" s="1492"/>
      <c r="B261" s="1503" t="s">
        <v>1314</v>
      </c>
      <c r="C261" s="1494" t="s">
        <v>1662</v>
      </c>
      <c r="D261" s="1492"/>
      <c r="E261" s="1456"/>
      <c r="F261" s="156"/>
      <c r="G261" s="2334">
        <v>2156000</v>
      </c>
      <c r="H261" s="2334"/>
      <c r="I261" s="2334"/>
      <c r="J261" s="2334"/>
      <c r="K261" s="2334"/>
      <c r="L261" s="2334"/>
      <c r="M261" s="2334"/>
      <c r="N261" s="2334"/>
      <c r="O261" s="2334"/>
      <c r="P261" s="2334"/>
      <c r="Q261" s="2334"/>
      <c r="R261" s="2334"/>
      <c r="S261" s="123"/>
    </row>
    <row r="262" spans="1:19" ht="60" hidden="1" customHeight="1">
      <c r="A262" s="1492"/>
      <c r="B262" s="1503" t="s">
        <v>1315</v>
      </c>
      <c r="C262" s="1494" t="s">
        <v>1662</v>
      </c>
      <c r="D262" s="1492"/>
      <c r="E262" s="1456"/>
      <c r="F262" s="156"/>
      <c r="G262" s="2334">
        <v>2156000</v>
      </c>
      <c r="H262" s="2334"/>
      <c r="I262" s="2334"/>
      <c r="J262" s="2334"/>
      <c r="K262" s="2334"/>
      <c r="L262" s="2334"/>
      <c r="M262" s="2334"/>
      <c r="N262" s="2334"/>
      <c r="O262" s="2334"/>
      <c r="P262" s="2334"/>
      <c r="Q262" s="2334"/>
      <c r="R262" s="2334"/>
      <c r="S262" s="123"/>
    </row>
    <row r="263" spans="1:19" ht="60" hidden="1" customHeight="1">
      <c r="A263" s="1492"/>
      <c r="B263" s="1503" t="s">
        <v>1316</v>
      </c>
      <c r="C263" s="1494" t="s">
        <v>1662</v>
      </c>
      <c r="D263" s="1492"/>
      <c r="E263" s="1456"/>
      <c r="F263" s="156"/>
      <c r="G263" s="2334">
        <v>2156000</v>
      </c>
      <c r="H263" s="2334"/>
      <c r="I263" s="2334"/>
      <c r="J263" s="2334"/>
      <c r="K263" s="2334"/>
      <c r="L263" s="2334"/>
      <c r="M263" s="2334"/>
      <c r="N263" s="2334"/>
      <c r="O263" s="2334"/>
      <c r="P263" s="2334"/>
      <c r="Q263" s="2334"/>
      <c r="R263" s="2334"/>
      <c r="S263" s="123"/>
    </row>
    <row r="264" spans="1:19" ht="39.950000000000003" hidden="1" customHeight="1">
      <c r="A264" s="123"/>
      <c r="B264" s="1491" t="s">
        <v>1317</v>
      </c>
      <c r="C264" s="1494"/>
      <c r="D264" s="1492"/>
      <c r="E264" s="1456"/>
      <c r="F264" s="156"/>
      <c r="G264" s="2334"/>
      <c r="H264" s="2334"/>
      <c r="I264" s="2334"/>
      <c r="J264" s="2334"/>
      <c r="K264" s="2334"/>
      <c r="L264" s="2334"/>
      <c r="M264" s="2334"/>
      <c r="N264" s="2334"/>
      <c r="O264" s="2334"/>
      <c r="P264" s="2334"/>
      <c r="Q264" s="2334"/>
      <c r="R264" s="2334"/>
      <c r="S264" s="123"/>
    </row>
    <row r="265" spans="1:19" ht="86.25" hidden="1" customHeight="1">
      <c r="A265" s="1492"/>
      <c r="B265" s="1503" t="s">
        <v>1318</v>
      </c>
      <c r="C265" s="1494" t="s">
        <v>1662</v>
      </c>
      <c r="D265" s="1492"/>
      <c r="E265" s="1456"/>
      <c r="F265" s="156"/>
      <c r="G265" s="2334">
        <v>3198000</v>
      </c>
      <c r="H265" s="2334"/>
      <c r="I265" s="2334"/>
      <c r="J265" s="2334"/>
      <c r="K265" s="2334"/>
      <c r="L265" s="2334"/>
      <c r="M265" s="2334"/>
      <c r="N265" s="2334"/>
      <c r="O265" s="2334"/>
      <c r="P265" s="2334"/>
      <c r="Q265" s="2334"/>
      <c r="R265" s="2334"/>
      <c r="S265" s="123"/>
    </row>
    <row r="266" spans="1:19" ht="86.25" hidden="1" customHeight="1">
      <c r="A266" s="1492"/>
      <c r="B266" s="1503" t="s">
        <v>1319</v>
      </c>
      <c r="C266" s="1494" t="s">
        <v>1662</v>
      </c>
      <c r="D266" s="1492"/>
      <c r="E266" s="1456"/>
      <c r="F266" s="156"/>
      <c r="G266" s="2334">
        <v>3198000</v>
      </c>
      <c r="H266" s="2334"/>
      <c r="I266" s="2334"/>
      <c r="J266" s="2334"/>
      <c r="K266" s="2334"/>
      <c r="L266" s="2334"/>
      <c r="M266" s="2334"/>
      <c r="N266" s="2334"/>
      <c r="O266" s="2334"/>
      <c r="P266" s="2334"/>
      <c r="Q266" s="2334"/>
      <c r="R266" s="2334"/>
      <c r="S266" s="123"/>
    </row>
    <row r="267" spans="1:19" ht="86.25" hidden="1" customHeight="1">
      <c r="A267" s="1492"/>
      <c r="B267" s="1503" t="s">
        <v>1320</v>
      </c>
      <c r="C267" s="1494" t="s">
        <v>1662</v>
      </c>
      <c r="D267" s="1492"/>
      <c r="E267" s="1456"/>
      <c r="F267" s="156"/>
      <c r="G267" s="2334">
        <v>3198000</v>
      </c>
      <c r="H267" s="2334"/>
      <c r="I267" s="2334"/>
      <c r="J267" s="2334"/>
      <c r="K267" s="2334"/>
      <c r="L267" s="2334"/>
      <c r="M267" s="2334"/>
      <c r="N267" s="2334"/>
      <c r="O267" s="2334"/>
      <c r="P267" s="2334"/>
      <c r="Q267" s="2334"/>
      <c r="R267" s="2334"/>
      <c r="S267" s="123"/>
    </row>
    <row r="268" spans="1:19" ht="86.25" hidden="1" customHeight="1">
      <c r="A268" s="1492"/>
      <c r="B268" s="1503" t="s">
        <v>1321</v>
      </c>
      <c r="C268" s="1494" t="s">
        <v>1662</v>
      </c>
      <c r="D268" s="1492"/>
      <c r="E268" s="1456"/>
      <c r="F268" s="156"/>
      <c r="G268" s="2334">
        <v>2973000</v>
      </c>
      <c r="H268" s="2334"/>
      <c r="I268" s="2334"/>
      <c r="J268" s="2334"/>
      <c r="K268" s="2334"/>
      <c r="L268" s="2334"/>
      <c r="M268" s="2334"/>
      <c r="N268" s="2334"/>
      <c r="O268" s="2334"/>
      <c r="P268" s="2334"/>
      <c r="Q268" s="2334"/>
      <c r="R268" s="2334"/>
      <c r="S268" s="1505"/>
    </row>
    <row r="269" spans="1:19" ht="86.25" hidden="1" customHeight="1">
      <c r="A269" s="1492"/>
      <c r="B269" s="1503" t="s">
        <v>1322</v>
      </c>
      <c r="C269" s="1494" t="s">
        <v>1662</v>
      </c>
      <c r="D269" s="1492"/>
      <c r="E269" s="1456"/>
      <c r="F269" s="156"/>
      <c r="G269" s="2334">
        <v>2973000</v>
      </c>
      <c r="H269" s="2334"/>
      <c r="I269" s="2334"/>
      <c r="J269" s="2334"/>
      <c r="K269" s="2334"/>
      <c r="L269" s="2334"/>
      <c r="M269" s="2334"/>
      <c r="N269" s="2334"/>
      <c r="O269" s="2334"/>
      <c r="P269" s="2334"/>
      <c r="Q269" s="2334"/>
      <c r="R269" s="2334"/>
      <c r="S269" s="1505"/>
    </row>
    <row r="270" spans="1:19" ht="86.25" hidden="1" customHeight="1">
      <c r="A270" s="1492"/>
      <c r="B270" s="1503" t="s">
        <v>1323</v>
      </c>
      <c r="C270" s="1494" t="s">
        <v>1662</v>
      </c>
      <c r="D270" s="1492"/>
      <c r="E270" s="1456"/>
      <c r="F270" s="156"/>
      <c r="G270" s="2334">
        <v>2973000</v>
      </c>
      <c r="H270" s="2334"/>
      <c r="I270" s="2334"/>
      <c r="J270" s="2334"/>
      <c r="K270" s="2334"/>
      <c r="L270" s="2334"/>
      <c r="M270" s="2334"/>
      <c r="N270" s="2334"/>
      <c r="O270" s="2334"/>
      <c r="P270" s="2334"/>
      <c r="Q270" s="2334"/>
      <c r="R270" s="2334"/>
      <c r="S270" s="1505"/>
    </row>
    <row r="271" spans="1:19" ht="86.25" hidden="1" customHeight="1">
      <c r="A271" s="1492"/>
      <c r="B271" s="1503" t="s">
        <v>1324</v>
      </c>
      <c r="C271" s="1494" t="s">
        <v>1662</v>
      </c>
      <c r="D271" s="1492"/>
      <c r="E271" s="1456"/>
      <c r="F271" s="156"/>
      <c r="G271" s="2334">
        <v>2973000</v>
      </c>
      <c r="H271" s="2334"/>
      <c r="I271" s="2334"/>
      <c r="J271" s="2334"/>
      <c r="K271" s="2334"/>
      <c r="L271" s="2334"/>
      <c r="M271" s="2334"/>
      <c r="N271" s="2334"/>
      <c r="O271" s="2334"/>
      <c r="P271" s="2334"/>
      <c r="Q271" s="2334"/>
      <c r="R271" s="2334"/>
      <c r="S271" s="1505"/>
    </row>
    <row r="272" spans="1:19" ht="39.950000000000003" hidden="1" customHeight="1">
      <c r="A272" s="123"/>
      <c r="B272" s="1892" t="s">
        <v>1378</v>
      </c>
      <c r="C272" s="1892"/>
      <c r="D272" s="1492"/>
      <c r="E272" s="1456"/>
      <c r="F272" s="156"/>
      <c r="G272" s="2334"/>
      <c r="H272" s="2334"/>
      <c r="I272" s="2334"/>
      <c r="J272" s="2334"/>
      <c r="K272" s="2334"/>
      <c r="L272" s="2334"/>
      <c r="M272" s="2334"/>
      <c r="N272" s="2334"/>
      <c r="O272" s="2334"/>
      <c r="P272" s="2334"/>
      <c r="Q272" s="2334"/>
      <c r="R272" s="2334"/>
      <c r="S272" s="1505"/>
    </row>
    <row r="273" spans="1:19" ht="96.75" hidden="1" customHeight="1">
      <c r="A273" s="1492"/>
      <c r="B273" s="1503" t="s">
        <v>1507</v>
      </c>
      <c r="C273" s="1494" t="s">
        <v>1662</v>
      </c>
      <c r="D273" s="1492"/>
      <c r="E273" s="1456"/>
      <c r="F273" s="156"/>
      <c r="G273" s="2334">
        <v>3898000</v>
      </c>
      <c r="H273" s="2334"/>
      <c r="I273" s="2334"/>
      <c r="J273" s="2334"/>
      <c r="K273" s="2334"/>
      <c r="L273" s="2334"/>
      <c r="M273" s="2334"/>
      <c r="N273" s="2334"/>
      <c r="O273" s="2334"/>
      <c r="P273" s="2334"/>
      <c r="Q273" s="2334"/>
      <c r="R273" s="2334"/>
      <c r="S273" s="1505"/>
    </row>
    <row r="274" spans="1:19" ht="96.75" hidden="1" customHeight="1">
      <c r="A274" s="1492"/>
      <c r="B274" s="1503" t="s">
        <v>1508</v>
      </c>
      <c r="C274" s="1494" t="s">
        <v>1662</v>
      </c>
      <c r="D274" s="1492"/>
      <c r="E274" s="1456"/>
      <c r="F274" s="156"/>
      <c r="G274" s="2334">
        <v>3898000</v>
      </c>
      <c r="H274" s="2334"/>
      <c r="I274" s="2334"/>
      <c r="J274" s="2334"/>
      <c r="K274" s="2334"/>
      <c r="L274" s="2334"/>
      <c r="M274" s="2334"/>
      <c r="N274" s="2334"/>
      <c r="O274" s="2334"/>
      <c r="P274" s="2334"/>
      <c r="Q274" s="2334"/>
      <c r="R274" s="2334"/>
      <c r="S274" s="1505"/>
    </row>
    <row r="275" spans="1:19" ht="96.75" hidden="1" customHeight="1">
      <c r="A275" s="1492"/>
      <c r="B275" s="1503" t="s">
        <v>1509</v>
      </c>
      <c r="C275" s="1494" t="s">
        <v>1662</v>
      </c>
      <c r="D275" s="1492"/>
      <c r="E275" s="1456"/>
      <c r="F275" s="156"/>
      <c r="G275" s="2334">
        <v>3898000</v>
      </c>
      <c r="H275" s="2334"/>
      <c r="I275" s="2334"/>
      <c r="J275" s="2334"/>
      <c r="K275" s="2334"/>
      <c r="L275" s="2334"/>
      <c r="M275" s="2334"/>
      <c r="N275" s="2334"/>
      <c r="O275" s="2334"/>
      <c r="P275" s="2334"/>
      <c r="Q275" s="2334"/>
      <c r="R275" s="2334"/>
      <c r="S275" s="1505"/>
    </row>
    <row r="276" spans="1:19" ht="84" hidden="1" customHeight="1">
      <c r="A276" s="1492"/>
      <c r="B276" s="1503" t="s">
        <v>1510</v>
      </c>
      <c r="C276" s="1494" t="s">
        <v>1662</v>
      </c>
      <c r="D276" s="1492"/>
      <c r="E276" s="1456"/>
      <c r="F276" s="156"/>
      <c r="G276" s="2334">
        <v>3473000</v>
      </c>
      <c r="H276" s="2334"/>
      <c r="I276" s="2257"/>
      <c r="J276" s="2257"/>
      <c r="K276" s="2257"/>
      <c r="L276" s="2257"/>
      <c r="M276" s="2257"/>
      <c r="N276" s="2257"/>
      <c r="O276" s="2257"/>
      <c r="P276" s="2257"/>
      <c r="Q276" s="2257"/>
      <c r="R276" s="2257"/>
      <c r="S276" s="1505"/>
    </row>
    <row r="277" spans="1:19" ht="84" hidden="1" customHeight="1">
      <c r="A277" s="1492"/>
      <c r="B277" s="1503" t="s">
        <v>1511</v>
      </c>
      <c r="C277" s="1494" t="s">
        <v>1662</v>
      </c>
      <c r="D277" s="1492"/>
      <c r="E277" s="1456"/>
      <c r="F277" s="156"/>
      <c r="G277" s="2334">
        <v>3473000</v>
      </c>
      <c r="H277" s="2334"/>
      <c r="I277" s="2257"/>
      <c r="J277" s="2257"/>
      <c r="K277" s="2257"/>
      <c r="L277" s="2257"/>
      <c r="M277" s="2257"/>
      <c r="N277" s="2257"/>
      <c r="O277" s="2257"/>
      <c r="P277" s="2257"/>
      <c r="Q277" s="2257"/>
      <c r="R277" s="2257"/>
      <c r="S277" s="1505"/>
    </row>
    <row r="278" spans="1:19" ht="95.25" hidden="1" customHeight="1">
      <c r="A278" s="1492"/>
      <c r="B278" s="1503" t="s">
        <v>1331</v>
      </c>
      <c r="C278" s="1494" t="s">
        <v>1662</v>
      </c>
      <c r="D278" s="1492"/>
      <c r="E278" s="1456"/>
      <c r="F278" s="156"/>
      <c r="G278" s="2334">
        <v>3473000</v>
      </c>
      <c r="H278" s="2334"/>
      <c r="I278" s="2257"/>
      <c r="J278" s="2257"/>
      <c r="K278" s="2257"/>
      <c r="L278" s="2257"/>
      <c r="M278" s="2257"/>
      <c r="N278" s="2257"/>
      <c r="O278" s="2257"/>
      <c r="P278" s="2257"/>
      <c r="Q278" s="2257"/>
      <c r="R278" s="2257"/>
      <c r="S278" s="1505"/>
    </row>
    <row r="279" spans="1:19" ht="84" hidden="1" customHeight="1">
      <c r="A279" s="1492"/>
      <c r="B279" s="1503" t="s">
        <v>1512</v>
      </c>
      <c r="C279" s="1494" t="s">
        <v>1662</v>
      </c>
      <c r="D279" s="1492"/>
      <c r="E279" s="1456"/>
      <c r="F279" s="156"/>
      <c r="G279" s="2334">
        <v>3473000</v>
      </c>
      <c r="H279" s="2334"/>
      <c r="I279" s="2257"/>
      <c r="J279" s="2257"/>
      <c r="K279" s="2257"/>
      <c r="L279" s="2257"/>
      <c r="M279" s="2257"/>
      <c r="N279" s="2257"/>
      <c r="O279" s="2257"/>
      <c r="P279" s="2257"/>
      <c r="Q279" s="2257"/>
      <c r="R279" s="2257"/>
      <c r="S279" s="1505"/>
    </row>
    <row r="280" spans="1:19" ht="84" hidden="1" customHeight="1">
      <c r="A280" s="1492"/>
      <c r="B280" s="1503" t="s">
        <v>1513</v>
      </c>
      <c r="C280" s="1494" t="s">
        <v>1662</v>
      </c>
      <c r="D280" s="1492"/>
      <c r="E280" s="1456"/>
      <c r="F280" s="156"/>
      <c r="G280" s="2334">
        <v>2850000</v>
      </c>
      <c r="H280" s="2334"/>
      <c r="I280" s="2334"/>
      <c r="J280" s="2334"/>
      <c r="K280" s="2334"/>
      <c r="L280" s="2334"/>
      <c r="M280" s="2334"/>
      <c r="N280" s="2334"/>
      <c r="O280" s="2334"/>
      <c r="P280" s="2334"/>
      <c r="Q280" s="2334"/>
      <c r="R280" s="2334"/>
      <c r="S280" s="1505"/>
    </row>
  </sheetData>
  <mergeCells count="168">
    <mergeCell ref="G276:R276"/>
    <mergeCell ref="G277:R277"/>
    <mergeCell ref="G278:R278"/>
    <mergeCell ref="G279:R279"/>
    <mergeCell ref="G280:R280"/>
    <mergeCell ref="G271:R271"/>
    <mergeCell ref="B272:C272"/>
    <mergeCell ref="G272:R272"/>
    <mergeCell ref="G273:R273"/>
    <mergeCell ref="G274:R274"/>
    <mergeCell ref="G275:R275"/>
    <mergeCell ref="G265:R265"/>
    <mergeCell ref="G266:R266"/>
    <mergeCell ref="G267:R267"/>
    <mergeCell ref="G268:R268"/>
    <mergeCell ref="G269:R269"/>
    <mergeCell ref="G270:R270"/>
    <mergeCell ref="G259:R259"/>
    <mergeCell ref="G260:R260"/>
    <mergeCell ref="G261:R261"/>
    <mergeCell ref="G262:R262"/>
    <mergeCell ref="G263:R263"/>
    <mergeCell ref="G264:R264"/>
    <mergeCell ref="B254:R254"/>
    <mergeCell ref="B255:R255"/>
    <mergeCell ref="C256:F256"/>
    <mergeCell ref="G256:R256"/>
    <mergeCell ref="G257:R257"/>
    <mergeCell ref="G258:R258"/>
    <mergeCell ref="B233:F233"/>
    <mergeCell ref="G233:R233"/>
    <mergeCell ref="S233:S239"/>
    <mergeCell ref="F234:R239"/>
    <mergeCell ref="B240:R240"/>
    <mergeCell ref="F241:R253"/>
    <mergeCell ref="S241:S253"/>
    <mergeCell ref="D242:D245"/>
    <mergeCell ref="D246:D249"/>
    <mergeCell ref="D250:D253"/>
    <mergeCell ref="B214:F214"/>
    <mergeCell ref="G214:R214"/>
    <mergeCell ref="F215:R232"/>
    <mergeCell ref="S215:S232"/>
    <mergeCell ref="E201:R201"/>
    <mergeCell ref="D202:D207"/>
    <mergeCell ref="H202:R207"/>
    <mergeCell ref="S202:S207"/>
    <mergeCell ref="B208:R208"/>
    <mergeCell ref="B164:R164"/>
    <mergeCell ref="G165:R167"/>
    <mergeCell ref="A209:A213"/>
    <mergeCell ref="B209:R209"/>
    <mergeCell ref="S209:S213"/>
    <mergeCell ref="B210:R210"/>
    <mergeCell ref="B211:O211"/>
    <mergeCell ref="S186:S193"/>
    <mergeCell ref="D187:D193"/>
    <mergeCell ref="H187:R193"/>
    <mergeCell ref="E194:R194"/>
    <mergeCell ref="S194:S200"/>
    <mergeCell ref="D195:D200"/>
    <mergeCell ref="H195:R200"/>
    <mergeCell ref="B212:R212"/>
    <mergeCell ref="B213:R213"/>
    <mergeCell ref="B186:D186"/>
    <mergeCell ref="E186:G186"/>
    <mergeCell ref="H186:R186"/>
    <mergeCell ref="B185:E185"/>
    <mergeCell ref="B172:R172"/>
    <mergeCell ref="B173:R173"/>
    <mergeCell ref="G174:R176"/>
    <mergeCell ref="G177:R179"/>
    <mergeCell ref="S155:S157"/>
    <mergeCell ref="D156:D157"/>
    <mergeCell ref="G156:R157"/>
    <mergeCell ref="B158:R158"/>
    <mergeCell ref="S158:S160"/>
    <mergeCell ref="D159:D160"/>
    <mergeCell ref="G159:R160"/>
    <mergeCell ref="S161:S163"/>
    <mergeCell ref="D162:D163"/>
    <mergeCell ref="G162:R163"/>
    <mergeCell ref="B161:R161"/>
    <mergeCell ref="S177:S179"/>
    <mergeCell ref="G180:R182"/>
    <mergeCell ref="S180:S182"/>
    <mergeCell ref="B183:R183"/>
    <mergeCell ref="B184:R184"/>
    <mergeCell ref="B168:R168"/>
    <mergeCell ref="G169:R169"/>
    <mergeCell ref="B170:R170"/>
    <mergeCell ref="G171:R171"/>
    <mergeCell ref="G154:R154"/>
    <mergeCell ref="B155:R155"/>
    <mergeCell ref="B93:R93"/>
    <mergeCell ref="G94:R98"/>
    <mergeCell ref="B99:R99"/>
    <mergeCell ref="G100:R110"/>
    <mergeCell ref="B111:R111"/>
    <mergeCell ref="G112:R115"/>
    <mergeCell ref="B77:R77"/>
    <mergeCell ref="D78:D81"/>
    <mergeCell ref="G78:R81"/>
    <mergeCell ref="B82:R82"/>
    <mergeCell ref="D83:D92"/>
    <mergeCell ref="G83:R92"/>
    <mergeCell ref="B127:R127"/>
    <mergeCell ref="G129:R139"/>
    <mergeCell ref="G141:R144"/>
    <mergeCell ref="B145:R145"/>
    <mergeCell ref="G146:R151"/>
    <mergeCell ref="B153:R153"/>
    <mergeCell ref="B116:R116"/>
    <mergeCell ref="G117:R120"/>
    <mergeCell ref="B121:R121"/>
    <mergeCell ref="G122:R126"/>
    <mergeCell ref="B67:R67"/>
    <mergeCell ref="S68:S71"/>
    <mergeCell ref="D69:D71"/>
    <mergeCell ref="G69:R71"/>
    <mergeCell ref="B72:R72"/>
    <mergeCell ref="S73:S76"/>
    <mergeCell ref="D74:D76"/>
    <mergeCell ref="G74:R76"/>
    <mergeCell ref="B51:S51"/>
    <mergeCell ref="D52:D59"/>
    <mergeCell ref="G52:R59"/>
    <mergeCell ref="B60:R60"/>
    <mergeCell ref="D61:D66"/>
    <mergeCell ref="G61:R66"/>
    <mergeCell ref="S61:S66"/>
    <mergeCell ref="B37:R37"/>
    <mergeCell ref="B38:F38"/>
    <mergeCell ref="D39:D40"/>
    <mergeCell ref="G39:R42"/>
    <mergeCell ref="B43:S43"/>
    <mergeCell ref="D45:D50"/>
    <mergeCell ref="G45:R50"/>
    <mergeCell ref="S45:S50"/>
    <mergeCell ref="A31:S31"/>
    <mergeCell ref="B32:R32"/>
    <mergeCell ref="D33:D36"/>
    <mergeCell ref="G33:R36"/>
    <mergeCell ref="B28:R28"/>
    <mergeCell ref="D29:D30"/>
    <mergeCell ref="G29:R30"/>
    <mergeCell ref="B20:F20"/>
    <mergeCell ref="G20:R24"/>
    <mergeCell ref="S20:S23"/>
    <mergeCell ref="D21:D24"/>
    <mergeCell ref="B25:R25"/>
    <mergeCell ref="G26:R26"/>
    <mergeCell ref="A8:R8"/>
    <mergeCell ref="B10:R10"/>
    <mergeCell ref="B11:F11"/>
    <mergeCell ref="G11:R19"/>
    <mergeCell ref="S11:S19"/>
    <mergeCell ref="D12:D19"/>
    <mergeCell ref="A1:S1"/>
    <mergeCell ref="A2:S2"/>
    <mergeCell ref="B3:S3"/>
    <mergeCell ref="R4:S4"/>
    <mergeCell ref="A5:A6"/>
    <mergeCell ref="B5:B6"/>
    <mergeCell ref="C5:C6"/>
    <mergeCell ref="D5:D6"/>
    <mergeCell ref="E5:R5"/>
    <mergeCell ref="S5:S6"/>
  </mergeCells>
  <printOptions horizontalCentered="1"/>
  <pageMargins left="0.45" right="0.45" top="0.5" bottom="0.5" header="0.3" footer="0.3"/>
  <pageSetup paperSize="9" scale="48" orientation="landscape" r:id="rId1"/>
  <headerFooter>
    <oddFooter>Page &amp;P</oddFooter>
  </headerFooter>
  <rowBreaks count="3" manualBreakCount="3">
    <brk id="30" max="16383" man="1"/>
    <brk id="78" max="18" man="1"/>
    <brk id="11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39"/>
  <sheetViews>
    <sheetView tabSelected="1" view="pageBreakPreview" topLeftCell="A57" zoomScale="70" zoomScaleNormal="100" zoomScaleSheetLayoutView="70" workbookViewId="0">
      <selection activeCell="H33" sqref="H33:H41"/>
    </sheetView>
  </sheetViews>
  <sheetFormatPr defaultColWidth="9.140625" defaultRowHeight="17.25"/>
  <cols>
    <col min="1" max="1" width="6.42578125" style="112" customWidth="1"/>
    <col min="2" max="2" width="18.42578125" style="114" customWidth="1"/>
    <col min="3" max="3" width="30.85546875" style="1531" customWidth="1"/>
    <col min="4" max="4" width="10.85546875" style="114" customWidth="1"/>
    <col min="5" max="5" width="21.28515625" style="1533" customWidth="1"/>
    <col min="6" max="6" width="24.140625" style="114" customWidth="1"/>
    <col min="7" max="7" width="21" style="1531" customWidth="1"/>
    <col min="8" max="8" width="14.28515625" style="114" customWidth="1"/>
    <col min="9" max="9" width="11" style="114" customWidth="1"/>
    <col min="10" max="10" width="24.28515625" style="114" customWidth="1"/>
    <col min="11" max="11" width="27.5703125" style="114" customWidth="1"/>
    <col min="12" max="12" width="17.42578125" style="114" customWidth="1"/>
    <col min="13" max="13" width="12.85546875" style="114" bestFit="1" customWidth="1"/>
    <col min="14" max="16384" width="9.140625" style="114"/>
  </cols>
  <sheetData>
    <row r="1" spans="1:12" ht="30" customHeight="1">
      <c r="A1" s="2382" t="s">
        <v>1149</v>
      </c>
      <c r="B1" s="2382"/>
      <c r="C1" s="2382"/>
      <c r="D1" s="2382"/>
      <c r="E1" s="2382"/>
      <c r="F1" s="2382"/>
      <c r="G1" s="2382"/>
      <c r="H1" s="2382"/>
      <c r="I1" s="2382"/>
      <c r="J1" s="2382"/>
      <c r="K1" s="2382"/>
      <c r="L1" s="2382"/>
    </row>
    <row r="2" spans="1:12" ht="18" customHeight="1">
      <c r="A2" s="2383" t="s">
        <v>1904</v>
      </c>
      <c r="B2" s="2383"/>
      <c r="C2" s="2383"/>
      <c r="D2" s="2383"/>
      <c r="E2" s="2383"/>
      <c r="F2" s="2383"/>
      <c r="G2" s="2383"/>
      <c r="H2" s="2383"/>
      <c r="I2" s="2383"/>
      <c r="J2" s="2383"/>
      <c r="K2" s="2383"/>
      <c r="L2" s="2383"/>
    </row>
    <row r="3" spans="1:12" ht="20.100000000000001" customHeight="1">
      <c r="A3" s="1870" t="s">
        <v>1774</v>
      </c>
      <c r="B3" s="1870"/>
      <c r="C3" s="1870"/>
      <c r="D3" s="1870"/>
      <c r="E3" s="1870"/>
      <c r="F3" s="1870"/>
      <c r="G3" s="1870"/>
      <c r="H3" s="1870"/>
      <c r="I3" s="1870"/>
      <c r="J3" s="1870"/>
      <c r="K3" s="1870"/>
      <c r="L3" s="1870"/>
    </row>
    <row r="4" spans="1:12" ht="20.100000000000001" customHeight="1">
      <c r="A4" s="1563"/>
      <c r="B4" s="1563"/>
      <c r="C4" s="1530"/>
      <c r="D4" s="1335"/>
      <c r="E4" s="1556"/>
      <c r="F4" s="1556"/>
      <c r="G4" s="1530"/>
      <c r="H4" s="1556"/>
      <c r="I4" s="1556"/>
      <c r="J4" s="1556"/>
      <c r="K4" s="2232" t="s">
        <v>1908</v>
      </c>
      <c r="L4" s="2232"/>
    </row>
    <row r="5" spans="1:12" ht="24.95" customHeight="1">
      <c r="A5" s="2241" t="s">
        <v>1153</v>
      </c>
      <c r="B5" s="2293" t="s">
        <v>1800</v>
      </c>
      <c r="C5" s="2241" t="s">
        <v>1805</v>
      </c>
      <c r="D5" s="2241" t="s">
        <v>1806</v>
      </c>
      <c r="E5" s="2241" t="s">
        <v>1807</v>
      </c>
      <c r="F5" s="2293" t="s">
        <v>1808</v>
      </c>
      <c r="G5" s="2293" t="s">
        <v>1809</v>
      </c>
      <c r="H5" s="2293" t="s">
        <v>1810</v>
      </c>
      <c r="I5" s="2293" t="s">
        <v>1811</v>
      </c>
      <c r="J5" s="2293" t="s">
        <v>1812</v>
      </c>
      <c r="K5" s="2293" t="s">
        <v>1813</v>
      </c>
      <c r="L5" s="2330" t="s">
        <v>1834</v>
      </c>
    </row>
    <row r="6" spans="1:12" ht="84.75" customHeight="1">
      <c r="A6" s="2241"/>
      <c r="B6" s="2384"/>
      <c r="C6" s="2241"/>
      <c r="D6" s="2241"/>
      <c r="E6" s="2241"/>
      <c r="F6" s="2384"/>
      <c r="G6" s="2384"/>
      <c r="H6" s="2384"/>
      <c r="I6" s="2384"/>
      <c r="J6" s="2384"/>
      <c r="K6" s="2384"/>
      <c r="L6" s="2330"/>
    </row>
    <row r="7" spans="1:12" s="112" customFormat="1" ht="30" customHeight="1">
      <c r="A7" s="1557" t="s">
        <v>1801</v>
      </c>
      <c r="B7" s="1557" t="s">
        <v>1802</v>
      </c>
      <c r="C7" s="1557" t="s">
        <v>1814</v>
      </c>
      <c r="D7" s="138" t="s">
        <v>1815</v>
      </c>
      <c r="E7" s="1557" t="s">
        <v>1816</v>
      </c>
      <c r="F7" s="1557" t="s">
        <v>1817</v>
      </c>
      <c r="G7" s="1557" t="s">
        <v>1818</v>
      </c>
      <c r="H7" s="1557" t="s">
        <v>1819</v>
      </c>
      <c r="I7" s="1557" t="s">
        <v>1820</v>
      </c>
      <c r="J7" s="1557" t="s">
        <v>1821</v>
      </c>
      <c r="K7" s="1557" t="s">
        <v>1822</v>
      </c>
      <c r="L7" s="1557" t="s">
        <v>1835</v>
      </c>
    </row>
    <row r="8" spans="1:12" ht="39.950000000000003" customHeight="1">
      <c r="A8" s="1557" t="s">
        <v>1803</v>
      </c>
      <c r="B8" s="124" t="s">
        <v>1831</v>
      </c>
      <c r="C8" s="1557"/>
      <c r="D8" s="124"/>
      <c r="E8" s="1557"/>
      <c r="F8" s="124"/>
      <c r="G8" s="1557"/>
      <c r="H8" s="124"/>
      <c r="I8" s="124"/>
      <c r="J8" s="124"/>
      <c r="K8" s="124"/>
      <c r="L8" s="124"/>
    </row>
    <row r="9" spans="1:12" ht="39.950000000000003" customHeight="1">
      <c r="A9" s="1557">
        <v>1</v>
      </c>
      <c r="B9" s="1557" t="s">
        <v>1804</v>
      </c>
      <c r="C9" s="1547"/>
      <c r="D9" s="124"/>
      <c r="E9" s="124"/>
      <c r="F9" s="124"/>
      <c r="G9" s="124"/>
      <c r="H9" s="124"/>
      <c r="I9" s="124"/>
      <c r="J9" s="124"/>
      <c r="K9" s="124"/>
      <c r="L9" s="124"/>
    </row>
    <row r="10" spans="1:12" ht="39.950000000000003" customHeight="1">
      <c r="A10" s="1557" t="s">
        <v>2017</v>
      </c>
      <c r="B10" s="1893" t="s">
        <v>1342</v>
      </c>
      <c r="C10" s="1895"/>
      <c r="D10" s="124"/>
      <c r="E10" s="124"/>
      <c r="F10" s="124"/>
      <c r="G10" s="304"/>
      <c r="H10" s="304"/>
      <c r="I10" s="124"/>
      <c r="J10" s="304"/>
      <c r="K10" s="304"/>
      <c r="L10" s="124"/>
    </row>
    <row r="11" spans="1:12" ht="60" customHeight="1">
      <c r="A11" s="1548"/>
      <c r="B11" s="1523"/>
      <c r="C11" s="1561" t="s">
        <v>1823</v>
      </c>
      <c r="D11" s="1565" t="s">
        <v>152</v>
      </c>
      <c r="E11" s="2242" t="s">
        <v>1178</v>
      </c>
      <c r="F11" s="1561" t="s">
        <v>1824</v>
      </c>
      <c r="G11" s="2370" t="s">
        <v>1833</v>
      </c>
      <c r="H11" s="2242" t="s">
        <v>1832</v>
      </c>
      <c r="I11" s="1561"/>
      <c r="J11" s="2242" t="s">
        <v>1343</v>
      </c>
      <c r="K11" s="2242" t="s">
        <v>2018</v>
      </c>
      <c r="L11" s="1451">
        <f>2625/1.1</f>
        <v>2386.363636363636</v>
      </c>
    </row>
    <row r="12" spans="1:12" ht="30" customHeight="1">
      <c r="A12" s="1557"/>
      <c r="B12" s="1557"/>
      <c r="C12" s="1561" t="s">
        <v>1825</v>
      </c>
      <c r="D12" s="1565" t="s">
        <v>152</v>
      </c>
      <c r="E12" s="2243"/>
      <c r="F12" s="1561" t="s">
        <v>1824</v>
      </c>
      <c r="G12" s="2371"/>
      <c r="H12" s="2243"/>
      <c r="I12" s="1561"/>
      <c r="J12" s="2243"/>
      <c r="K12" s="2243"/>
      <c r="L12" s="1451">
        <f>3775/1.1</f>
        <v>3431.8181818181815</v>
      </c>
    </row>
    <row r="13" spans="1:12" ht="38.25" customHeight="1">
      <c r="A13" s="1565"/>
      <c r="B13" s="1565"/>
      <c r="C13" s="1561" t="s">
        <v>1910</v>
      </c>
      <c r="D13" s="1565" t="s">
        <v>152</v>
      </c>
      <c r="E13" s="2243"/>
      <c r="F13" s="1561" t="s">
        <v>1826</v>
      </c>
      <c r="G13" s="2371"/>
      <c r="H13" s="2243"/>
      <c r="I13" s="1561"/>
      <c r="J13" s="2243"/>
      <c r="K13" s="2243"/>
      <c r="L13" s="1451">
        <f>1800/1.1</f>
        <v>1636.3636363636363</v>
      </c>
    </row>
    <row r="14" spans="1:12" ht="38.25" customHeight="1">
      <c r="A14" s="1565"/>
      <c r="B14" s="1565"/>
      <c r="C14" s="1561" t="s">
        <v>1911</v>
      </c>
      <c r="D14" s="1565" t="s">
        <v>152</v>
      </c>
      <c r="E14" s="2243"/>
      <c r="F14" s="1561" t="s">
        <v>1827</v>
      </c>
      <c r="G14" s="2371"/>
      <c r="H14" s="2243"/>
      <c r="I14" s="1561"/>
      <c r="J14" s="2243"/>
      <c r="K14" s="2243"/>
      <c r="L14" s="1451">
        <f>1530/1.1</f>
        <v>1390.9090909090908</v>
      </c>
    </row>
    <row r="15" spans="1:12" ht="30" customHeight="1">
      <c r="A15" s="1565"/>
      <c r="B15" s="1565"/>
      <c r="C15" s="1561" t="s">
        <v>1912</v>
      </c>
      <c r="D15" s="1565" t="s">
        <v>152</v>
      </c>
      <c r="E15" s="2243"/>
      <c r="F15" s="1561" t="s">
        <v>1828</v>
      </c>
      <c r="G15" s="2371"/>
      <c r="H15" s="2243"/>
      <c r="I15" s="1561"/>
      <c r="J15" s="2243"/>
      <c r="K15" s="2243"/>
      <c r="L15" s="1451">
        <f>1621/1.1</f>
        <v>1473.6363636363635</v>
      </c>
    </row>
    <row r="16" spans="1:12" ht="39.75" customHeight="1">
      <c r="A16" s="1565"/>
      <c r="B16" s="1565"/>
      <c r="C16" s="1561" t="s">
        <v>1913</v>
      </c>
      <c r="D16" s="1565" t="s">
        <v>152</v>
      </c>
      <c r="E16" s="2243"/>
      <c r="F16" s="1561" t="s">
        <v>1829</v>
      </c>
      <c r="G16" s="2371"/>
      <c r="H16" s="2243"/>
      <c r="I16" s="1561"/>
      <c r="J16" s="2243"/>
      <c r="K16" s="2243"/>
      <c r="L16" s="1451">
        <f>1260/1.1</f>
        <v>1145.4545454545453</v>
      </c>
    </row>
    <row r="17" spans="1:12" ht="39.75" customHeight="1">
      <c r="A17" s="1565"/>
      <c r="B17" s="1565"/>
      <c r="C17" s="1561" t="s">
        <v>1914</v>
      </c>
      <c r="D17" s="1565" t="s">
        <v>152</v>
      </c>
      <c r="E17" s="2243"/>
      <c r="F17" s="1561" t="s">
        <v>1829</v>
      </c>
      <c r="G17" s="2371"/>
      <c r="H17" s="2243"/>
      <c r="I17" s="1561"/>
      <c r="J17" s="2243"/>
      <c r="K17" s="2243"/>
      <c r="L17" s="1451">
        <f>1070/1.1</f>
        <v>972.72727272727263</v>
      </c>
    </row>
    <row r="18" spans="1:12" ht="39" customHeight="1">
      <c r="A18" s="1565"/>
      <c r="B18" s="1565"/>
      <c r="C18" s="1561" t="s">
        <v>1915</v>
      </c>
      <c r="D18" s="1565" t="s">
        <v>152</v>
      </c>
      <c r="E18" s="2244"/>
      <c r="F18" s="1561" t="s">
        <v>1830</v>
      </c>
      <c r="G18" s="2372"/>
      <c r="H18" s="2244"/>
      <c r="I18" s="1561"/>
      <c r="J18" s="2244"/>
      <c r="K18" s="2244"/>
      <c r="L18" s="1451">
        <f>1018/1.1</f>
        <v>925.45454545454538</v>
      </c>
    </row>
    <row r="19" spans="1:12" ht="34.5" customHeight="1">
      <c r="A19" s="1565"/>
      <c r="B19" s="1893" t="s">
        <v>1348</v>
      </c>
      <c r="C19" s="1895"/>
      <c r="D19" s="124"/>
      <c r="E19" s="124"/>
      <c r="F19" s="124"/>
      <c r="G19" s="124"/>
      <c r="H19" s="124"/>
      <c r="I19" s="124"/>
      <c r="J19" s="124"/>
      <c r="K19" s="124"/>
      <c r="L19" s="124"/>
    </row>
    <row r="20" spans="1:12" ht="97.5" customHeight="1">
      <c r="A20" s="1565"/>
      <c r="B20" s="1565"/>
      <c r="C20" s="1561" t="s">
        <v>1836</v>
      </c>
      <c r="D20" s="1565" t="s">
        <v>152</v>
      </c>
      <c r="E20" s="2242" t="s">
        <v>1178</v>
      </c>
      <c r="F20" s="1561" t="s">
        <v>1828</v>
      </c>
      <c r="G20" s="2370" t="s">
        <v>1838</v>
      </c>
      <c r="H20" s="2242" t="s">
        <v>1832</v>
      </c>
      <c r="I20" s="1561"/>
      <c r="J20" s="2242" t="s">
        <v>1349</v>
      </c>
      <c r="K20" s="2242" t="s">
        <v>2018</v>
      </c>
      <c r="L20" s="1451">
        <f>1550/1.1</f>
        <v>1409.090909090909</v>
      </c>
    </row>
    <row r="21" spans="1:12" ht="102" customHeight="1">
      <c r="A21" s="1565"/>
      <c r="B21" s="1565"/>
      <c r="C21" s="1561" t="s">
        <v>1837</v>
      </c>
      <c r="D21" s="1565" t="s">
        <v>152</v>
      </c>
      <c r="E21" s="2244"/>
      <c r="F21" s="1561" t="s">
        <v>1830</v>
      </c>
      <c r="G21" s="2372"/>
      <c r="H21" s="2244"/>
      <c r="I21" s="1561"/>
      <c r="J21" s="2244"/>
      <c r="K21" s="2244"/>
      <c r="L21" s="1451">
        <f>1110/1.1</f>
        <v>1009.090909090909</v>
      </c>
    </row>
    <row r="22" spans="1:12" ht="50.1" hidden="1" customHeight="1">
      <c r="A22" s="1557">
        <v>2</v>
      </c>
      <c r="B22" s="1557"/>
      <c r="C22" s="1893" t="s">
        <v>1543</v>
      </c>
      <c r="D22" s="1894"/>
      <c r="E22" s="1894"/>
      <c r="F22" s="1894"/>
      <c r="G22" s="1894"/>
      <c r="H22" s="1894"/>
      <c r="I22" s="1894"/>
      <c r="J22" s="1894"/>
      <c r="K22" s="1894"/>
      <c r="L22" s="1895"/>
    </row>
    <row r="23" spans="1:12" ht="33.75" hidden="1" customHeight="1">
      <c r="A23" s="1565"/>
      <c r="B23" s="1565"/>
      <c r="C23" s="1561" t="s">
        <v>1544</v>
      </c>
      <c r="D23" s="1565" t="s">
        <v>152</v>
      </c>
      <c r="E23" s="1561" t="s">
        <v>1178</v>
      </c>
      <c r="F23" s="1561"/>
      <c r="G23" s="1561"/>
      <c r="H23" s="1561"/>
      <c r="I23" s="1561"/>
      <c r="J23" s="1561"/>
      <c r="K23" s="1561"/>
      <c r="L23" s="1450">
        <v>1040</v>
      </c>
    </row>
    <row r="24" spans="1:12" ht="73.5" customHeight="1">
      <c r="A24" s="138">
        <v>2</v>
      </c>
      <c r="B24" s="1564" t="s">
        <v>1839</v>
      </c>
      <c r="C24" s="1547"/>
      <c r="D24" s="124"/>
      <c r="E24" s="124"/>
      <c r="F24" s="124"/>
      <c r="G24" s="124"/>
      <c r="H24" s="124"/>
      <c r="I24" s="124"/>
      <c r="J24" s="124"/>
      <c r="K24" s="124"/>
      <c r="L24" s="124"/>
    </row>
    <row r="25" spans="1:12" ht="73.5" customHeight="1">
      <c r="A25" s="138"/>
      <c r="B25" s="1893" t="s">
        <v>1930</v>
      </c>
      <c r="C25" s="1895"/>
      <c r="D25" s="124"/>
      <c r="E25" s="124"/>
      <c r="F25" s="124"/>
      <c r="G25" s="304"/>
      <c r="H25" s="304"/>
      <c r="I25" s="124"/>
      <c r="J25" s="304"/>
      <c r="K25" s="304"/>
      <c r="L25" s="124"/>
    </row>
    <row r="26" spans="1:12" ht="120" customHeight="1">
      <c r="A26" s="1565"/>
      <c r="B26" s="1547"/>
      <c r="C26" s="1561" t="s">
        <v>1842</v>
      </c>
      <c r="D26" s="1565" t="s">
        <v>362</v>
      </c>
      <c r="E26" s="2242" t="s">
        <v>1786</v>
      </c>
      <c r="F26" s="1561" t="s">
        <v>1840</v>
      </c>
      <c r="G26" s="2242" t="s">
        <v>1844</v>
      </c>
      <c r="H26" s="2242" t="s">
        <v>1832</v>
      </c>
      <c r="I26" s="1561"/>
      <c r="J26" s="2242" t="s">
        <v>1788</v>
      </c>
      <c r="K26" s="2242" t="s">
        <v>2019</v>
      </c>
      <c r="L26" s="1450">
        <v>86000</v>
      </c>
    </row>
    <row r="27" spans="1:12" ht="120" customHeight="1">
      <c r="A27" s="1565"/>
      <c r="B27" s="1565"/>
      <c r="C27" s="1561" t="s">
        <v>1843</v>
      </c>
      <c r="D27" s="1375" t="s">
        <v>362</v>
      </c>
      <c r="E27" s="2244"/>
      <c r="F27" s="1561" t="s">
        <v>1841</v>
      </c>
      <c r="G27" s="2244"/>
      <c r="H27" s="2244"/>
      <c r="I27" s="1561"/>
      <c r="J27" s="2244"/>
      <c r="K27" s="2244"/>
      <c r="L27" s="1450">
        <v>78000</v>
      </c>
    </row>
    <row r="28" spans="1:12" ht="50.1" customHeight="1">
      <c r="A28" s="138">
        <v>3</v>
      </c>
      <c r="B28" s="1564" t="s">
        <v>1846</v>
      </c>
      <c r="C28" s="1549"/>
      <c r="D28" s="1375"/>
      <c r="E28" s="1560"/>
      <c r="F28" s="1561"/>
      <c r="G28" s="1561"/>
      <c r="H28" s="1561"/>
      <c r="I28" s="1561"/>
      <c r="J28" s="1560"/>
      <c r="K28" s="1552"/>
      <c r="L28" s="1450"/>
    </row>
    <row r="29" spans="1:12" ht="50.1" customHeight="1">
      <c r="A29" s="138"/>
      <c r="B29" s="1671" t="s">
        <v>2014</v>
      </c>
      <c r="C29" s="1673"/>
      <c r="D29" s="1544"/>
      <c r="E29" s="1560"/>
      <c r="F29" s="1561"/>
      <c r="G29" s="1561"/>
      <c r="H29" s="1561"/>
      <c r="I29" s="1561"/>
      <c r="J29" s="1559"/>
      <c r="K29" s="1553"/>
      <c r="L29" s="1450"/>
    </row>
    <row r="30" spans="1:12" ht="60" customHeight="1">
      <c r="A30" s="138" t="s">
        <v>2020</v>
      </c>
      <c r="B30" s="2368" t="s">
        <v>1931</v>
      </c>
      <c r="C30" s="2373"/>
      <c r="D30" s="1534"/>
      <c r="E30" s="1560"/>
      <c r="F30" s="1561"/>
      <c r="G30" s="1561" t="s">
        <v>1932</v>
      </c>
      <c r="H30" s="1561"/>
      <c r="I30" s="1561"/>
      <c r="J30" s="2242" t="s">
        <v>2015</v>
      </c>
      <c r="K30" s="1688" t="s">
        <v>2022</v>
      </c>
      <c r="L30" s="1450"/>
    </row>
    <row r="31" spans="1:12" ht="72" customHeight="1">
      <c r="A31" s="1565"/>
      <c r="B31" s="1557"/>
      <c r="C31" s="1537" t="s">
        <v>1933</v>
      </c>
      <c r="D31" s="1538" t="s">
        <v>362</v>
      </c>
      <c r="E31" s="1538" t="s">
        <v>1178</v>
      </c>
      <c r="F31" s="1550" t="s">
        <v>1934</v>
      </c>
      <c r="G31" s="1561" t="s">
        <v>2085</v>
      </c>
      <c r="H31" s="1561" t="s">
        <v>1832</v>
      </c>
      <c r="I31" s="1561"/>
      <c r="J31" s="2243"/>
      <c r="K31" s="1689"/>
      <c r="L31" s="1542">
        <v>85000</v>
      </c>
    </row>
    <row r="32" spans="1:12" ht="74.25" customHeight="1">
      <c r="A32" s="138" t="s">
        <v>2021</v>
      </c>
      <c r="B32" s="2368" t="s">
        <v>1935</v>
      </c>
      <c r="C32" s="2369"/>
      <c r="D32" s="1539"/>
      <c r="E32" s="1539"/>
      <c r="F32" s="1539"/>
      <c r="G32" s="1561"/>
      <c r="H32" s="222"/>
      <c r="I32" s="1561"/>
      <c r="J32" s="2243"/>
      <c r="K32" s="1689"/>
      <c r="L32" s="129"/>
    </row>
    <row r="33" spans="1:12" ht="50.1" customHeight="1">
      <c r="A33" s="1565"/>
      <c r="B33" s="1557"/>
      <c r="C33" s="1540" t="s">
        <v>1939</v>
      </c>
      <c r="D33" s="1538" t="s">
        <v>362</v>
      </c>
      <c r="E33" s="1538" t="s">
        <v>1178</v>
      </c>
      <c r="F33" s="1537" t="s">
        <v>1937</v>
      </c>
      <c r="G33" s="2242" t="s">
        <v>2085</v>
      </c>
      <c r="H33" s="2242" t="s">
        <v>1832</v>
      </c>
      <c r="I33" s="1561"/>
      <c r="J33" s="2243"/>
      <c r="K33" s="1689"/>
      <c r="L33" s="1542">
        <v>150000</v>
      </c>
    </row>
    <row r="34" spans="1:12" ht="50.1" customHeight="1">
      <c r="A34" s="1565"/>
      <c r="B34" s="1557"/>
      <c r="C34" s="1540" t="s">
        <v>1941</v>
      </c>
      <c r="D34" s="1538" t="s">
        <v>362</v>
      </c>
      <c r="E34" s="2370" t="s">
        <v>1178</v>
      </c>
      <c r="F34" s="1540" t="s">
        <v>1940</v>
      </c>
      <c r="G34" s="2243"/>
      <c r="H34" s="2243"/>
      <c r="I34" s="1561"/>
      <c r="J34" s="2243"/>
      <c r="K34" s="1689"/>
      <c r="L34" s="1542">
        <v>165000</v>
      </c>
    </row>
    <row r="35" spans="1:12" ht="50.1" customHeight="1">
      <c r="A35" s="1565"/>
      <c r="B35" s="1557"/>
      <c r="C35" s="1540" t="s">
        <v>1941</v>
      </c>
      <c r="D35" s="1538" t="s">
        <v>362</v>
      </c>
      <c r="E35" s="2371"/>
      <c r="F35" s="1540" t="s">
        <v>1938</v>
      </c>
      <c r="G35" s="2243"/>
      <c r="H35" s="2243"/>
      <c r="I35" s="1561"/>
      <c r="J35" s="2243"/>
      <c r="K35" s="1689"/>
      <c r="L35" s="1542">
        <v>180000</v>
      </c>
    </row>
    <row r="36" spans="1:12" ht="50.1" customHeight="1">
      <c r="A36" s="1565"/>
      <c r="B36" s="1557"/>
      <c r="C36" s="1540" t="s">
        <v>1944</v>
      </c>
      <c r="D36" s="1538" t="s">
        <v>362</v>
      </c>
      <c r="E36" s="2371"/>
      <c r="F36" s="1540" t="s">
        <v>1942</v>
      </c>
      <c r="G36" s="2243"/>
      <c r="H36" s="2243"/>
      <c r="I36" s="1561"/>
      <c r="J36" s="2243"/>
      <c r="K36" s="1689"/>
      <c r="L36" s="1542">
        <v>195000</v>
      </c>
    </row>
    <row r="37" spans="1:12" ht="50.1" customHeight="1">
      <c r="A37" s="1565"/>
      <c r="B37" s="1557"/>
      <c r="C37" s="1540" t="s">
        <v>1941</v>
      </c>
      <c r="D37" s="1538" t="s">
        <v>362</v>
      </c>
      <c r="E37" s="2371"/>
      <c r="F37" s="1540" t="s">
        <v>1943</v>
      </c>
      <c r="G37" s="2243"/>
      <c r="H37" s="2243"/>
      <c r="I37" s="1561"/>
      <c r="J37" s="2243"/>
      <c r="K37" s="1689"/>
      <c r="L37" s="1542">
        <v>215000</v>
      </c>
    </row>
    <row r="38" spans="1:12" ht="50.1" customHeight="1">
      <c r="A38" s="1565"/>
      <c r="B38" s="1557"/>
      <c r="C38" s="1540" t="s">
        <v>1941</v>
      </c>
      <c r="D38" s="1538" t="s">
        <v>362</v>
      </c>
      <c r="E38" s="2371"/>
      <c r="F38" s="1540" t="s">
        <v>1945</v>
      </c>
      <c r="G38" s="2243"/>
      <c r="H38" s="2243"/>
      <c r="I38" s="1561"/>
      <c r="J38" s="2243"/>
      <c r="K38" s="1689"/>
      <c r="L38" s="129">
        <v>245000</v>
      </c>
    </row>
    <row r="39" spans="1:12" ht="50.1" customHeight="1">
      <c r="A39" s="1565"/>
      <c r="B39" s="1565"/>
      <c r="C39" s="1540" t="s">
        <v>1947</v>
      </c>
      <c r="D39" s="1538" t="s">
        <v>362</v>
      </c>
      <c r="E39" s="2371"/>
      <c r="F39" s="1540" t="s">
        <v>1946</v>
      </c>
      <c r="G39" s="2243"/>
      <c r="H39" s="2243"/>
      <c r="I39" s="1561"/>
      <c r="J39" s="2243"/>
      <c r="K39" s="1689"/>
      <c r="L39" s="129">
        <v>21000</v>
      </c>
    </row>
    <row r="40" spans="1:12" ht="50.1" customHeight="1">
      <c r="A40" s="1565"/>
      <c r="B40" s="1565"/>
      <c r="C40" s="1540" t="s">
        <v>1949</v>
      </c>
      <c r="D40" s="1538" t="s">
        <v>362</v>
      </c>
      <c r="E40" s="2371"/>
      <c r="F40" s="1540" t="s">
        <v>1948</v>
      </c>
      <c r="G40" s="2243"/>
      <c r="H40" s="2243"/>
      <c r="I40" s="1561"/>
      <c r="J40" s="2243"/>
      <c r="K40" s="1689"/>
      <c r="L40" s="129">
        <v>35000</v>
      </c>
    </row>
    <row r="41" spans="1:12" ht="90" customHeight="1">
      <c r="A41" s="1565"/>
      <c r="B41" s="1565"/>
      <c r="C41" s="1540" t="s">
        <v>1936</v>
      </c>
      <c r="D41" s="1538" t="s">
        <v>362</v>
      </c>
      <c r="E41" s="2372"/>
      <c r="F41" s="1540" t="s">
        <v>1950</v>
      </c>
      <c r="G41" s="2244"/>
      <c r="H41" s="2244"/>
      <c r="I41" s="1561"/>
      <c r="J41" s="2243"/>
      <c r="K41" s="1689"/>
      <c r="L41" s="129">
        <v>75000</v>
      </c>
    </row>
    <row r="42" spans="1:12" ht="60" customHeight="1">
      <c r="A42" s="1551"/>
      <c r="B42" s="1523"/>
      <c r="C42" s="1537" t="s">
        <v>1952</v>
      </c>
      <c r="D42" s="1538" t="s">
        <v>362</v>
      </c>
      <c r="E42" s="1538" t="s">
        <v>1178</v>
      </c>
      <c r="F42" s="1540" t="s">
        <v>1951</v>
      </c>
      <c r="G42" s="1535"/>
      <c r="H42" s="1567"/>
      <c r="I42" s="1567"/>
      <c r="J42" s="2244"/>
      <c r="K42" s="1690"/>
      <c r="L42" s="129">
        <v>35000</v>
      </c>
    </row>
    <row r="43" spans="1:12" ht="50.1" hidden="1" customHeight="1">
      <c r="A43" s="1557">
        <v>1</v>
      </c>
      <c r="B43" s="1557"/>
      <c r="C43" s="1893" t="s">
        <v>1692</v>
      </c>
      <c r="D43" s="1894"/>
      <c r="E43" s="1894"/>
      <c r="F43" s="1894"/>
      <c r="G43" s="1894"/>
      <c r="H43" s="1894"/>
      <c r="I43" s="1894"/>
      <c r="J43" s="1894"/>
      <c r="K43" s="1894"/>
      <c r="L43" s="1895"/>
    </row>
    <row r="44" spans="1:12" ht="54" hidden="1" customHeight="1">
      <c r="A44" s="1565"/>
      <c r="B44" s="132"/>
      <c r="C44" s="1565" t="s">
        <v>624</v>
      </c>
      <c r="D44" s="1565" t="s">
        <v>1650</v>
      </c>
      <c r="E44" s="2257"/>
      <c r="F44" s="1561"/>
      <c r="G44" s="1561"/>
      <c r="H44" s="1561"/>
      <c r="I44" s="1561"/>
      <c r="J44" s="1561"/>
      <c r="K44" s="1561"/>
      <c r="L44" s="1452">
        <f>380000/1.1</f>
        <v>345454.54545454541</v>
      </c>
    </row>
    <row r="45" spans="1:12" ht="55.5" hidden="1" customHeight="1">
      <c r="A45" s="1565"/>
      <c r="B45" s="132"/>
      <c r="C45" s="1565" t="s">
        <v>1189</v>
      </c>
      <c r="D45" s="1565" t="s">
        <v>1650</v>
      </c>
      <c r="E45" s="2257"/>
      <c r="F45" s="1561"/>
      <c r="G45" s="1561"/>
      <c r="H45" s="1561"/>
      <c r="I45" s="1561"/>
      <c r="J45" s="1561"/>
      <c r="K45" s="1561"/>
      <c r="L45" s="1452">
        <f>264000/1.1</f>
        <v>239999.99999999997</v>
      </c>
    </row>
    <row r="46" spans="1:12" ht="51.75" hidden="1" customHeight="1">
      <c r="A46" s="1565"/>
      <c r="B46" s="132"/>
      <c r="C46" s="1565" t="s">
        <v>1407</v>
      </c>
      <c r="D46" s="1565" t="s">
        <v>1650</v>
      </c>
      <c r="E46" s="2257"/>
      <c r="F46" s="1561"/>
      <c r="G46" s="1561"/>
      <c r="H46" s="1561"/>
      <c r="I46" s="1561"/>
      <c r="J46" s="1561"/>
      <c r="K46" s="1561"/>
      <c r="L46" s="1452">
        <f>250000/1.1</f>
        <v>227272.72727272726</v>
      </c>
    </row>
    <row r="47" spans="1:12" ht="57.75" hidden="1" customHeight="1">
      <c r="A47" s="1565"/>
      <c r="B47" s="132"/>
      <c r="C47" s="1565" t="s">
        <v>588</v>
      </c>
      <c r="D47" s="1565" t="s">
        <v>1650</v>
      </c>
      <c r="E47" s="2257"/>
      <c r="F47" s="1561"/>
      <c r="G47" s="1561"/>
      <c r="H47" s="1561"/>
      <c r="I47" s="1561"/>
      <c r="J47" s="1561"/>
      <c r="K47" s="1561"/>
      <c r="L47" s="1452">
        <f>250000/1.1</f>
        <v>227272.72727272726</v>
      </c>
    </row>
    <row r="48" spans="1:12" ht="50.1" hidden="1" customHeight="1">
      <c r="A48" s="1557">
        <v>2</v>
      </c>
      <c r="B48" s="1557"/>
      <c r="C48" s="1893" t="s">
        <v>1546</v>
      </c>
      <c r="D48" s="1894"/>
      <c r="E48" s="1894"/>
      <c r="F48" s="1894"/>
      <c r="G48" s="1894"/>
      <c r="H48" s="1894"/>
      <c r="I48" s="1894"/>
      <c r="J48" s="1894"/>
      <c r="K48" s="1894"/>
      <c r="L48" s="1895"/>
    </row>
    <row r="49" spans="1:12" ht="30" hidden="1" customHeight="1">
      <c r="A49" s="1557"/>
      <c r="B49" s="1557"/>
      <c r="C49" s="1893" t="s">
        <v>1547</v>
      </c>
      <c r="D49" s="1894"/>
      <c r="E49" s="1894"/>
      <c r="F49" s="1894"/>
      <c r="G49" s="1894"/>
      <c r="H49" s="1894"/>
      <c r="I49" s="1894"/>
      <c r="J49" s="1894"/>
      <c r="K49" s="1894"/>
      <c r="L49" s="1895"/>
    </row>
    <row r="50" spans="1:12" ht="66.75" hidden="1" customHeight="1">
      <c r="A50" s="1561"/>
      <c r="B50" s="1561"/>
      <c r="C50" s="1561" t="s">
        <v>1548</v>
      </c>
      <c r="D50" s="1565" t="s">
        <v>1650</v>
      </c>
      <c r="E50" s="2242" t="s">
        <v>1549</v>
      </c>
      <c r="F50" s="1558"/>
      <c r="G50" s="1558"/>
      <c r="H50" s="1558"/>
      <c r="I50" s="1558"/>
      <c r="J50" s="1558"/>
      <c r="K50" s="1558"/>
      <c r="L50" s="1452">
        <v>240000</v>
      </c>
    </row>
    <row r="51" spans="1:12" ht="66.75" hidden="1" customHeight="1">
      <c r="A51" s="1561"/>
      <c r="B51" s="1561"/>
      <c r="C51" s="1561" t="s">
        <v>1551</v>
      </c>
      <c r="D51" s="1565" t="s">
        <v>1650</v>
      </c>
      <c r="E51" s="2244"/>
      <c r="F51" s="1560"/>
      <c r="G51" s="1560"/>
      <c r="H51" s="1560"/>
      <c r="I51" s="1560"/>
      <c r="J51" s="1560"/>
      <c r="K51" s="1560"/>
      <c r="L51" s="1452">
        <v>200000</v>
      </c>
    </row>
    <row r="52" spans="1:12" ht="47.25" hidden="1" customHeight="1">
      <c r="A52" s="1561"/>
      <c r="B52" s="1561"/>
      <c r="C52" s="1561" t="s">
        <v>1552</v>
      </c>
      <c r="D52" s="1565" t="s">
        <v>1650</v>
      </c>
      <c r="E52" s="1561" t="s">
        <v>1553</v>
      </c>
      <c r="F52" s="1566"/>
      <c r="G52" s="1561"/>
      <c r="H52" s="1566"/>
      <c r="I52" s="1566"/>
      <c r="J52" s="1566"/>
      <c r="K52" s="1566"/>
      <c r="L52" s="1452">
        <v>160000</v>
      </c>
    </row>
    <row r="53" spans="1:12" ht="47.25" hidden="1" customHeight="1">
      <c r="A53" s="1565"/>
      <c r="B53" s="132"/>
      <c r="C53" s="1565" t="s">
        <v>1407</v>
      </c>
      <c r="D53" s="1565" t="s">
        <v>1650</v>
      </c>
      <c r="E53" s="1561" t="s">
        <v>1554</v>
      </c>
      <c r="F53" s="1561"/>
      <c r="G53" s="1561"/>
      <c r="H53" s="1561"/>
      <c r="I53" s="1561"/>
      <c r="J53" s="1561"/>
      <c r="K53" s="1561"/>
      <c r="L53" s="1452">
        <v>185000</v>
      </c>
    </row>
    <row r="54" spans="1:12" ht="69.75" customHeight="1">
      <c r="A54" s="138" t="s">
        <v>2023</v>
      </c>
      <c r="B54" s="2368" t="s">
        <v>1953</v>
      </c>
      <c r="C54" s="2369"/>
      <c r="D54" s="1543"/>
      <c r="E54" s="1543"/>
      <c r="F54" s="1543"/>
      <c r="G54" s="1561"/>
      <c r="H54" s="1561"/>
      <c r="I54" s="1561"/>
      <c r="J54" s="1561"/>
      <c r="K54" s="1561"/>
      <c r="L54" s="1452"/>
    </row>
    <row r="55" spans="1:12" ht="47.25" customHeight="1">
      <c r="A55" s="1565"/>
      <c r="B55" s="132"/>
      <c r="C55" s="1540" t="s">
        <v>1959</v>
      </c>
      <c r="D55" s="1538" t="s">
        <v>152</v>
      </c>
      <c r="E55" s="2370" t="s">
        <v>1178</v>
      </c>
      <c r="F55" s="1541" t="s">
        <v>1954</v>
      </c>
      <c r="G55" s="2242" t="s">
        <v>2085</v>
      </c>
      <c r="H55" s="2242" t="s">
        <v>1832</v>
      </c>
      <c r="I55" s="1561"/>
      <c r="J55" s="2242" t="s">
        <v>2015</v>
      </c>
      <c r="K55" s="2242" t="s">
        <v>2022</v>
      </c>
      <c r="L55" s="1542">
        <v>12000</v>
      </c>
    </row>
    <row r="56" spans="1:12" ht="47.25" customHeight="1">
      <c r="A56" s="1565"/>
      <c r="B56" s="132"/>
      <c r="C56" s="1540" t="s">
        <v>1961</v>
      </c>
      <c r="D56" s="1538" t="s">
        <v>152</v>
      </c>
      <c r="E56" s="2371"/>
      <c r="F56" s="1541" t="s">
        <v>1960</v>
      </c>
      <c r="G56" s="2243"/>
      <c r="H56" s="2243"/>
      <c r="I56" s="1561"/>
      <c r="J56" s="2243"/>
      <c r="K56" s="2243"/>
      <c r="L56" s="1542">
        <v>5500</v>
      </c>
    </row>
    <row r="57" spans="1:12" ht="47.25" customHeight="1">
      <c r="A57" s="1565"/>
      <c r="B57" s="132"/>
      <c r="C57" s="1540" t="s">
        <v>1961</v>
      </c>
      <c r="D57" s="1538" t="s">
        <v>152</v>
      </c>
      <c r="E57" s="2371"/>
      <c r="F57" s="1541" t="s">
        <v>1962</v>
      </c>
      <c r="G57" s="2243"/>
      <c r="H57" s="2243"/>
      <c r="I57" s="1561"/>
      <c r="J57" s="2243"/>
      <c r="K57" s="2243"/>
      <c r="L57" s="1542">
        <v>11000</v>
      </c>
    </row>
    <row r="58" spans="1:12" ht="47.25" customHeight="1">
      <c r="A58" s="1565"/>
      <c r="B58" s="132"/>
      <c r="C58" s="1540" t="s">
        <v>1963</v>
      </c>
      <c r="D58" s="1538" t="s">
        <v>152</v>
      </c>
      <c r="E58" s="2371"/>
      <c r="F58" s="1541" t="s">
        <v>1955</v>
      </c>
      <c r="G58" s="2243"/>
      <c r="H58" s="2243"/>
      <c r="I58" s="1561"/>
      <c r="J58" s="2243"/>
      <c r="K58" s="2243"/>
      <c r="L58" s="1542">
        <v>1300</v>
      </c>
    </row>
    <row r="59" spans="1:12" ht="47.25" customHeight="1">
      <c r="A59" s="1565"/>
      <c r="B59" s="132"/>
      <c r="C59" s="1540" t="s">
        <v>1964</v>
      </c>
      <c r="D59" s="1538" t="s">
        <v>152</v>
      </c>
      <c r="E59" s="2371"/>
      <c r="F59" s="1541" t="s">
        <v>1956</v>
      </c>
      <c r="G59" s="2243"/>
      <c r="H59" s="2243"/>
      <c r="I59" s="1561"/>
      <c r="J59" s="2243"/>
      <c r="K59" s="2243"/>
      <c r="L59" s="1542">
        <v>1700</v>
      </c>
    </row>
    <row r="60" spans="1:12" ht="47.25" customHeight="1">
      <c r="A60" s="1565"/>
      <c r="B60" s="132"/>
      <c r="C60" s="1540" t="s">
        <v>1965</v>
      </c>
      <c r="D60" s="1538" t="s">
        <v>152</v>
      </c>
      <c r="E60" s="2371"/>
      <c r="F60" s="1541" t="s">
        <v>1957</v>
      </c>
      <c r="G60" s="2243"/>
      <c r="H60" s="2243"/>
      <c r="I60" s="1561"/>
      <c r="J60" s="2243"/>
      <c r="K60" s="2243"/>
      <c r="L60" s="1542">
        <v>1500</v>
      </c>
    </row>
    <row r="61" spans="1:12" ht="47.25" customHeight="1">
      <c r="A61" s="1565"/>
      <c r="B61" s="132"/>
      <c r="C61" s="1540" t="s">
        <v>1966</v>
      </c>
      <c r="D61" s="1538" t="s">
        <v>152</v>
      </c>
      <c r="E61" s="2371"/>
      <c r="F61" s="1541" t="s">
        <v>1958</v>
      </c>
      <c r="G61" s="2243"/>
      <c r="H61" s="2243"/>
      <c r="I61" s="1561"/>
      <c r="J61" s="2243"/>
      <c r="K61" s="2243"/>
      <c r="L61" s="1542">
        <v>3500</v>
      </c>
    </row>
    <row r="62" spans="1:12" ht="60" customHeight="1">
      <c r="A62" s="1565"/>
      <c r="B62" s="132"/>
      <c r="C62" s="1537" t="s">
        <v>1968</v>
      </c>
      <c r="D62" s="1538"/>
      <c r="E62" s="2372"/>
      <c r="F62" s="1561" t="s">
        <v>1967</v>
      </c>
      <c r="G62" s="2244"/>
      <c r="H62" s="2244"/>
      <c r="I62" s="1561"/>
      <c r="J62" s="2244"/>
      <c r="K62" s="2244"/>
      <c r="L62" s="1542">
        <v>12000</v>
      </c>
    </row>
    <row r="63" spans="1:12" ht="47.25" customHeight="1">
      <c r="A63" s="1557" t="s">
        <v>1845</v>
      </c>
      <c r="B63" s="1893" t="s">
        <v>1900</v>
      </c>
      <c r="C63" s="1895"/>
      <c r="D63" s="1565"/>
      <c r="E63" s="1561"/>
      <c r="F63" s="1561"/>
      <c r="G63" s="1561"/>
      <c r="H63" s="1561"/>
      <c r="I63" s="1561"/>
      <c r="J63" s="1561"/>
      <c r="K63" s="1561"/>
      <c r="L63" s="1452"/>
    </row>
    <row r="64" spans="1:12" ht="50.1" customHeight="1">
      <c r="A64" s="138">
        <v>1</v>
      </c>
      <c r="B64" s="1893" t="s">
        <v>2025</v>
      </c>
      <c r="C64" s="1895"/>
      <c r="D64" s="124"/>
      <c r="E64" s="124"/>
      <c r="F64" s="124"/>
      <c r="G64" s="124"/>
      <c r="H64" s="124"/>
      <c r="I64" s="124"/>
      <c r="J64" s="124"/>
      <c r="K64" s="124"/>
      <c r="L64" s="124"/>
    </row>
    <row r="65" spans="1:12" ht="39.950000000000003" customHeight="1">
      <c r="A65" s="1565"/>
      <c r="B65" s="1565"/>
      <c r="C65" s="1565" t="s">
        <v>603</v>
      </c>
      <c r="D65" s="1565" t="s">
        <v>1650</v>
      </c>
      <c r="E65" s="2257" t="s">
        <v>1178</v>
      </c>
      <c r="F65" s="1565" t="s">
        <v>603</v>
      </c>
      <c r="G65" s="2242" t="s">
        <v>1852</v>
      </c>
      <c r="H65" s="2242" t="s">
        <v>1832</v>
      </c>
      <c r="I65" s="1561"/>
      <c r="J65" s="2242" t="s">
        <v>1201</v>
      </c>
      <c r="K65" s="2242" t="s">
        <v>2024</v>
      </c>
      <c r="L65" s="1452">
        <v>300000</v>
      </c>
    </row>
    <row r="66" spans="1:12" ht="24.95" customHeight="1">
      <c r="A66" s="1565"/>
      <c r="B66" s="1565"/>
      <c r="C66" s="1565" t="s">
        <v>624</v>
      </c>
      <c r="D66" s="1565" t="s">
        <v>1650</v>
      </c>
      <c r="E66" s="2257"/>
      <c r="F66" s="1565" t="s">
        <v>1848</v>
      </c>
      <c r="G66" s="2243"/>
      <c r="H66" s="2243"/>
      <c r="I66" s="1561"/>
      <c r="J66" s="2243"/>
      <c r="K66" s="2243"/>
      <c r="L66" s="1452">
        <v>390000</v>
      </c>
    </row>
    <row r="67" spans="1:12" ht="24.95" customHeight="1">
      <c r="A67" s="1565"/>
      <c r="B67" s="1565"/>
      <c r="C67" s="1565" t="s">
        <v>626</v>
      </c>
      <c r="D67" s="1565" t="s">
        <v>1650</v>
      </c>
      <c r="E67" s="2257"/>
      <c r="F67" s="1565" t="s">
        <v>1849</v>
      </c>
      <c r="G67" s="2243"/>
      <c r="H67" s="2243"/>
      <c r="I67" s="1561"/>
      <c r="J67" s="2243"/>
      <c r="K67" s="2243"/>
      <c r="L67" s="1452">
        <v>370000</v>
      </c>
    </row>
    <row r="68" spans="1:12" ht="24.95" customHeight="1">
      <c r="A68" s="1565"/>
      <c r="B68" s="1565"/>
      <c r="C68" s="1565" t="s">
        <v>1198</v>
      </c>
      <c r="D68" s="1565" t="s">
        <v>1650</v>
      </c>
      <c r="E68" s="2257"/>
      <c r="F68" s="1565" t="s">
        <v>1198</v>
      </c>
      <c r="G68" s="2243"/>
      <c r="H68" s="2243"/>
      <c r="I68" s="1561"/>
      <c r="J68" s="2243"/>
      <c r="K68" s="2243"/>
      <c r="L68" s="1452">
        <v>360000</v>
      </c>
    </row>
    <row r="69" spans="1:12" ht="24.95" customHeight="1">
      <c r="A69" s="1565"/>
      <c r="B69" s="1565"/>
      <c r="C69" s="1565" t="s">
        <v>627</v>
      </c>
      <c r="D69" s="1565" t="s">
        <v>1650</v>
      </c>
      <c r="E69" s="2257"/>
      <c r="F69" s="1565" t="s">
        <v>1850</v>
      </c>
      <c r="G69" s="2243"/>
      <c r="H69" s="2243"/>
      <c r="I69" s="1561"/>
      <c r="J69" s="2243"/>
      <c r="K69" s="2243"/>
      <c r="L69" s="1452">
        <v>330000</v>
      </c>
    </row>
    <row r="70" spans="1:12" ht="24.95" customHeight="1">
      <c r="A70" s="1565"/>
      <c r="B70" s="1565"/>
      <c r="C70" s="1565" t="s">
        <v>1199</v>
      </c>
      <c r="D70" s="1565" t="s">
        <v>1650</v>
      </c>
      <c r="E70" s="2257"/>
      <c r="F70" s="1565" t="s">
        <v>1851</v>
      </c>
      <c r="G70" s="2244"/>
      <c r="H70" s="2244"/>
      <c r="I70" s="1561"/>
      <c r="J70" s="2244"/>
      <c r="K70" s="2244"/>
      <c r="L70" s="1452">
        <f>L69</f>
        <v>330000</v>
      </c>
    </row>
    <row r="71" spans="1:12" ht="50.1" hidden="1" customHeight="1">
      <c r="A71" s="138">
        <v>4</v>
      </c>
      <c r="B71" s="138"/>
      <c r="C71" s="1893" t="s">
        <v>1673</v>
      </c>
      <c r="D71" s="1894"/>
      <c r="E71" s="1894"/>
      <c r="F71" s="1894"/>
      <c r="G71" s="1894"/>
      <c r="H71" s="1894"/>
      <c r="I71" s="1894"/>
      <c r="J71" s="1894"/>
      <c r="K71" s="1894"/>
      <c r="L71" s="1895"/>
    </row>
    <row r="72" spans="1:12" ht="24.95" hidden="1" customHeight="1">
      <c r="A72" s="1565"/>
      <c r="B72" s="1565"/>
      <c r="C72" s="1565" t="s">
        <v>575</v>
      </c>
      <c r="D72" s="1565" t="s">
        <v>1650</v>
      </c>
      <c r="E72" s="2257" t="s">
        <v>1178</v>
      </c>
      <c r="F72" s="1561"/>
      <c r="G72" s="1561"/>
      <c r="H72" s="1561"/>
      <c r="I72" s="1561"/>
      <c r="J72" s="1561"/>
      <c r="K72" s="1561"/>
      <c r="L72" s="1453">
        <v>254545.45</v>
      </c>
    </row>
    <row r="73" spans="1:12" ht="24.95" hidden="1" customHeight="1">
      <c r="A73" s="1565"/>
      <c r="B73" s="1565"/>
      <c r="C73" s="1565" t="s">
        <v>621</v>
      </c>
      <c r="D73" s="1565" t="s">
        <v>1650</v>
      </c>
      <c r="E73" s="2257"/>
      <c r="F73" s="1561"/>
      <c r="G73" s="1561"/>
      <c r="H73" s="1561"/>
      <c r="I73" s="1561"/>
      <c r="J73" s="1561"/>
      <c r="K73" s="1561"/>
      <c r="L73" s="1453">
        <v>363636.36</v>
      </c>
    </row>
    <row r="74" spans="1:12" ht="24.95" hidden="1" customHeight="1">
      <c r="A74" s="1565"/>
      <c r="B74" s="1565"/>
      <c r="C74" s="1565" t="s">
        <v>1385</v>
      </c>
      <c r="D74" s="1565" t="s">
        <v>1650</v>
      </c>
      <c r="E74" s="2257"/>
      <c r="F74" s="1561"/>
      <c r="G74" s="1561"/>
      <c r="H74" s="1561"/>
      <c r="I74" s="1561"/>
      <c r="J74" s="1561"/>
      <c r="K74" s="1561"/>
      <c r="L74" s="1453">
        <v>309090.90999999997</v>
      </c>
    </row>
    <row r="75" spans="1:12" ht="24.95" hidden="1" customHeight="1">
      <c r="A75" s="1565"/>
      <c r="B75" s="1565"/>
      <c r="C75" s="1565" t="s">
        <v>1386</v>
      </c>
      <c r="D75" s="1565" t="s">
        <v>1650</v>
      </c>
      <c r="E75" s="2257"/>
      <c r="F75" s="1561"/>
      <c r="G75" s="1561"/>
      <c r="H75" s="1561"/>
      <c r="I75" s="1561"/>
      <c r="J75" s="1561"/>
      <c r="K75" s="1561"/>
      <c r="L75" s="1453">
        <v>281818.18</v>
      </c>
    </row>
    <row r="76" spans="1:12" ht="24.95" hidden="1" customHeight="1">
      <c r="A76" s="1565"/>
      <c r="B76" s="1565"/>
      <c r="C76" s="1565" t="s">
        <v>626</v>
      </c>
      <c r="D76" s="1565" t="s">
        <v>1650</v>
      </c>
      <c r="E76" s="2257"/>
      <c r="F76" s="1561"/>
      <c r="G76" s="1561"/>
      <c r="H76" s="1561"/>
      <c r="I76" s="1561"/>
      <c r="J76" s="1561"/>
      <c r="K76" s="1561"/>
      <c r="L76" s="1453">
        <v>309090.90999999997</v>
      </c>
    </row>
    <row r="77" spans="1:12" ht="24.95" hidden="1" customHeight="1">
      <c r="A77" s="1565"/>
      <c r="B77" s="1565"/>
      <c r="C77" s="1565" t="s">
        <v>624</v>
      </c>
      <c r="D77" s="1565" t="s">
        <v>1650</v>
      </c>
      <c r="E77" s="2257"/>
      <c r="F77" s="1561"/>
      <c r="G77" s="1561"/>
      <c r="H77" s="1561"/>
      <c r="I77" s="1561"/>
      <c r="J77" s="1561"/>
      <c r="K77" s="1561"/>
      <c r="L77" s="1453">
        <v>336363.64</v>
      </c>
    </row>
    <row r="78" spans="1:12" ht="24.95" hidden="1" customHeight="1">
      <c r="A78" s="1565"/>
      <c r="B78" s="1565"/>
      <c r="C78" s="1565" t="s">
        <v>627</v>
      </c>
      <c r="D78" s="1565" t="s">
        <v>1650</v>
      </c>
      <c r="E78" s="2257"/>
      <c r="F78" s="1561"/>
      <c r="G78" s="1561"/>
      <c r="H78" s="1561"/>
      <c r="I78" s="1561"/>
      <c r="J78" s="1561"/>
      <c r="K78" s="1561"/>
      <c r="L78" s="1453">
        <v>290909.09000000003</v>
      </c>
    </row>
    <row r="79" spans="1:12" ht="24.95" hidden="1" customHeight="1">
      <c r="A79" s="1565"/>
      <c r="B79" s="1565"/>
      <c r="C79" s="1565" t="s">
        <v>1199</v>
      </c>
      <c r="D79" s="1565" t="s">
        <v>1650</v>
      </c>
      <c r="E79" s="2257"/>
      <c r="F79" s="1561"/>
      <c r="G79" s="1561"/>
      <c r="H79" s="1561"/>
      <c r="I79" s="1561"/>
      <c r="J79" s="1561"/>
      <c r="K79" s="1561"/>
      <c r="L79" s="1453">
        <f>L78</f>
        <v>290909.09000000003</v>
      </c>
    </row>
    <row r="80" spans="1:12" ht="60" customHeight="1">
      <c r="A80" s="138">
        <v>2</v>
      </c>
      <c r="B80" s="1893" t="s">
        <v>2026</v>
      </c>
      <c r="C80" s="1895"/>
      <c r="D80" s="124"/>
      <c r="E80" s="124"/>
      <c r="F80" s="124"/>
      <c r="G80" s="124"/>
      <c r="H80" s="124"/>
      <c r="I80" s="124"/>
      <c r="J80" s="124"/>
      <c r="K80" s="124"/>
      <c r="L80" s="124"/>
    </row>
    <row r="81" spans="1:12" ht="50.1" customHeight="1">
      <c r="A81" s="1565"/>
      <c r="B81" s="1565"/>
      <c r="C81" s="1538" t="s">
        <v>2084</v>
      </c>
      <c r="D81" s="1565" t="s">
        <v>1650</v>
      </c>
      <c r="E81" s="2242" t="s">
        <v>1178</v>
      </c>
      <c r="F81" s="1373" t="s">
        <v>2076</v>
      </c>
      <c r="G81" s="2242" t="s">
        <v>1857</v>
      </c>
      <c r="H81" s="2242" t="s">
        <v>1832</v>
      </c>
      <c r="I81" s="1561"/>
      <c r="J81" s="2242" t="s">
        <v>1356</v>
      </c>
      <c r="K81" s="2242" t="s">
        <v>2067</v>
      </c>
      <c r="L81" s="1573">
        <v>336364</v>
      </c>
    </row>
    <row r="82" spans="1:12" ht="39.950000000000003" customHeight="1">
      <c r="A82" s="1565"/>
      <c r="B82" s="1565"/>
      <c r="C82" s="1538" t="s">
        <v>2071</v>
      </c>
      <c r="D82" s="1565" t="s">
        <v>1650</v>
      </c>
      <c r="E82" s="2243"/>
      <c r="F82" s="1570" t="s">
        <v>2077</v>
      </c>
      <c r="G82" s="2243"/>
      <c r="H82" s="2243"/>
      <c r="I82" s="1561"/>
      <c r="J82" s="2243"/>
      <c r="K82" s="2243"/>
      <c r="L82" s="1573">
        <v>309091</v>
      </c>
    </row>
    <row r="83" spans="1:12" ht="39.950000000000003" customHeight="1">
      <c r="A83" s="1565"/>
      <c r="B83" s="1565"/>
      <c r="C83" s="1538" t="s">
        <v>1492</v>
      </c>
      <c r="D83" s="1565" t="s">
        <v>1650</v>
      </c>
      <c r="E83" s="2243"/>
      <c r="F83" s="1571" t="s">
        <v>2078</v>
      </c>
      <c r="G83" s="2243"/>
      <c r="H83" s="2243"/>
      <c r="I83" s="1561"/>
      <c r="J83" s="2243"/>
      <c r="K83" s="2243"/>
      <c r="L83" s="1573">
        <v>363636</v>
      </c>
    </row>
    <row r="84" spans="1:12" ht="39.950000000000003" customHeight="1">
      <c r="A84" s="1565"/>
      <c r="B84" s="1565"/>
      <c r="C84" s="1538" t="s">
        <v>1793</v>
      </c>
      <c r="D84" s="1565" t="s">
        <v>1650</v>
      </c>
      <c r="E84" s="2243"/>
      <c r="F84" s="1373" t="s">
        <v>2079</v>
      </c>
      <c r="G84" s="2243"/>
      <c r="H84" s="2243"/>
      <c r="I84" s="1561"/>
      <c r="J84" s="2243"/>
      <c r="K84" s="2243"/>
      <c r="L84" s="1573">
        <v>363636</v>
      </c>
    </row>
    <row r="85" spans="1:12" ht="39.950000000000003" customHeight="1">
      <c r="A85" s="1565"/>
      <c r="B85" s="1565"/>
      <c r="C85" s="1538" t="s">
        <v>2072</v>
      </c>
      <c r="D85" s="1565" t="s">
        <v>1650</v>
      </c>
      <c r="E85" s="2243"/>
      <c r="F85" s="1373" t="s">
        <v>2080</v>
      </c>
      <c r="G85" s="2243"/>
      <c r="H85" s="2243"/>
      <c r="I85" s="1561"/>
      <c r="J85" s="2243"/>
      <c r="K85" s="2243"/>
      <c r="L85" s="1573">
        <v>281818</v>
      </c>
    </row>
    <row r="86" spans="1:12" ht="30" customHeight="1">
      <c r="A86" s="1565"/>
      <c r="B86" s="1565"/>
      <c r="C86" s="1538" t="s">
        <v>2073</v>
      </c>
      <c r="D86" s="1565" t="s">
        <v>1650</v>
      </c>
      <c r="E86" s="2243"/>
      <c r="F86" s="1572" t="s">
        <v>2081</v>
      </c>
      <c r="G86" s="2243"/>
      <c r="H86" s="2243"/>
      <c r="I86" s="1561"/>
      <c r="J86" s="2243"/>
      <c r="K86" s="2243"/>
      <c r="L86" s="1573">
        <v>281818</v>
      </c>
    </row>
    <row r="87" spans="1:12" ht="30" customHeight="1">
      <c r="A87" s="1565"/>
      <c r="B87" s="1565"/>
      <c r="C87" s="1538" t="s">
        <v>2074</v>
      </c>
      <c r="D87" s="1565" t="s">
        <v>1650</v>
      </c>
      <c r="E87" s="2243"/>
      <c r="F87" s="1572" t="s">
        <v>2082</v>
      </c>
      <c r="G87" s="2243"/>
      <c r="H87" s="2243"/>
      <c r="I87" s="1561"/>
      <c r="J87" s="2243"/>
      <c r="K87" s="2243"/>
      <c r="L87" s="1573">
        <v>281818</v>
      </c>
    </row>
    <row r="88" spans="1:12" ht="24.95" customHeight="1">
      <c r="A88" s="1565"/>
      <c r="B88" s="1565"/>
      <c r="C88" s="1574" t="s">
        <v>2075</v>
      </c>
      <c r="D88" s="1565" t="s">
        <v>1650</v>
      </c>
      <c r="E88" s="2244"/>
      <c r="F88" s="1572" t="s">
        <v>2083</v>
      </c>
      <c r="G88" s="2244"/>
      <c r="H88" s="2244"/>
      <c r="I88" s="1565"/>
      <c r="J88" s="2244"/>
      <c r="K88" s="2244"/>
      <c r="L88" s="1573">
        <v>281818</v>
      </c>
    </row>
    <row r="89" spans="1:12" ht="55.5" customHeight="1">
      <c r="A89" s="1557">
        <v>3</v>
      </c>
      <c r="B89" s="1893" t="s">
        <v>2029</v>
      </c>
      <c r="C89" s="1895"/>
      <c r="D89" s="124"/>
      <c r="E89" s="124"/>
      <c r="F89" s="124"/>
      <c r="G89" s="1561"/>
      <c r="H89" s="124"/>
      <c r="I89" s="124"/>
      <c r="J89" s="124"/>
      <c r="K89" s="124"/>
      <c r="L89" s="124"/>
    </row>
    <row r="90" spans="1:12" ht="84.75" customHeight="1">
      <c r="A90" s="1565"/>
      <c r="B90" s="1565"/>
      <c r="C90" s="1565" t="s">
        <v>1492</v>
      </c>
      <c r="D90" s="1565" t="s">
        <v>1650</v>
      </c>
      <c r="E90" s="2257" t="s">
        <v>1178</v>
      </c>
      <c r="F90" s="1565" t="s">
        <v>1856</v>
      </c>
      <c r="G90" s="1561" t="s">
        <v>1862</v>
      </c>
      <c r="H90" s="1561" t="s">
        <v>1832</v>
      </c>
      <c r="I90" s="1561"/>
      <c r="J90" s="2242" t="s">
        <v>2027</v>
      </c>
      <c r="L90" s="1452">
        <v>340000</v>
      </c>
    </row>
    <row r="91" spans="1:12" ht="89.25" customHeight="1">
      <c r="A91" s="1565"/>
      <c r="B91" s="1565"/>
      <c r="C91" s="1565" t="s">
        <v>1495</v>
      </c>
      <c r="D91" s="1565" t="s">
        <v>1650</v>
      </c>
      <c r="E91" s="2257"/>
      <c r="F91" s="1565" t="s">
        <v>1855</v>
      </c>
      <c r="G91" s="2242" t="s">
        <v>1862</v>
      </c>
      <c r="H91" s="2242" t="s">
        <v>1832</v>
      </c>
      <c r="I91" s="1561"/>
      <c r="J91" s="2243"/>
      <c r="K91" s="2242" t="s">
        <v>2070</v>
      </c>
      <c r="L91" s="1452">
        <v>250000</v>
      </c>
    </row>
    <row r="92" spans="1:12" ht="60" customHeight="1">
      <c r="A92" s="1565"/>
      <c r="B92" s="1565"/>
      <c r="C92" s="1565" t="s">
        <v>1496</v>
      </c>
      <c r="D92" s="1565" t="s">
        <v>1650</v>
      </c>
      <c r="E92" s="2257"/>
      <c r="F92" s="1565" t="s">
        <v>1496</v>
      </c>
      <c r="G92" s="2243"/>
      <c r="H92" s="2243"/>
      <c r="I92" s="1561"/>
      <c r="J92" s="2243"/>
      <c r="K92" s="2243"/>
      <c r="L92" s="1452">
        <v>250000</v>
      </c>
    </row>
    <row r="93" spans="1:12" ht="60" customHeight="1">
      <c r="A93" s="1565"/>
      <c r="B93" s="1565"/>
      <c r="C93" s="1565" t="s">
        <v>1497</v>
      </c>
      <c r="D93" s="1565" t="s">
        <v>1650</v>
      </c>
      <c r="E93" s="2257"/>
      <c r="F93" s="1565" t="s">
        <v>1497</v>
      </c>
      <c r="G93" s="2244"/>
      <c r="H93" s="2244"/>
      <c r="I93" s="1561"/>
      <c r="J93" s="2244"/>
      <c r="K93" s="2244"/>
      <c r="L93" s="1452">
        <v>200000</v>
      </c>
    </row>
    <row r="94" spans="1:12" ht="39.950000000000003" customHeight="1">
      <c r="A94" s="1557">
        <v>4</v>
      </c>
      <c r="B94" s="1893" t="s">
        <v>2030</v>
      </c>
      <c r="C94" s="1895"/>
      <c r="D94" s="124"/>
      <c r="E94" s="124"/>
      <c r="F94" s="124"/>
      <c r="G94" s="124"/>
      <c r="H94" s="124"/>
      <c r="I94" s="124"/>
      <c r="J94" s="124"/>
      <c r="K94" s="124"/>
      <c r="L94" s="124"/>
    </row>
    <row r="95" spans="1:12" ht="50.1" customHeight="1">
      <c r="A95" s="1565"/>
      <c r="B95" s="1565"/>
      <c r="C95" s="1565" t="s">
        <v>624</v>
      </c>
      <c r="D95" s="1565" t="s">
        <v>1650</v>
      </c>
      <c r="E95" s="2257" t="s">
        <v>1178</v>
      </c>
      <c r="F95" s="1565" t="s">
        <v>1864</v>
      </c>
      <c r="G95" s="2242" t="s">
        <v>1871</v>
      </c>
      <c r="H95" s="2242" t="s">
        <v>1832</v>
      </c>
      <c r="I95" s="1561"/>
      <c r="J95" s="2242" t="s">
        <v>2028</v>
      </c>
      <c r="K95" s="2242" t="s">
        <v>2069</v>
      </c>
      <c r="L95" s="1452">
        <v>336363.63</v>
      </c>
    </row>
    <row r="96" spans="1:12" ht="24.95" customHeight="1">
      <c r="A96" s="1565"/>
      <c r="B96" s="1565"/>
      <c r="C96" s="1565" t="s">
        <v>625</v>
      </c>
      <c r="D96" s="1565" t="s">
        <v>1650</v>
      </c>
      <c r="E96" s="2257"/>
      <c r="F96" s="1565" t="s">
        <v>1865</v>
      </c>
      <c r="G96" s="2243"/>
      <c r="H96" s="2243"/>
      <c r="I96" s="1561"/>
      <c r="J96" s="2243"/>
      <c r="K96" s="2243"/>
      <c r="L96" s="1452">
        <v>281818.18</v>
      </c>
    </row>
    <row r="97" spans="1:12" ht="24.95" customHeight="1">
      <c r="A97" s="1565"/>
      <c r="B97" s="1565"/>
      <c r="C97" s="1565" t="s">
        <v>626</v>
      </c>
      <c r="D97" s="1565" t="s">
        <v>1650</v>
      </c>
      <c r="E97" s="2257"/>
      <c r="F97" s="1565" t="s">
        <v>1847</v>
      </c>
      <c r="G97" s="2243"/>
      <c r="H97" s="2243"/>
      <c r="I97" s="1561"/>
      <c r="J97" s="2243"/>
      <c r="K97" s="2243"/>
      <c r="L97" s="1452">
        <v>318181.81</v>
      </c>
    </row>
    <row r="98" spans="1:12" ht="24.95" customHeight="1">
      <c r="A98" s="1565"/>
      <c r="B98" s="1565"/>
      <c r="C98" s="1565" t="s">
        <v>1557</v>
      </c>
      <c r="D98" s="1565" t="s">
        <v>1650</v>
      </c>
      <c r="E98" s="2257"/>
      <c r="F98" s="1565" t="s">
        <v>1866</v>
      </c>
      <c r="G98" s="2243"/>
      <c r="H98" s="2243"/>
      <c r="I98" s="1561"/>
      <c r="J98" s="2243"/>
      <c r="K98" s="2243"/>
      <c r="L98" s="1452">
        <v>281818.18</v>
      </c>
    </row>
    <row r="99" spans="1:12" ht="24.95" customHeight="1">
      <c r="A99" s="1565"/>
      <c r="B99" s="1565"/>
      <c r="C99" s="1565" t="s">
        <v>1863</v>
      </c>
      <c r="D99" s="1565" t="s">
        <v>1650</v>
      </c>
      <c r="E99" s="2257"/>
      <c r="F99" s="1565" t="s">
        <v>1867</v>
      </c>
      <c r="G99" s="2243"/>
      <c r="H99" s="2243"/>
      <c r="I99" s="1561"/>
      <c r="J99" s="2243"/>
      <c r="K99" s="2243"/>
      <c r="L99" s="1452">
        <v>309090.90000000002</v>
      </c>
    </row>
    <row r="100" spans="1:12" ht="24.95" customHeight="1">
      <c r="A100" s="1565"/>
      <c r="B100" s="1565"/>
      <c r="C100" s="1565" t="s">
        <v>1358</v>
      </c>
      <c r="D100" s="1565" t="s">
        <v>1650</v>
      </c>
      <c r="E100" s="2257"/>
      <c r="F100" s="1565" t="s">
        <v>1868</v>
      </c>
      <c r="G100" s="2243"/>
      <c r="H100" s="2243"/>
      <c r="I100" s="1561"/>
      <c r="J100" s="2243"/>
      <c r="K100" s="2243"/>
      <c r="L100" s="1452">
        <v>254545</v>
      </c>
    </row>
    <row r="101" spans="1:12" ht="24.95" customHeight="1">
      <c r="A101" s="1565"/>
      <c r="B101" s="1565"/>
      <c r="C101" s="1565" t="s">
        <v>627</v>
      </c>
      <c r="D101" s="1565" t="s">
        <v>1650</v>
      </c>
      <c r="E101" s="2257"/>
      <c r="F101" s="1565" t="s">
        <v>1869</v>
      </c>
      <c r="G101" s="2243"/>
      <c r="H101" s="2243"/>
      <c r="I101" s="1561"/>
      <c r="J101" s="2243"/>
      <c r="K101" s="2243"/>
      <c r="L101" s="1452">
        <v>281818</v>
      </c>
    </row>
    <row r="102" spans="1:12" ht="24.95" customHeight="1">
      <c r="A102" s="1565"/>
      <c r="B102" s="1565"/>
      <c r="C102" s="1565" t="s">
        <v>1199</v>
      </c>
      <c r="D102" s="1565" t="s">
        <v>1650</v>
      </c>
      <c r="E102" s="2257"/>
      <c r="F102" s="1565" t="s">
        <v>1870</v>
      </c>
      <c r="G102" s="2243"/>
      <c r="H102" s="2243"/>
      <c r="I102" s="1561"/>
      <c r="J102" s="2243"/>
      <c r="K102" s="2243"/>
      <c r="L102" s="1452">
        <v>281818</v>
      </c>
    </row>
    <row r="103" spans="1:12" ht="24.95" customHeight="1">
      <c r="A103" s="1565"/>
      <c r="B103" s="1565"/>
      <c r="C103" s="1565" t="s">
        <v>1496</v>
      </c>
      <c r="D103" s="1565" t="s">
        <v>1650</v>
      </c>
      <c r="E103" s="2257"/>
      <c r="F103" s="1565" t="s">
        <v>1496</v>
      </c>
      <c r="G103" s="2243"/>
      <c r="H103" s="2243"/>
      <c r="I103" s="1561"/>
      <c r="J103" s="2243"/>
      <c r="K103" s="2243"/>
      <c r="L103" s="1452">
        <v>236364</v>
      </c>
    </row>
    <row r="104" spans="1:12" ht="24.95" customHeight="1">
      <c r="A104" s="1565"/>
      <c r="B104" s="1565"/>
      <c r="C104" s="1565" t="s">
        <v>616</v>
      </c>
      <c r="D104" s="1565" t="s">
        <v>1650</v>
      </c>
      <c r="E104" s="2257"/>
      <c r="F104" s="1565" t="s">
        <v>616</v>
      </c>
      <c r="G104" s="2244"/>
      <c r="H104" s="2244"/>
      <c r="I104" s="1561"/>
      <c r="J104" s="2244"/>
      <c r="K104" s="2244"/>
      <c r="L104" s="1452">
        <v>254545</v>
      </c>
    </row>
    <row r="105" spans="1:12" ht="60" customHeight="1">
      <c r="A105" s="1557">
        <v>5</v>
      </c>
      <c r="B105" s="1893" t="s">
        <v>2031</v>
      </c>
      <c r="C105" s="1895"/>
      <c r="D105" s="124"/>
      <c r="E105" s="124"/>
      <c r="F105" s="124"/>
      <c r="G105" s="124"/>
      <c r="H105" s="124"/>
      <c r="I105" s="124"/>
      <c r="J105" s="124"/>
      <c r="K105" s="124"/>
      <c r="L105" s="124"/>
    </row>
    <row r="106" spans="1:12" ht="112.5" customHeight="1">
      <c r="A106" s="1565"/>
      <c r="B106" s="1565"/>
      <c r="C106" s="1565" t="s">
        <v>624</v>
      </c>
      <c r="D106" s="1565" t="s">
        <v>1650</v>
      </c>
      <c r="E106" s="879" t="s">
        <v>1178</v>
      </c>
      <c r="F106" s="1565" t="s">
        <v>1864</v>
      </c>
      <c r="G106" s="221" t="s">
        <v>1872</v>
      </c>
      <c r="H106" s="2242" t="s">
        <v>1832</v>
      </c>
      <c r="I106" s="1561"/>
      <c r="J106" s="1523"/>
      <c r="K106" s="1523"/>
      <c r="L106" s="1452">
        <v>327273</v>
      </c>
    </row>
    <row r="107" spans="1:12" ht="115.5" customHeight="1">
      <c r="A107" s="1565"/>
      <c r="B107" s="1565"/>
      <c r="C107" s="1565" t="s">
        <v>625</v>
      </c>
      <c r="D107" s="1565" t="s">
        <v>1650</v>
      </c>
      <c r="E107" s="790" t="s">
        <v>1178</v>
      </c>
      <c r="F107" s="1565" t="s">
        <v>1865</v>
      </c>
      <c r="G107" s="2242" t="s">
        <v>1872</v>
      </c>
      <c r="H107" s="2243"/>
      <c r="I107" s="1561"/>
      <c r="J107" s="2242" t="s">
        <v>1918</v>
      </c>
      <c r="K107" s="2242" t="s">
        <v>2036</v>
      </c>
      <c r="L107" s="1452">
        <v>236364</v>
      </c>
    </row>
    <row r="108" spans="1:12" ht="94.5" customHeight="1">
      <c r="A108" s="1565"/>
      <c r="B108" s="1565"/>
      <c r="C108" s="1565" t="s">
        <v>627</v>
      </c>
      <c r="D108" s="1565" t="s">
        <v>1650</v>
      </c>
      <c r="E108" s="1554" t="s">
        <v>1178</v>
      </c>
      <c r="F108" s="1565" t="s">
        <v>1869</v>
      </c>
      <c r="G108" s="2244"/>
      <c r="H108" s="2244"/>
      <c r="I108" s="1561"/>
      <c r="J108" s="2244"/>
      <c r="K108" s="2244"/>
      <c r="L108" s="1452">
        <v>272727</v>
      </c>
    </row>
    <row r="109" spans="1:12" ht="43.5" customHeight="1">
      <c r="A109" s="1557">
        <v>6</v>
      </c>
      <c r="B109" s="2279" t="s">
        <v>2033</v>
      </c>
      <c r="C109" s="2281"/>
      <c r="D109" s="124"/>
      <c r="E109" s="124"/>
      <c r="F109" s="124"/>
      <c r="G109" s="124"/>
      <c r="H109" s="124"/>
      <c r="I109" s="124"/>
      <c r="J109" s="124"/>
      <c r="K109" s="124"/>
      <c r="L109" s="124"/>
    </row>
    <row r="110" spans="1:12" ht="50.1" customHeight="1">
      <c r="A110" s="1565"/>
      <c r="B110" s="1565"/>
      <c r="C110" s="1565" t="s">
        <v>1666</v>
      </c>
      <c r="D110" s="1565" t="s">
        <v>1650</v>
      </c>
      <c r="E110" s="1880" t="s">
        <v>1178</v>
      </c>
      <c r="F110" s="1565" t="s">
        <v>1873</v>
      </c>
      <c r="G110" s="2242" t="s">
        <v>1880</v>
      </c>
      <c r="H110" s="2242" t="s">
        <v>1832</v>
      </c>
      <c r="I110" s="1561"/>
      <c r="J110" s="2242" t="s">
        <v>1671</v>
      </c>
      <c r="K110" s="2242" t="s">
        <v>2032</v>
      </c>
      <c r="L110" s="1452">
        <v>390909</v>
      </c>
    </row>
    <row r="111" spans="1:12" ht="24.95" customHeight="1">
      <c r="A111" s="1565"/>
      <c r="B111" s="1565"/>
      <c r="C111" s="1565" t="s">
        <v>1667</v>
      </c>
      <c r="D111" s="1565" t="s">
        <v>1650</v>
      </c>
      <c r="E111" s="1881"/>
      <c r="F111" s="1565" t="s">
        <v>1874</v>
      </c>
      <c r="G111" s="2243"/>
      <c r="H111" s="2243"/>
      <c r="I111" s="1561"/>
      <c r="J111" s="2243"/>
      <c r="K111" s="2243"/>
      <c r="L111" s="1452">
        <f>L110</f>
        <v>390909</v>
      </c>
    </row>
    <row r="112" spans="1:12" ht="24.95" customHeight="1">
      <c r="A112" s="1565"/>
      <c r="B112" s="1565"/>
      <c r="C112" s="1565" t="s">
        <v>1668</v>
      </c>
      <c r="D112" s="1565" t="s">
        <v>1650</v>
      </c>
      <c r="E112" s="1881"/>
      <c r="F112" s="1565" t="s">
        <v>1875</v>
      </c>
      <c r="G112" s="2243"/>
      <c r="H112" s="2243"/>
      <c r="I112" s="1561"/>
      <c r="J112" s="2243"/>
      <c r="K112" s="2243"/>
      <c r="L112" s="1452">
        <v>390909</v>
      </c>
    </row>
    <row r="113" spans="1:12" ht="24.95" customHeight="1">
      <c r="A113" s="1565"/>
      <c r="B113" s="1565"/>
      <c r="C113" s="1565" t="s">
        <v>1492</v>
      </c>
      <c r="D113" s="1565" t="s">
        <v>1650</v>
      </c>
      <c r="E113" s="1881"/>
      <c r="F113" s="1565" t="s">
        <v>1876</v>
      </c>
      <c r="G113" s="2243"/>
      <c r="H113" s="2243"/>
      <c r="I113" s="1561"/>
      <c r="J113" s="2243"/>
      <c r="K113" s="2243"/>
      <c r="L113" s="1452">
        <v>363636</v>
      </c>
    </row>
    <row r="114" spans="1:12" ht="24.95" customHeight="1">
      <c r="A114" s="1565"/>
      <c r="B114" s="1565"/>
      <c r="C114" s="1565" t="s">
        <v>1793</v>
      </c>
      <c r="D114" s="1565" t="s">
        <v>1650</v>
      </c>
      <c r="E114" s="1881"/>
      <c r="F114" s="1565" t="s">
        <v>1877</v>
      </c>
      <c r="G114" s="2243"/>
      <c r="H114" s="2243"/>
      <c r="I114" s="1561"/>
      <c r="J114" s="2243"/>
      <c r="K114" s="2243"/>
      <c r="L114" s="1452">
        <v>345455</v>
      </c>
    </row>
    <row r="115" spans="1:12" ht="24.95" customHeight="1">
      <c r="A115" s="1565"/>
      <c r="B115" s="1565"/>
      <c r="C115" s="1565" t="s">
        <v>1669</v>
      </c>
      <c r="D115" s="1565" t="s">
        <v>1650</v>
      </c>
      <c r="E115" s="1881"/>
      <c r="F115" s="1565" t="s">
        <v>1854</v>
      </c>
      <c r="G115" s="2243"/>
      <c r="H115" s="2243"/>
      <c r="I115" s="1561"/>
      <c r="J115" s="2243"/>
      <c r="K115" s="2243"/>
      <c r="L115" s="1452">
        <v>336364</v>
      </c>
    </row>
    <row r="116" spans="1:12" ht="24.95" customHeight="1">
      <c r="A116" s="1565"/>
      <c r="B116" s="1565"/>
      <c r="C116" s="1565" t="s">
        <v>1495</v>
      </c>
      <c r="D116" s="1565" t="s">
        <v>1650</v>
      </c>
      <c r="E116" s="1881"/>
      <c r="F116" s="1565" t="s">
        <v>1853</v>
      </c>
      <c r="G116" s="2243"/>
      <c r="H116" s="2243"/>
      <c r="I116" s="1561"/>
      <c r="J116" s="2243"/>
      <c r="K116" s="2243"/>
      <c r="L116" s="1452">
        <v>309091</v>
      </c>
    </row>
    <row r="117" spans="1:12" ht="24.95" customHeight="1">
      <c r="A117" s="1565"/>
      <c r="B117" s="1565"/>
      <c r="C117" s="1565" t="s">
        <v>1794</v>
      </c>
      <c r="D117" s="1565" t="s">
        <v>1650</v>
      </c>
      <c r="E117" s="1881"/>
      <c r="F117" s="1565" t="s">
        <v>1878</v>
      </c>
      <c r="G117" s="2243"/>
      <c r="H117" s="2243"/>
      <c r="I117" s="1561"/>
      <c r="J117" s="2243"/>
      <c r="K117" s="2243"/>
      <c r="L117" s="1452">
        <f>L116</f>
        <v>309091</v>
      </c>
    </row>
    <row r="118" spans="1:12" ht="24.95" customHeight="1">
      <c r="A118" s="1565"/>
      <c r="B118" s="1565"/>
      <c r="C118" s="1565" t="s">
        <v>1670</v>
      </c>
      <c r="D118" s="1565" t="s">
        <v>1650</v>
      </c>
      <c r="E118" s="1881"/>
      <c r="F118" s="1565" t="s">
        <v>1879</v>
      </c>
      <c r="G118" s="2243"/>
      <c r="H118" s="2243"/>
      <c r="I118" s="1561"/>
      <c r="J118" s="2243"/>
      <c r="K118" s="2243"/>
      <c r="L118" s="1452">
        <v>281818</v>
      </c>
    </row>
    <row r="119" spans="1:12" ht="24.95" customHeight="1">
      <c r="A119" s="1565"/>
      <c r="B119" s="1565"/>
      <c r="C119" s="1565" t="s">
        <v>628</v>
      </c>
      <c r="D119" s="1565" t="s">
        <v>1650</v>
      </c>
      <c r="E119" s="1881"/>
      <c r="F119" s="1565" t="s">
        <v>628</v>
      </c>
      <c r="G119" s="2243"/>
      <c r="H119" s="2243"/>
      <c r="I119" s="1561"/>
      <c r="J119" s="2243"/>
      <c r="K119" s="2243"/>
      <c r="L119" s="1452">
        <v>263636</v>
      </c>
    </row>
    <row r="120" spans="1:12" ht="24.95" customHeight="1">
      <c r="A120" s="1565"/>
      <c r="B120" s="1565"/>
      <c r="C120" s="1565" t="s">
        <v>603</v>
      </c>
      <c r="D120" s="1565" t="s">
        <v>1650</v>
      </c>
      <c r="E120" s="1882"/>
      <c r="F120" s="1565" t="s">
        <v>603</v>
      </c>
      <c r="G120" s="2244"/>
      <c r="H120" s="2244"/>
      <c r="I120" s="1523"/>
      <c r="J120" s="2244"/>
      <c r="K120" s="2244"/>
      <c r="L120" s="1452">
        <v>281818</v>
      </c>
    </row>
    <row r="121" spans="1:12" ht="43.5" customHeight="1">
      <c r="A121" s="1557">
        <v>7</v>
      </c>
      <c r="B121" s="1893" t="s">
        <v>2034</v>
      </c>
      <c r="C121" s="1895"/>
      <c r="D121" s="124"/>
      <c r="E121" s="124"/>
      <c r="F121" s="124"/>
      <c r="G121" s="124"/>
      <c r="H121" s="124"/>
      <c r="I121" s="124"/>
      <c r="J121" s="124"/>
      <c r="K121" s="124"/>
      <c r="L121" s="124"/>
    </row>
    <row r="122" spans="1:12" ht="60" customHeight="1">
      <c r="A122" s="1565"/>
      <c r="B122" s="1565"/>
      <c r="C122" s="1565" t="s">
        <v>1677</v>
      </c>
      <c r="D122" s="1565" t="s">
        <v>1650</v>
      </c>
      <c r="E122" s="2242" t="s">
        <v>1178</v>
      </c>
      <c r="F122" s="1565" t="s">
        <v>1881</v>
      </c>
      <c r="G122" s="2242" t="s">
        <v>1884</v>
      </c>
      <c r="H122" s="2242" t="s">
        <v>1832</v>
      </c>
      <c r="I122" s="1561"/>
      <c r="J122" s="2242" t="s">
        <v>1681</v>
      </c>
      <c r="K122" s="2242" t="s">
        <v>2035</v>
      </c>
      <c r="L122" s="1452">
        <v>150000</v>
      </c>
    </row>
    <row r="123" spans="1:12" ht="24.95" customHeight="1">
      <c r="A123" s="1565"/>
      <c r="B123" s="1565"/>
      <c r="C123" s="1565" t="s">
        <v>1678</v>
      </c>
      <c r="D123" s="1565" t="s">
        <v>1650</v>
      </c>
      <c r="E123" s="2243"/>
      <c r="F123" s="1565" t="s">
        <v>1882</v>
      </c>
      <c r="G123" s="2243"/>
      <c r="H123" s="2243"/>
      <c r="I123" s="1561"/>
      <c r="J123" s="2243"/>
      <c r="K123" s="2243"/>
      <c r="L123" s="1452">
        <v>373000</v>
      </c>
    </row>
    <row r="124" spans="1:12" ht="24.95" customHeight="1">
      <c r="A124" s="1565"/>
      <c r="B124" s="1565"/>
      <c r="C124" s="1565" t="s">
        <v>1679</v>
      </c>
      <c r="D124" s="1565" t="s">
        <v>1650</v>
      </c>
      <c r="E124" s="2243"/>
      <c r="F124" s="1565" t="s">
        <v>1679</v>
      </c>
      <c r="G124" s="2243"/>
      <c r="H124" s="2243"/>
      <c r="I124" s="1561"/>
      <c r="J124" s="2243"/>
      <c r="K124" s="2243"/>
      <c r="L124" s="1452">
        <v>209000</v>
      </c>
    </row>
    <row r="125" spans="1:12" ht="24.95" customHeight="1">
      <c r="A125" s="1565"/>
      <c r="B125" s="1565"/>
      <c r="C125" s="1565" t="s">
        <v>1680</v>
      </c>
      <c r="D125" s="1565" t="s">
        <v>1650</v>
      </c>
      <c r="E125" s="2244"/>
      <c r="F125" s="1565" t="s">
        <v>1883</v>
      </c>
      <c r="G125" s="2244"/>
      <c r="H125" s="2244"/>
      <c r="I125" s="1561"/>
      <c r="J125" s="2244"/>
      <c r="K125" s="2244"/>
      <c r="L125" s="1452">
        <v>309000</v>
      </c>
    </row>
    <row r="126" spans="1:12" ht="43.5" customHeight="1">
      <c r="A126" s="1557">
        <v>8</v>
      </c>
      <c r="B126" s="1893" t="s">
        <v>2037</v>
      </c>
      <c r="C126" s="1895"/>
      <c r="D126" s="124"/>
      <c r="E126" s="124"/>
      <c r="F126" s="124"/>
      <c r="G126" s="124"/>
      <c r="H126" s="124"/>
      <c r="I126" s="124"/>
      <c r="J126" s="124"/>
      <c r="K126" s="124"/>
      <c r="L126" s="124"/>
    </row>
    <row r="127" spans="1:12" ht="50.1" customHeight="1">
      <c r="A127" s="1565"/>
      <c r="B127" s="1565"/>
      <c r="C127" s="1565" t="s">
        <v>624</v>
      </c>
      <c r="D127" s="1565" t="s">
        <v>1650</v>
      </c>
      <c r="E127" s="2242" t="s">
        <v>1178</v>
      </c>
      <c r="F127" s="1565" t="s">
        <v>1864</v>
      </c>
      <c r="G127" s="2242" t="s">
        <v>1886</v>
      </c>
      <c r="H127" s="2242" t="s">
        <v>1832</v>
      </c>
      <c r="I127" s="1561"/>
      <c r="J127" s="2242" t="s">
        <v>1701</v>
      </c>
      <c r="K127" s="2242" t="s">
        <v>2039</v>
      </c>
      <c r="L127" s="1452">
        <f>420000/1.1</f>
        <v>381818.18181818177</v>
      </c>
    </row>
    <row r="128" spans="1:12" ht="50.1" customHeight="1">
      <c r="A128" s="1565"/>
      <c r="B128" s="1565"/>
      <c r="C128" s="1565" t="s">
        <v>625</v>
      </c>
      <c r="D128" s="1565" t="s">
        <v>1650</v>
      </c>
      <c r="E128" s="2243"/>
      <c r="F128" s="1565" t="s">
        <v>1865</v>
      </c>
      <c r="G128" s="2243"/>
      <c r="H128" s="2243"/>
      <c r="I128" s="1561"/>
      <c r="J128" s="2243"/>
      <c r="K128" s="2243"/>
      <c r="L128" s="1452">
        <f>360000/1.1</f>
        <v>327272.72727272724</v>
      </c>
    </row>
    <row r="129" spans="1:12" ht="50.1" customHeight="1">
      <c r="A129" s="1565"/>
      <c r="B129" s="1565"/>
      <c r="C129" s="1565" t="s">
        <v>1558</v>
      </c>
      <c r="D129" s="1565" t="s">
        <v>1650</v>
      </c>
      <c r="E129" s="2243"/>
      <c r="F129" s="1565" t="s">
        <v>1885</v>
      </c>
      <c r="G129" s="2243"/>
      <c r="H129" s="2243"/>
      <c r="I129" s="1561"/>
      <c r="J129" s="2243"/>
      <c r="K129" s="2243"/>
      <c r="L129" s="1452">
        <f>380000/1.1</f>
        <v>345454.54545454541</v>
      </c>
    </row>
    <row r="130" spans="1:12" ht="50.1" customHeight="1">
      <c r="A130" s="1565"/>
      <c r="B130" s="1565"/>
      <c r="C130" s="1565" t="s">
        <v>627</v>
      </c>
      <c r="D130" s="1565" t="s">
        <v>1650</v>
      </c>
      <c r="E130" s="2244"/>
      <c r="F130" s="1565" t="s">
        <v>1869</v>
      </c>
      <c r="G130" s="2244"/>
      <c r="H130" s="2244"/>
      <c r="I130" s="1561"/>
      <c r="J130" s="2244"/>
      <c r="K130" s="2244"/>
      <c r="L130" s="1452">
        <f>320000/1.1</f>
        <v>290909.09090909088</v>
      </c>
    </row>
    <row r="131" spans="1:12" ht="52.5" customHeight="1">
      <c r="A131" s="1557">
        <v>9</v>
      </c>
      <c r="B131" s="1893" t="s">
        <v>2038</v>
      </c>
      <c r="C131" s="1895"/>
      <c r="D131" s="124"/>
      <c r="E131" s="124"/>
      <c r="F131" s="124"/>
      <c r="G131" s="124"/>
      <c r="H131" s="124"/>
      <c r="I131" s="124"/>
      <c r="J131" s="124"/>
      <c r="K131" s="124"/>
      <c r="L131" s="124"/>
    </row>
    <row r="132" spans="1:12" ht="50.1" customHeight="1">
      <c r="A132" s="1565"/>
      <c r="B132" s="1565"/>
      <c r="C132" s="1565" t="s">
        <v>624</v>
      </c>
      <c r="D132" s="1565" t="s">
        <v>1650</v>
      </c>
      <c r="E132" s="2242" t="s">
        <v>1178</v>
      </c>
      <c r="F132" s="1565" t="s">
        <v>1864</v>
      </c>
      <c r="G132" s="2242" t="s">
        <v>1887</v>
      </c>
      <c r="H132" s="2242" t="s">
        <v>1832</v>
      </c>
      <c r="I132" s="1561"/>
      <c r="J132" s="2242" t="s">
        <v>1919</v>
      </c>
      <c r="K132" s="2242" t="s">
        <v>2040</v>
      </c>
      <c r="L132" s="1452">
        <v>318182</v>
      </c>
    </row>
    <row r="133" spans="1:12" ht="50.1" customHeight="1">
      <c r="A133" s="1565"/>
      <c r="B133" s="1565"/>
      <c r="C133" s="1565" t="s">
        <v>625</v>
      </c>
      <c r="D133" s="1565" t="s">
        <v>1650</v>
      </c>
      <c r="E133" s="2243"/>
      <c r="F133" s="1565" t="s">
        <v>1865</v>
      </c>
      <c r="G133" s="2243"/>
      <c r="H133" s="2243"/>
      <c r="I133" s="1561"/>
      <c r="J133" s="2243"/>
      <c r="K133" s="2243"/>
      <c r="L133" s="1452">
        <v>263636</v>
      </c>
    </row>
    <row r="134" spans="1:12" ht="50.1" customHeight="1">
      <c r="A134" s="1565"/>
      <c r="B134" s="1565"/>
      <c r="C134" s="1565" t="s">
        <v>1557</v>
      </c>
      <c r="D134" s="1565" t="s">
        <v>1650</v>
      </c>
      <c r="E134" s="2243"/>
      <c r="F134" s="1565" t="s">
        <v>1866</v>
      </c>
      <c r="G134" s="2243"/>
      <c r="H134" s="2243"/>
      <c r="I134" s="1561"/>
      <c r="J134" s="2243"/>
      <c r="K134" s="2243"/>
      <c r="L134" s="1452">
        <v>254545</v>
      </c>
    </row>
    <row r="135" spans="1:12" ht="50.1" customHeight="1">
      <c r="A135" s="1565"/>
      <c r="B135" s="1565"/>
      <c r="C135" s="1565" t="s">
        <v>1558</v>
      </c>
      <c r="D135" s="1565" t="s">
        <v>1650</v>
      </c>
      <c r="E135" s="2243"/>
      <c r="F135" s="1565" t="s">
        <v>1885</v>
      </c>
      <c r="G135" s="2243"/>
      <c r="H135" s="2243"/>
      <c r="I135" s="1561"/>
      <c r="J135" s="2243"/>
      <c r="K135" s="2243"/>
      <c r="L135" s="1452">
        <v>290909</v>
      </c>
    </row>
    <row r="136" spans="1:12" ht="50.1" customHeight="1">
      <c r="A136" s="1565"/>
      <c r="B136" s="1565"/>
      <c r="C136" s="1565" t="s">
        <v>1721</v>
      </c>
      <c r="D136" s="1565" t="s">
        <v>1650</v>
      </c>
      <c r="E136" s="2244"/>
      <c r="F136" s="1565" t="s">
        <v>1721</v>
      </c>
      <c r="G136" s="2244"/>
      <c r="H136" s="2244"/>
      <c r="I136" s="1561"/>
      <c r="J136" s="2244"/>
      <c r="K136" s="2244"/>
      <c r="L136" s="1452">
        <v>245455</v>
      </c>
    </row>
    <row r="137" spans="1:12" ht="52.5" customHeight="1">
      <c r="A137" s="1557">
        <v>10</v>
      </c>
      <c r="B137" s="1893" t="s">
        <v>2042</v>
      </c>
      <c r="C137" s="1895"/>
      <c r="D137" s="124"/>
      <c r="E137" s="124"/>
      <c r="F137" s="124"/>
      <c r="G137" s="124"/>
      <c r="H137" s="124"/>
      <c r="I137" s="124"/>
      <c r="J137" s="124"/>
      <c r="K137" s="124"/>
      <c r="L137" s="124"/>
    </row>
    <row r="138" spans="1:12" ht="60" customHeight="1">
      <c r="A138" s="1557" t="s">
        <v>2089</v>
      </c>
      <c r="B138" s="1893" t="s">
        <v>634</v>
      </c>
      <c r="C138" s="1895"/>
      <c r="D138" s="1555"/>
      <c r="E138" s="1557"/>
      <c r="F138" s="1555"/>
      <c r="G138" s="2242" t="s">
        <v>1895</v>
      </c>
      <c r="H138" s="2242" t="s">
        <v>1832</v>
      </c>
      <c r="I138" s="1555"/>
      <c r="J138" s="2242" t="s">
        <v>2043</v>
      </c>
      <c r="K138" s="2242" t="s">
        <v>2041</v>
      </c>
      <c r="L138" s="1555"/>
    </row>
    <row r="139" spans="1:12" ht="39.950000000000003" customHeight="1">
      <c r="A139" s="1561"/>
      <c r="B139" s="1561"/>
      <c r="C139" s="1561" t="s">
        <v>1747</v>
      </c>
      <c r="D139" s="1565" t="s">
        <v>1650</v>
      </c>
      <c r="E139" s="2242" t="s">
        <v>1178</v>
      </c>
      <c r="F139" s="1561" t="s">
        <v>1888</v>
      </c>
      <c r="G139" s="2243"/>
      <c r="H139" s="2243"/>
      <c r="I139" s="1561"/>
      <c r="J139" s="2243"/>
      <c r="K139" s="2243"/>
      <c r="L139" s="1452">
        <v>345455</v>
      </c>
    </row>
    <row r="140" spans="1:12" ht="25.5" customHeight="1">
      <c r="A140" s="1561"/>
      <c r="B140" s="1561"/>
      <c r="C140" s="1561" t="s">
        <v>1748</v>
      </c>
      <c r="D140" s="1565" t="s">
        <v>1650</v>
      </c>
      <c r="E140" s="2243"/>
      <c r="F140" s="1561" t="s">
        <v>1889</v>
      </c>
      <c r="G140" s="2243"/>
      <c r="H140" s="2243"/>
      <c r="I140" s="1561"/>
      <c r="J140" s="2243"/>
      <c r="K140" s="2243"/>
      <c r="L140" s="1452">
        <v>345455</v>
      </c>
    </row>
    <row r="141" spans="1:12" ht="25.5" customHeight="1">
      <c r="A141" s="1561"/>
      <c r="B141" s="1561"/>
      <c r="C141" s="1561" t="s">
        <v>1749</v>
      </c>
      <c r="D141" s="1565" t="s">
        <v>1650</v>
      </c>
      <c r="E141" s="2243"/>
      <c r="F141" s="1561" t="s">
        <v>1864</v>
      </c>
      <c r="G141" s="2243"/>
      <c r="H141" s="2243"/>
      <c r="I141" s="1561"/>
      <c r="J141" s="2243"/>
      <c r="K141" s="2243"/>
      <c r="L141" s="1452">
        <v>327273</v>
      </c>
    </row>
    <row r="142" spans="1:12" ht="25.5" customHeight="1">
      <c r="A142" s="1561"/>
      <c r="B142" s="1561"/>
      <c r="C142" s="1561" t="s">
        <v>1750</v>
      </c>
      <c r="D142" s="1565" t="s">
        <v>1650</v>
      </c>
      <c r="E142" s="2243"/>
      <c r="F142" s="1561" t="s">
        <v>1847</v>
      </c>
      <c r="G142" s="2243"/>
      <c r="H142" s="2243"/>
      <c r="I142" s="1561"/>
      <c r="J142" s="2243"/>
      <c r="K142" s="2243"/>
      <c r="L142" s="1452">
        <v>272727</v>
      </c>
    </row>
    <row r="143" spans="1:12" ht="25.5" customHeight="1">
      <c r="A143" s="1561"/>
      <c r="B143" s="1561"/>
      <c r="C143" s="1561" t="s">
        <v>1751</v>
      </c>
      <c r="D143" s="1565" t="s">
        <v>1650</v>
      </c>
      <c r="E143" s="2243"/>
      <c r="F143" s="1561" t="s">
        <v>1890</v>
      </c>
      <c r="G143" s="2243"/>
      <c r="H143" s="2243"/>
      <c r="I143" s="1561"/>
      <c r="J143" s="2243"/>
      <c r="K143" s="2243"/>
      <c r="L143" s="1452">
        <v>236364</v>
      </c>
    </row>
    <row r="144" spans="1:12" ht="25.5" customHeight="1">
      <c r="A144" s="1561"/>
      <c r="B144" s="1561"/>
      <c r="C144" s="1561" t="s">
        <v>639</v>
      </c>
      <c r="D144" s="1565" t="s">
        <v>1650</v>
      </c>
      <c r="E144" s="2243"/>
      <c r="F144" s="1561" t="s">
        <v>1891</v>
      </c>
      <c r="G144" s="2243"/>
      <c r="H144" s="2243"/>
      <c r="I144" s="1561"/>
      <c r="J144" s="2243"/>
      <c r="K144" s="2243"/>
      <c r="L144" s="1452">
        <v>254545</v>
      </c>
    </row>
    <row r="145" spans="1:12" ht="25.5" customHeight="1">
      <c r="A145" s="1561"/>
      <c r="B145" s="1561"/>
      <c r="C145" s="1561" t="s">
        <v>640</v>
      </c>
      <c r="D145" s="1565" t="s">
        <v>1650</v>
      </c>
      <c r="E145" s="2243"/>
      <c r="F145" s="1561" t="s">
        <v>1892</v>
      </c>
      <c r="G145" s="2243"/>
      <c r="H145" s="2243"/>
      <c r="I145" s="1561"/>
      <c r="J145" s="2243"/>
      <c r="K145" s="2243"/>
      <c r="L145" s="1452">
        <v>245455</v>
      </c>
    </row>
    <row r="146" spans="1:12" ht="25.5" customHeight="1">
      <c r="A146" s="1561"/>
      <c r="B146" s="1561"/>
      <c r="C146" s="1561" t="s">
        <v>641</v>
      </c>
      <c r="D146" s="1565" t="s">
        <v>1650</v>
      </c>
      <c r="E146" s="2243"/>
      <c r="F146" s="1561" t="s">
        <v>1893</v>
      </c>
      <c r="G146" s="2243"/>
      <c r="H146" s="2243"/>
      <c r="I146" s="1561"/>
      <c r="J146" s="2243"/>
      <c r="K146" s="2243"/>
      <c r="L146" s="1452">
        <v>236364</v>
      </c>
    </row>
    <row r="147" spans="1:12" ht="25.5" customHeight="1">
      <c r="A147" s="1561"/>
      <c r="B147" s="1561"/>
      <c r="C147" s="1561" t="s">
        <v>1752</v>
      </c>
      <c r="D147" s="1565" t="s">
        <v>1650</v>
      </c>
      <c r="E147" s="2243"/>
      <c r="F147" s="1561" t="s">
        <v>1865</v>
      </c>
      <c r="G147" s="2243"/>
      <c r="H147" s="2243"/>
      <c r="I147" s="1561"/>
      <c r="J147" s="2243"/>
      <c r="K147" s="2243"/>
      <c r="L147" s="1452">
        <v>227273</v>
      </c>
    </row>
    <row r="148" spans="1:12" ht="25.5" customHeight="1">
      <c r="A148" s="1561"/>
      <c r="B148" s="1561"/>
      <c r="C148" s="1565" t="s">
        <v>575</v>
      </c>
      <c r="D148" s="1565" t="s">
        <v>1650</v>
      </c>
      <c r="E148" s="2243"/>
      <c r="F148" s="1565" t="s">
        <v>575</v>
      </c>
      <c r="G148" s="2243"/>
      <c r="H148" s="2243"/>
      <c r="I148" s="1561"/>
      <c r="J148" s="2243"/>
      <c r="K148" s="2243"/>
      <c r="L148" s="1452">
        <v>254545</v>
      </c>
    </row>
    <row r="149" spans="1:12" ht="25.5" customHeight="1">
      <c r="A149" s="1561"/>
      <c r="B149" s="1561"/>
      <c r="C149" s="1565" t="s">
        <v>1753</v>
      </c>
      <c r="D149" s="1565" t="s">
        <v>1650</v>
      </c>
      <c r="E149" s="2244"/>
      <c r="F149" s="1565" t="s">
        <v>1753</v>
      </c>
      <c r="G149" s="2243"/>
      <c r="H149" s="2243"/>
      <c r="I149" s="1561"/>
      <c r="J149" s="2243"/>
      <c r="K149" s="2243"/>
      <c r="L149" s="1452">
        <v>209091</v>
      </c>
    </row>
    <row r="150" spans="1:12" s="1457" customFormat="1" ht="25.5" customHeight="1">
      <c r="A150" s="138" t="s">
        <v>2090</v>
      </c>
      <c r="B150" s="2366" t="s">
        <v>572</v>
      </c>
      <c r="C150" s="2367"/>
      <c r="D150" s="138"/>
      <c r="E150" s="1561"/>
      <c r="F150" s="138"/>
      <c r="G150" s="2243"/>
      <c r="H150" s="2243"/>
      <c r="I150" s="1561"/>
      <c r="J150" s="2243"/>
      <c r="K150" s="2243"/>
      <c r="L150" s="1458"/>
    </row>
    <row r="151" spans="1:12" ht="25.5" customHeight="1">
      <c r="A151" s="1565"/>
      <c r="B151" s="1565"/>
      <c r="C151" s="1565" t="s">
        <v>1747</v>
      </c>
      <c r="D151" s="1565" t="s">
        <v>1650</v>
      </c>
      <c r="E151" s="2242" t="s">
        <v>1178</v>
      </c>
      <c r="F151" s="1565" t="s">
        <v>1888</v>
      </c>
      <c r="G151" s="2243"/>
      <c r="H151" s="2243"/>
      <c r="I151" s="1561"/>
      <c r="J151" s="2243"/>
      <c r="K151" s="2243"/>
      <c r="L151" s="1452">
        <v>390909</v>
      </c>
    </row>
    <row r="152" spans="1:12" ht="25.5" customHeight="1">
      <c r="A152" s="1565"/>
      <c r="B152" s="1565"/>
      <c r="C152" s="1565" t="s">
        <v>1748</v>
      </c>
      <c r="D152" s="1565" t="s">
        <v>1650</v>
      </c>
      <c r="E152" s="2243"/>
      <c r="F152" s="1565" t="s">
        <v>1889</v>
      </c>
      <c r="G152" s="2243"/>
      <c r="H152" s="2243"/>
      <c r="I152" s="1561"/>
      <c r="J152" s="2243"/>
      <c r="K152" s="2243"/>
      <c r="L152" s="1452">
        <v>390909</v>
      </c>
    </row>
    <row r="153" spans="1:12" ht="25.5" customHeight="1">
      <c r="A153" s="1565"/>
      <c r="B153" s="1565"/>
      <c r="C153" s="1565" t="s">
        <v>1754</v>
      </c>
      <c r="D153" s="1565" t="s">
        <v>1650</v>
      </c>
      <c r="E153" s="2243"/>
      <c r="F153" s="1565" t="s">
        <v>1894</v>
      </c>
      <c r="G153" s="2243"/>
      <c r="H153" s="2243"/>
      <c r="I153" s="1561"/>
      <c r="J153" s="2243"/>
      <c r="K153" s="2243"/>
      <c r="L153" s="1452">
        <v>372727</v>
      </c>
    </row>
    <row r="154" spans="1:12" ht="25.5" customHeight="1">
      <c r="A154" s="1565"/>
      <c r="B154" s="1565"/>
      <c r="C154" s="1565" t="s">
        <v>575</v>
      </c>
      <c r="D154" s="1565" t="s">
        <v>1650</v>
      </c>
      <c r="E154" s="2244"/>
      <c r="F154" s="1565" t="s">
        <v>575</v>
      </c>
      <c r="G154" s="2244"/>
      <c r="H154" s="2244"/>
      <c r="I154" s="1561"/>
      <c r="J154" s="2244"/>
      <c r="K154" s="2244"/>
      <c r="L154" s="1452">
        <v>309091</v>
      </c>
    </row>
    <row r="155" spans="1:12" ht="60" customHeight="1">
      <c r="A155" s="1557">
        <v>11</v>
      </c>
      <c r="B155" s="1893" t="s">
        <v>2044</v>
      </c>
      <c r="C155" s="1895"/>
      <c r="D155" s="124"/>
      <c r="E155" s="124"/>
      <c r="F155" s="124"/>
      <c r="G155" s="124"/>
      <c r="H155" s="124"/>
      <c r="I155" s="124"/>
      <c r="J155" s="124"/>
      <c r="K155" s="124"/>
      <c r="L155" s="124"/>
    </row>
    <row r="156" spans="1:12" ht="60" customHeight="1">
      <c r="A156" s="1565"/>
      <c r="B156" s="1565"/>
      <c r="C156" s="1561" t="s">
        <v>1749</v>
      </c>
      <c r="D156" s="1565" t="s">
        <v>1650</v>
      </c>
      <c r="E156" s="1561" t="s">
        <v>1178</v>
      </c>
      <c r="F156" s="1561" t="s">
        <v>1864</v>
      </c>
      <c r="G156" s="2242" t="s">
        <v>1899</v>
      </c>
      <c r="H156" s="2242" t="s">
        <v>1832</v>
      </c>
      <c r="I156" s="1561"/>
      <c r="J156" s="2257" t="s">
        <v>2045</v>
      </c>
      <c r="K156" s="2242" t="s">
        <v>2046</v>
      </c>
      <c r="L156" s="1452">
        <v>318182</v>
      </c>
    </row>
    <row r="157" spans="1:12" ht="39.950000000000003" customHeight="1">
      <c r="A157" s="1565"/>
      <c r="B157" s="1565"/>
      <c r="C157" s="1561" t="s">
        <v>1750</v>
      </c>
      <c r="D157" s="1565" t="s">
        <v>1650</v>
      </c>
      <c r="E157" s="1561" t="s">
        <v>16</v>
      </c>
      <c r="F157" s="1561" t="s">
        <v>1847</v>
      </c>
      <c r="G157" s="2243"/>
      <c r="H157" s="2243"/>
      <c r="I157" s="1561"/>
      <c r="J157" s="2257"/>
      <c r="K157" s="2243"/>
      <c r="L157" s="1452">
        <v>254545</v>
      </c>
    </row>
    <row r="158" spans="1:12" ht="39.950000000000003" customHeight="1">
      <c r="A158" s="1565"/>
      <c r="B158" s="1565"/>
      <c r="C158" s="1561" t="s">
        <v>1762</v>
      </c>
      <c r="D158" s="1565" t="s">
        <v>1650</v>
      </c>
      <c r="E158" s="1561" t="s">
        <v>16</v>
      </c>
      <c r="F158" s="1561" t="s">
        <v>1896</v>
      </c>
      <c r="G158" s="2243"/>
      <c r="H158" s="2243"/>
      <c r="I158" s="1561"/>
      <c r="J158" s="2257"/>
      <c r="K158" s="2243"/>
      <c r="L158" s="1452">
        <v>218182</v>
      </c>
    </row>
    <row r="159" spans="1:12" ht="39.950000000000003" customHeight="1">
      <c r="A159" s="1565"/>
      <c r="B159" s="1565"/>
      <c r="C159" s="1561" t="s">
        <v>1763</v>
      </c>
      <c r="D159" s="1565" t="s">
        <v>1650</v>
      </c>
      <c r="E159" s="1561" t="s">
        <v>16</v>
      </c>
      <c r="F159" s="1561" t="s">
        <v>1897</v>
      </c>
      <c r="G159" s="2243"/>
      <c r="H159" s="2243"/>
      <c r="I159" s="1561"/>
      <c r="J159" s="2257"/>
      <c r="K159" s="2243"/>
      <c r="L159" s="1452">
        <v>240909</v>
      </c>
    </row>
    <row r="160" spans="1:12" ht="39.950000000000003" customHeight="1">
      <c r="A160" s="1565"/>
      <c r="B160" s="1565"/>
      <c r="C160" s="1561" t="s">
        <v>1764</v>
      </c>
      <c r="D160" s="1565" t="s">
        <v>1650</v>
      </c>
      <c r="E160" s="1561" t="s">
        <v>16</v>
      </c>
      <c r="F160" s="1561" t="s">
        <v>1898</v>
      </c>
      <c r="G160" s="2243"/>
      <c r="H160" s="2243"/>
      <c r="I160" s="1561"/>
      <c r="J160" s="2257"/>
      <c r="K160" s="2243"/>
      <c r="L160" s="1452">
        <v>227272</v>
      </c>
    </row>
    <row r="161" spans="1:12" ht="39.950000000000003" customHeight="1">
      <c r="A161" s="1565"/>
      <c r="B161" s="1565"/>
      <c r="C161" s="1565" t="s">
        <v>616</v>
      </c>
      <c r="D161" s="1565" t="s">
        <v>1650</v>
      </c>
      <c r="E161" s="1561" t="s">
        <v>16</v>
      </c>
      <c r="F161" s="1565" t="s">
        <v>616</v>
      </c>
      <c r="G161" s="2244"/>
      <c r="H161" s="2244"/>
      <c r="I161" s="1561"/>
      <c r="J161" s="2257"/>
      <c r="K161" s="2244"/>
      <c r="L161" s="1452">
        <v>200000</v>
      </c>
    </row>
    <row r="162" spans="1:12" ht="60" customHeight="1">
      <c r="A162" s="1557" t="s">
        <v>1216</v>
      </c>
      <c r="B162" s="1893" t="s">
        <v>2086</v>
      </c>
      <c r="C162" s="1895"/>
      <c r="D162" s="155"/>
      <c r="E162" s="1532"/>
      <c r="F162" s="1567"/>
      <c r="G162" s="1536"/>
      <c r="H162" s="1567"/>
      <c r="I162" s="1567"/>
      <c r="J162" s="222"/>
      <c r="K162" s="1567"/>
      <c r="L162" s="1567"/>
    </row>
    <row r="163" spans="1:12" ht="50.1" customHeight="1">
      <c r="A163" s="1557">
        <v>1</v>
      </c>
      <c r="B163" s="2279" t="s">
        <v>2047</v>
      </c>
      <c r="C163" s="2281"/>
      <c r="D163" s="124"/>
      <c r="E163" s="124"/>
      <c r="F163" s="124"/>
      <c r="G163" s="124"/>
      <c r="H163" s="124"/>
      <c r="I163" s="124"/>
      <c r="J163" s="124"/>
      <c r="K163" s="124"/>
      <c r="L163" s="124"/>
    </row>
    <row r="164" spans="1:12" ht="140.1" customHeight="1">
      <c r="A164" s="1555"/>
      <c r="B164" s="1555"/>
      <c r="C164" s="1561" t="s">
        <v>1219</v>
      </c>
      <c r="D164" s="1565" t="s">
        <v>1650</v>
      </c>
      <c r="E164" s="1561" t="s">
        <v>1178</v>
      </c>
      <c r="F164" s="1561"/>
      <c r="G164" s="1561" t="s">
        <v>1852</v>
      </c>
      <c r="H164" s="1561" t="s">
        <v>1832</v>
      </c>
      <c r="I164" s="1561"/>
      <c r="J164" s="1561" t="s">
        <v>1201</v>
      </c>
      <c r="K164" s="1561" t="s">
        <v>2049</v>
      </c>
      <c r="L164" s="1452">
        <v>530000</v>
      </c>
    </row>
    <row r="165" spans="1:12" ht="50.1" hidden="1" customHeight="1">
      <c r="A165" s="1557">
        <v>2</v>
      </c>
      <c r="B165" s="1557"/>
      <c r="C165" s="1893" t="s">
        <v>1523</v>
      </c>
      <c r="D165" s="1894"/>
      <c r="E165" s="1894"/>
      <c r="F165" s="1894"/>
      <c r="G165" s="1894"/>
      <c r="H165" s="1894"/>
      <c r="I165" s="1894"/>
      <c r="J165" s="1894"/>
      <c r="K165" s="1894"/>
      <c r="L165" s="1895"/>
    </row>
    <row r="166" spans="1:12" ht="30" hidden="1" customHeight="1">
      <c r="A166" s="1555"/>
      <c r="B166" s="1555"/>
      <c r="C166" s="1561" t="s">
        <v>211</v>
      </c>
      <c r="D166" s="1565" t="s">
        <v>1650</v>
      </c>
      <c r="E166" s="2242" t="s">
        <v>1178</v>
      </c>
      <c r="F166" s="1558"/>
      <c r="G166" s="1558"/>
      <c r="H166" s="1558"/>
      <c r="I166" s="1558"/>
      <c r="J166" s="1558"/>
      <c r="K166" s="1558"/>
      <c r="L166" s="1452">
        <v>300000</v>
      </c>
    </row>
    <row r="167" spans="1:12" ht="29.25" hidden="1" customHeight="1">
      <c r="A167" s="1555"/>
      <c r="B167" s="1555"/>
      <c r="C167" s="1561" t="s">
        <v>213</v>
      </c>
      <c r="D167" s="1565" t="s">
        <v>1650</v>
      </c>
      <c r="E167" s="2244"/>
      <c r="F167" s="1560"/>
      <c r="G167" s="1560"/>
      <c r="H167" s="1560"/>
      <c r="I167" s="1560"/>
      <c r="J167" s="1560"/>
      <c r="K167" s="1560"/>
      <c r="L167" s="1452">
        <v>300000</v>
      </c>
    </row>
    <row r="168" spans="1:12" ht="50.1" hidden="1" customHeight="1">
      <c r="A168" s="1557">
        <v>3</v>
      </c>
      <c r="B168" s="1557"/>
      <c r="C168" s="1893" t="s">
        <v>1520</v>
      </c>
      <c r="D168" s="1894"/>
      <c r="E168" s="1894"/>
      <c r="F168" s="1894"/>
      <c r="G168" s="1894"/>
      <c r="H168" s="1894"/>
      <c r="I168" s="1894"/>
      <c r="J168" s="1894"/>
      <c r="K168" s="1894"/>
      <c r="L168" s="1895"/>
    </row>
    <row r="169" spans="1:12" ht="26.25" hidden="1" customHeight="1">
      <c r="A169" s="1555"/>
      <c r="B169" s="1555"/>
      <c r="C169" s="1561" t="s">
        <v>211</v>
      </c>
      <c r="D169" s="1565" t="s">
        <v>1650</v>
      </c>
      <c r="E169" s="2257" t="s">
        <v>1178</v>
      </c>
      <c r="F169" s="1561"/>
      <c r="G169" s="1561"/>
      <c r="H169" s="1561"/>
      <c r="I169" s="1561"/>
      <c r="J169" s="1561"/>
      <c r="K169" s="1561"/>
      <c r="L169" s="1452">
        <v>300000</v>
      </c>
    </row>
    <row r="170" spans="1:12" ht="29.25" hidden="1" customHeight="1">
      <c r="A170" s="1555"/>
      <c r="B170" s="1555"/>
      <c r="C170" s="1561" t="s">
        <v>213</v>
      </c>
      <c r="D170" s="1565" t="s">
        <v>1650</v>
      </c>
      <c r="E170" s="2257"/>
      <c r="F170" s="1561"/>
      <c r="G170" s="1561"/>
      <c r="H170" s="1561"/>
      <c r="I170" s="1561"/>
      <c r="J170" s="1561"/>
      <c r="K170" s="1561"/>
      <c r="L170" s="1452">
        <v>300000</v>
      </c>
    </row>
    <row r="171" spans="1:12" ht="60" customHeight="1">
      <c r="A171" s="1557">
        <v>2</v>
      </c>
      <c r="B171" s="1893" t="s">
        <v>1916</v>
      </c>
      <c r="C171" s="1895"/>
      <c r="D171" s="124"/>
      <c r="E171" s="124"/>
      <c r="F171" s="124"/>
      <c r="G171" s="124"/>
      <c r="H171" s="124"/>
      <c r="I171" s="124"/>
      <c r="J171" s="124"/>
      <c r="K171" s="124"/>
      <c r="L171" s="124"/>
    </row>
    <row r="172" spans="1:12" ht="90" customHeight="1">
      <c r="A172" s="1555"/>
      <c r="B172" s="1555"/>
      <c r="C172" s="1561" t="s">
        <v>211</v>
      </c>
      <c r="D172" s="1565" t="s">
        <v>1650</v>
      </c>
      <c r="E172" s="2257" t="s">
        <v>1178</v>
      </c>
      <c r="F172" s="1561"/>
      <c r="G172" s="2242" t="s">
        <v>1861</v>
      </c>
      <c r="H172" s="2242" t="s">
        <v>1832</v>
      </c>
      <c r="I172" s="1561"/>
      <c r="J172" s="2242" t="s">
        <v>1917</v>
      </c>
      <c r="K172" s="2242" t="s">
        <v>2048</v>
      </c>
      <c r="L172" s="1452">
        <v>355000</v>
      </c>
    </row>
    <row r="173" spans="1:12" ht="90" customHeight="1">
      <c r="A173" s="1555"/>
      <c r="B173" s="1555"/>
      <c r="C173" s="1561" t="s">
        <v>213</v>
      </c>
      <c r="D173" s="1565" t="s">
        <v>1650</v>
      </c>
      <c r="E173" s="2257"/>
      <c r="F173" s="1561"/>
      <c r="G173" s="2244"/>
      <c r="H173" s="2244"/>
      <c r="I173" s="1561"/>
      <c r="J173" s="2244"/>
      <c r="K173" s="2244"/>
      <c r="L173" s="1452">
        <v>355000</v>
      </c>
    </row>
    <row r="174" spans="1:12" ht="50.1" hidden="1" customHeight="1">
      <c r="A174" s="1557">
        <v>5</v>
      </c>
      <c r="B174" s="1557"/>
      <c r="C174" s="1893" t="s">
        <v>1727</v>
      </c>
      <c r="D174" s="1894"/>
      <c r="E174" s="1894"/>
      <c r="F174" s="1894"/>
      <c r="G174" s="1894"/>
      <c r="H174" s="1894"/>
      <c r="I174" s="1894"/>
      <c r="J174" s="1894"/>
      <c r="K174" s="1894"/>
      <c r="L174" s="1895"/>
    </row>
    <row r="175" spans="1:12" ht="31.5" hidden="1" customHeight="1">
      <c r="A175" s="1555"/>
      <c r="B175" s="1555"/>
      <c r="C175" s="1561" t="s">
        <v>213</v>
      </c>
      <c r="D175" s="1565" t="s">
        <v>249</v>
      </c>
      <c r="E175" s="1561"/>
      <c r="F175" s="1561"/>
      <c r="G175" s="1561"/>
      <c r="H175" s="1561"/>
      <c r="I175" s="1561"/>
      <c r="J175" s="1561"/>
      <c r="K175" s="1561"/>
      <c r="L175" s="1452">
        <v>245000</v>
      </c>
    </row>
    <row r="176" spans="1:12" ht="31.5" hidden="1" customHeight="1">
      <c r="A176" s="1555"/>
      <c r="B176" s="1555"/>
      <c r="C176" s="1561" t="s">
        <v>1526</v>
      </c>
      <c r="D176" s="1565" t="s">
        <v>249</v>
      </c>
      <c r="E176" s="1561"/>
      <c r="F176" s="1561"/>
      <c r="G176" s="1561"/>
      <c r="H176" s="1561"/>
      <c r="I176" s="1561"/>
      <c r="J176" s="1561"/>
      <c r="K176" s="1561"/>
      <c r="L176" s="1452">
        <v>280000</v>
      </c>
    </row>
    <row r="177" spans="1:12" ht="31.5" hidden="1" customHeight="1">
      <c r="A177" s="1555"/>
      <c r="B177" s="1555"/>
      <c r="C177" s="1561" t="s">
        <v>1562</v>
      </c>
      <c r="D177" s="1565" t="s">
        <v>249</v>
      </c>
      <c r="E177" s="1561"/>
      <c r="F177" s="1561"/>
      <c r="G177" s="1561"/>
      <c r="H177" s="1561"/>
      <c r="I177" s="1561"/>
      <c r="J177" s="1561"/>
      <c r="K177" s="1561"/>
      <c r="L177" s="1452">
        <v>170000</v>
      </c>
    </row>
    <row r="178" spans="1:12" ht="50.1" customHeight="1">
      <c r="A178" s="1557">
        <v>3</v>
      </c>
      <c r="B178" s="1893" t="s">
        <v>1921</v>
      </c>
      <c r="C178" s="1895"/>
      <c r="D178" s="124"/>
      <c r="E178" s="124"/>
      <c r="F178" s="124"/>
      <c r="G178" s="124"/>
      <c r="H178" s="124"/>
      <c r="I178" s="124"/>
      <c r="J178" s="124"/>
      <c r="K178" s="124"/>
      <c r="L178" s="124"/>
    </row>
    <row r="179" spans="1:12" ht="170.1" customHeight="1">
      <c r="A179" s="1555"/>
      <c r="B179" s="1555"/>
      <c r="C179" s="1561" t="s">
        <v>1718</v>
      </c>
      <c r="D179" s="1565" t="s">
        <v>1650</v>
      </c>
      <c r="E179" s="1373" t="s">
        <v>1178</v>
      </c>
      <c r="F179" s="1523"/>
      <c r="G179" s="1373" t="s">
        <v>1901</v>
      </c>
      <c r="H179" s="1375" t="s">
        <v>1832</v>
      </c>
      <c r="I179" s="1523"/>
      <c r="J179" s="1373" t="s">
        <v>1719</v>
      </c>
      <c r="K179" s="1561" t="s">
        <v>2050</v>
      </c>
      <c r="L179" s="1452">
        <v>345454</v>
      </c>
    </row>
    <row r="180" spans="1:12" ht="50.1" customHeight="1">
      <c r="A180" s="1557">
        <v>4</v>
      </c>
      <c r="B180" s="1893" t="s">
        <v>2051</v>
      </c>
      <c r="C180" s="1895"/>
      <c r="D180" s="124"/>
      <c r="E180" s="124"/>
      <c r="F180" s="124"/>
      <c r="G180" s="124"/>
      <c r="H180" s="124"/>
      <c r="I180" s="124"/>
      <c r="J180" s="124"/>
      <c r="K180" s="124"/>
      <c r="L180" s="124"/>
    </row>
    <row r="181" spans="1:12" ht="150" customHeight="1">
      <c r="A181" s="1555"/>
      <c r="B181" s="1555"/>
      <c r="C181" s="1561" t="s">
        <v>1221</v>
      </c>
      <c r="D181" s="1565" t="s">
        <v>1650</v>
      </c>
      <c r="E181" s="1373" t="s">
        <v>1178</v>
      </c>
      <c r="F181" s="1373"/>
      <c r="G181" s="1373" t="s">
        <v>1902</v>
      </c>
      <c r="H181" s="1373" t="s">
        <v>1832</v>
      </c>
      <c r="I181" s="1373"/>
      <c r="J181" s="1373" t="s">
        <v>1724</v>
      </c>
      <c r="K181" s="1561" t="s">
        <v>2052</v>
      </c>
      <c r="L181" s="1452">
        <v>245000</v>
      </c>
    </row>
    <row r="182" spans="1:12" ht="53.25" customHeight="1">
      <c r="A182" s="1557">
        <v>5</v>
      </c>
      <c r="B182" s="1893" t="s">
        <v>2053</v>
      </c>
      <c r="C182" s="1895"/>
      <c r="D182" s="124"/>
      <c r="E182" s="124"/>
      <c r="F182" s="124"/>
      <c r="G182" s="124"/>
      <c r="H182" s="124"/>
      <c r="I182" s="124"/>
      <c r="J182" s="124"/>
      <c r="K182" s="124"/>
      <c r="L182" s="124"/>
    </row>
    <row r="183" spans="1:12" ht="60" customHeight="1">
      <c r="A183" s="1555"/>
      <c r="B183" s="1555"/>
      <c r="C183" s="1561" t="s">
        <v>213</v>
      </c>
      <c r="D183" s="1565" t="s">
        <v>1650</v>
      </c>
      <c r="E183" s="2357" t="s">
        <v>1178</v>
      </c>
      <c r="F183" s="1373"/>
      <c r="G183" s="2357" t="s">
        <v>1903</v>
      </c>
      <c r="H183" s="2357" t="s">
        <v>1832</v>
      </c>
      <c r="I183" s="1373"/>
      <c r="J183" s="2357" t="s">
        <v>1799</v>
      </c>
      <c r="K183" s="2357" t="s">
        <v>2054</v>
      </c>
      <c r="L183" s="1452">
        <v>245000</v>
      </c>
    </row>
    <row r="184" spans="1:12" ht="60" customHeight="1">
      <c r="A184" s="1555"/>
      <c r="B184" s="1555"/>
      <c r="C184" s="1561" t="s">
        <v>1526</v>
      </c>
      <c r="D184" s="1565" t="s">
        <v>1650</v>
      </c>
      <c r="E184" s="2358"/>
      <c r="F184" s="1375"/>
      <c r="G184" s="2358"/>
      <c r="H184" s="2358"/>
      <c r="I184" s="1529"/>
      <c r="J184" s="2358"/>
      <c r="K184" s="2358"/>
      <c r="L184" s="1452">
        <v>280000</v>
      </c>
    </row>
    <row r="185" spans="1:12" ht="60" customHeight="1">
      <c r="A185" s="1555"/>
      <c r="B185" s="1555"/>
      <c r="C185" s="1561" t="s">
        <v>1562</v>
      </c>
      <c r="D185" s="1565" t="s">
        <v>1650</v>
      </c>
      <c r="E185" s="2365"/>
      <c r="F185" s="1375"/>
      <c r="G185" s="2365"/>
      <c r="H185" s="2365"/>
      <c r="I185" s="1529"/>
      <c r="J185" s="2365"/>
      <c r="K185" s="2365"/>
      <c r="L185" s="1452">
        <v>170000</v>
      </c>
    </row>
    <row r="186" spans="1:12" ht="60" customHeight="1">
      <c r="A186" s="1557">
        <v>6</v>
      </c>
      <c r="B186" s="1893" t="s">
        <v>2055</v>
      </c>
      <c r="C186" s="1895"/>
      <c r="D186" s="1565"/>
      <c r="E186" s="1375"/>
      <c r="F186" s="1375"/>
      <c r="G186" s="1375"/>
      <c r="H186" s="1375"/>
      <c r="I186" s="1529"/>
      <c r="J186" s="1568"/>
      <c r="K186" s="1568"/>
      <c r="L186" s="1452"/>
    </row>
    <row r="187" spans="1:12" ht="129.94999999999999" customHeight="1">
      <c r="A187" s="1555"/>
      <c r="B187" s="1555"/>
      <c r="C187" s="1561" t="s">
        <v>213</v>
      </c>
      <c r="D187" s="1565" t="s">
        <v>1650</v>
      </c>
      <c r="E187" s="1373" t="s">
        <v>1178</v>
      </c>
      <c r="F187" s="1373"/>
      <c r="G187" s="1373" t="s">
        <v>2012</v>
      </c>
      <c r="H187" s="1373" t="s">
        <v>1832</v>
      </c>
      <c r="I187" s="1529"/>
      <c r="J187" s="1568" t="s">
        <v>2013</v>
      </c>
      <c r="K187" s="1568" t="s">
        <v>2056</v>
      </c>
      <c r="L187" s="1452">
        <v>245000</v>
      </c>
    </row>
    <row r="188" spans="1:12" ht="58.5" customHeight="1">
      <c r="A188" s="138">
        <v>3</v>
      </c>
      <c r="B188" s="1893" t="s">
        <v>2066</v>
      </c>
      <c r="C188" s="1895"/>
      <c r="D188" s="1565"/>
      <c r="E188" s="1565"/>
      <c r="F188" s="1565"/>
      <c r="G188" s="1565"/>
      <c r="H188" s="1565"/>
      <c r="I188" s="1565"/>
      <c r="J188" s="1569"/>
      <c r="K188" s="1569"/>
      <c r="L188" s="1452"/>
    </row>
    <row r="189" spans="1:12" ht="69.95" customHeight="1">
      <c r="A189" s="1565"/>
      <c r="B189" s="1565"/>
      <c r="C189" s="1565" t="s">
        <v>1210</v>
      </c>
      <c r="D189" s="1565" t="s">
        <v>1650</v>
      </c>
      <c r="E189" s="2257" t="s">
        <v>1178</v>
      </c>
      <c r="F189" s="1565" t="s">
        <v>1858</v>
      </c>
      <c r="G189" s="2242" t="s">
        <v>1861</v>
      </c>
      <c r="H189" s="2242" t="s">
        <v>1832</v>
      </c>
      <c r="I189" s="1561"/>
      <c r="J189" s="2242" t="s">
        <v>1917</v>
      </c>
      <c r="K189" s="2242" t="s">
        <v>2068</v>
      </c>
      <c r="L189" s="1452">
        <v>400000</v>
      </c>
    </row>
    <row r="190" spans="1:12" ht="69.95" customHeight="1">
      <c r="A190" s="1565"/>
      <c r="B190" s="1565"/>
      <c r="C190" s="1565" t="s">
        <v>1212</v>
      </c>
      <c r="D190" s="1565" t="s">
        <v>1650</v>
      </c>
      <c r="E190" s="2257"/>
      <c r="F190" s="1565" t="s">
        <v>1859</v>
      </c>
      <c r="G190" s="2243"/>
      <c r="H190" s="2243"/>
      <c r="I190" s="1561"/>
      <c r="J190" s="2243"/>
      <c r="K190" s="2243"/>
      <c r="L190" s="1452">
        <v>400000</v>
      </c>
    </row>
    <row r="191" spans="1:12" ht="69.95" customHeight="1">
      <c r="A191" s="1565"/>
      <c r="B191" s="1565"/>
      <c r="C191" s="1565" t="s">
        <v>1213</v>
      </c>
      <c r="D191" s="1565" t="s">
        <v>1650</v>
      </c>
      <c r="E191" s="2257"/>
      <c r="F191" s="1565" t="s">
        <v>1860</v>
      </c>
      <c r="G191" s="2244"/>
      <c r="H191" s="2244"/>
      <c r="I191" s="1561"/>
      <c r="J191" s="2244"/>
      <c r="K191" s="2244"/>
      <c r="L191" s="1452">
        <v>400000</v>
      </c>
    </row>
    <row r="192" spans="1:12" ht="50.1" customHeight="1">
      <c r="A192" s="1557" t="s">
        <v>1225</v>
      </c>
      <c r="B192" s="1893" t="s">
        <v>1232</v>
      </c>
      <c r="C192" s="1895"/>
      <c r="D192" s="124"/>
      <c r="E192" s="124"/>
      <c r="F192" s="124"/>
      <c r="G192" s="124"/>
      <c r="H192" s="124"/>
      <c r="I192" s="124"/>
      <c r="J192" s="124"/>
      <c r="K192" s="124"/>
      <c r="L192" s="124"/>
    </row>
    <row r="193" spans="1:12" ht="50.1" customHeight="1">
      <c r="A193" s="1557">
        <v>1</v>
      </c>
      <c r="B193" s="1893" t="s">
        <v>2057</v>
      </c>
      <c r="C193" s="1895"/>
      <c r="D193" s="124"/>
      <c r="E193" s="124"/>
      <c r="F193" s="124"/>
      <c r="G193" s="124"/>
      <c r="H193" s="124"/>
      <c r="I193" s="124"/>
      <c r="J193" s="124"/>
      <c r="K193" s="124"/>
      <c r="L193" s="124"/>
    </row>
    <row r="194" spans="1:12" ht="50.1" customHeight="1">
      <c r="A194" s="1557" t="s">
        <v>2017</v>
      </c>
      <c r="B194" s="1893" t="s">
        <v>2058</v>
      </c>
      <c r="C194" s="1895"/>
      <c r="D194" s="147"/>
      <c r="E194" s="1565"/>
      <c r="F194" s="147"/>
      <c r="G194" s="2242" t="s">
        <v>1906</v>
      </c>
      <c r="H194" s="2359" t="s">
        <v>1832</v>
      </c>
      <c r="I194" s="147"/>
      <c r="J194" s="2242" t="s">
        <v>1734</v>
      </c>
      <c r="K194" s="2242" t="s">
        <v>2061</v>
      </c>
      <c r="L194" s="1454"/>
    </row>
    <row r="195" spans="1:12" ht="59.25" customHeight="1">
      <c r="A195" s="1557"/>
      <c r="B195" s="1557"/>
      <c r="C195" s="1561" t="s">
        <v>1240</v>
      </c>
      <c r="D195" s="1565" t="s">
        <v>724</v>
      </c>
      <c r="E195" s="1565" t="s">
        <v>1909</v>
      </c>
      <c r="F195" s="1565"/>
      <c r="G195" s="2243"/>
      <c r="H195" s="2361"/>
      <c r="I195" s="1565"/>
      <c r="J195" s="2243"/>
      <c r="K195" s="2243"/>
      <c r="L195" s="148">
        <v>1565000</v>
      </c>
    </row>
    <row r="196" spans="1:12" ht="68.25" customHeight="1">
      <c r="A196" s="1557"/>
      <c r="B196" s="1557"/>
      <c r="C196" s="1561" t="s">
        <v>1241</v>
      </c>
      <c r="D196" s="1565" t="s">
        <v>724</v>
      </c>
      <c r="E196" s="1565" t="s">
        <v>1909</v>
      </c>
      <c r="F196" s="1565"/>
      <c r="G196" s="2243" t="s">
        <v>1906</v>
      </c>
      <c r="H196" s="2359" t="s">
        <v>1832</v>
      </c>
      <c r="I196" s="1565"/>
      <c r="J196" s="2244"/>
      <c r="K196" s="2243"/>
      <c r="L196" s="148">
        <v>1610000</v>
      </c>
    </row>
    <row r="197" spans="1:12" ht="50.1" customHeight="1">
      <c r="A197" s="1557" t="s">
        <v>2059</v>
      </c>
      <c r="B197" s="1893" t="s">
        <v>2060</v>
      </c>
      <c r="C197" s="1895"/>
      <c r="D197" s="147"/>
      <c r="E197" s="1565"/>
      <c r="F197" s="147"/>
      <c r="G197" s="2243"/>
      <c r="H197" s="2360"/>
      <c r="I197" s="147"/>
      <c r="J197" s="2242" t="s">
        <v>1735</v>
      </c>
      <c r="K197" s="2243"/>
      <c r="L197" s="1454"/>
    </row>
    <row r="198" spans="1:12" ht="50.1" customHeight="1">
      <c r="A198" s="1557"/>
      <c r="B198" s="1557"/>
      <c r="C198" s="1561" t="s">
        <v>1240</v>
      </c>
      <c r="D198" s="1565" t="s">
        <v>724</v>
      </c>
      <c r="E198" s="1565" t="s">
        <v>1909</v>
      </c>
      <c r="F198" s="1565"/>
      <c r="G198" s="2243"/>
      <c r="H198" s="2360"/>
      <c r="I198" s="1565"/>
      <c r="J198" s="2243"/>
      <c r="K198" s="2243"/>
      <c r="L198" s="1450">
        <v>1615000</v>
      </c>
    </row>
    <row r="199" spans="1:12" ht="50.1" customHeight="1">
      <c r="A199" s="1557"/>
      <c r="B199" s="1557"/>
      <c r="C199" s="1561" t="s">
        <v>1241</v>
      </c>
      <c r="D199" s="1565" t="s">
        <v>724</v>
      </c>
      <c r="E199" s="1565" t="s">
        <v>1909</v>
      </c>
      <c r="F199" s="1565"/>
      <c r="G199" s="2243"/>
      <c r="H199" s="2360"/>
      <c r="I199" s="1565"/>
      <c r="J199" s="2244"/>
      <c r="K199" s="2243"/>
      <c r="L199" s="1450">
        <v>1660000</v>
      </c>
    </row>
    <row r="200" spans="1:12" ht="50.1" customHeight="1">
      <c r="A200" s="1557" t="s">
        <v>2087</v>
      </c>
      <c r="B200" s="1893" t="s">
        <v>2088</v>
      </c>
      <c r="C200" s="1895"/>
      <c r="D200" s="147"/>
      <c r="E200" s="1565"/>
      <c r="F200" s="147"/>
      <c r="G200" s="2243"/>
      <c r="H200" s="2360"/>
      <c r="I200" s="147"/>
      <c r="J200" s="2242" t="s">
        <v>1736</v>
      </c>
      <c r="K200" s="2243"/>
      <c r="L200" s="1454"/>
    </row>
    <row r="201" spans="1:12" ht="50.1" customHeight="1">
      <c r="A201" s="1561"/>
      <c r="B201" s="1561"/>
      <c r="C201" s="1561" t="s">
        <v>1240</v>
      </c>
      <c r="D201" s="1565" t="s">
        <v>724</v>
      </c>
      <c r="E201" s="1565" t="s">
        <v>1909</v>
      </c>
      <c r="F201" s="1565"/>
      <c r="G201" s="2243"/>
      <c r="H201" s="2360"/>
      <c r="I201" s="1565"/>
      <c r="J201" s="2243"/>
      <c r="K201" s="2243"/>
      <c r="L201" s="1450">
        <v>1665000</v>
      </c>
    </row>
    <row r="202" spans="1:12" ht="50.1" customHeight="1">
      <c r="A202" s="1561"/>
      <c r="B202" s="1561"/>
      <c r="C202" s="1561" t="s">
        <v>1241</v>
      </c>
      <c r="D202" s="1565" t="s">
        <v>724</v>
      </c>
      <c r="E202" s="1565" t="s">
        <v>1909</v>
      </c>
      <c r="F202" s="1565"/>
      <c r="G202" s="2244"/>
      <c r="H202" s="2361"/>
      <c r="I202" s="1565"/>
      <c r="J202" s="2244"/>
      <c r="K202" s="2244"/>
      <c r="L202" s="1450">
        <v>1710000</v>
      </c>
    </row>
    <row r="203" spans="1:12" ht="48" customHeight="1">
      <c r="A203" s="1557" t="s">
        <v>1231</v>
      </c>
      <c r="B203" s="1893" t="s">
        <v>1248</v>
      </c>
      <c r="C203" s="1895"/>
      <c r="D203" s="124"/>
      <c r="E203" s="124"/>
      <c r="F203" s="124"/>
      <c r="G203" s="124"/>
      <c r="H203" s="124"/>
      <c r="I203" s="124"/>
      <c r="J203" s="124"/>
      <c r="K203" s="124"/>
      <c r="L203" s="124"/>
    </row>
    <row r="204" spans="1:12" ht="60" customHeight="1">
      <c r="A204" s="1557"/>
      <c r="B204" s="1893" t="s">
        <v>1929</v>
      </c>
      <c r="C204" s="1895"/>
      <c r="D204" s="142"/>
      <c r="E204" s="142"/>
      <c r="F204" s="142"/>
      <c r="G204" s="142"/>
      <c r="H204" s="142"/>
      <c r="I204" s="142"/>
      <c r="J204" s="142"/>
      <c r="K204" s="142"/>
      <c r="L204" s="142"/>
    </row>
    <row r="205" spans="1:12" ht="50.1" customHeight="1">
      <c r="A205" s="1557" t="s">
        <v>2017</v>
      </c>
      <c r="B205" s="1893" t="s">
        <v>1798</v>
      </c>
      <c r="C205" s="1895"/>
      <c r="D205" s="124"/>
      <c r="E205" s="124"/>
      <c r="F205" s="1555"/>
      <c r="G205" s="2242" t="s">
        <v>1905</v>
      </c>
      <c r="H205" s="2242" t="s">
        <v>1832</v>
      </c>
      <c r="I205" s="1555"/>
      <c r="J205" s="2242" t="s">
        <v>1925</v>
      </c>
      <c r="K205" s="2242" t="s">
        <v>2062</v>
      </c>
      <c r="L205" s="124"/>
    </row>
    <row r="206" spans="1:12" ht="33.75" customHeight="1">
      <c r="A206" s="1561"/>
      <c r="B206" s="1561"/>
      <c r="C206" s="1561" t="s">
        <v>1654</v>
      </c>
      <c r="D206" s="1565" t="s">
        <v>1655</v>
      </c>
      <c r="E206" s="2257" t="s">
        <v>1423</v>
      </c>
      <c r="F206" s="1561"/>
      <c r="G206" s="2243"/>
      <c r="H206" s="2243"/>
      <c r="I206" s="1561"/>
      <c r="J206" s="2243"/>
      <c r="K206" s="2243"/>
      <c r="L206" s="158">
        <f>1610000/1.1</f>
        <v>1463636.3636363635</v>
      </c>
    </row>
    <row r="207" spans="1:12" ht="33.75">
      <c r="A207" s="1561"/>
      <c r="B207" s="1561"/>
      <c r="C207" s="1561" t="s">
        <v>1656</v>
      </c>
      <c r="D207" s="1565" t="s">
        <v>1655</v>
      </c>
      <c r="E207" s="2257"/>
      <c r="F207" s="1561"/>
      <c r="G207" s="2243"/>
      <c r="H207" s="2243"/>
      <c r="I207" s="1561"/>
      <c r="J207" s="2243"/>
      <c r="K207" s="2243"/>
      <c r="L207" s="158">
        <f>1660000/1.1</f>
        <v>1509090.9090909089</v>
      </c>
    </row>
    <row r="208" spans="1:12" ht="33.75">
      <c r="A208" s="1561"/>
      <c r="B208" s="1561"/>
      <c r="C208" s="1561" t="s">
        <v>1657</v>
      </c>
      <c r="D208" s="1565" t="s">
        <v>1655</v>
      </c>
      <c r="E208" s="2257"/>
      <c r="F208" s="1561"/>
      <c r="G208" s="2243"/>
      <c r="H208" s="2243"/>
      <c r="I208" s="1561"/>
      <c r="J208" s="2243"/>
      <c r="K208" s="2243"/>
      <c r="L208" s="158">
        <f>1710000/1.1</f>
        <v>1554545.4545454544</v>
      </c>
    </row>
    <row r="209" spans="1:12" ht="33.75">
      <c r="A209" s="1561"/>
      <c r="B209" s="1561"/>
      <c r="C209" s="1561" t="s">
        <v>1658</v>
      </c>
      <c r="D209" s="1565" t="s">
        <v>1655</v>
      </c>
      <c r="E209" s="2257"/>
      <c r="F209" s="1561"/>
      <c r="G209" s="2243"/>
      <c r="H209" s="2243"/>
      <c r="I209" s="1561"/>
      <c r="J209" s="2243"/>
      <c r="K209" s="2243"/>
      <c r="L209" s="158">
        <f>1760000/1.1</f>
        <v>1599999.9999999998</v>
      </c>
    </row>
    <row r="210" spans="1:12" ht="33.75">
      <c r="A210" s="1561"/>
      <c r="B210" s="1561"/>
      <c r="C210" s="1561" t="s">
        <v>1659</v>
      </c>
      <c r="D210" s="1565" t="s">
        <v>1655</v>
      </c>
      <c r="E210" s="2257"/>
      <c r="F210" s="1561"/>
      <c r="G210" s="2243"/>
      <c r="H210" s="2243"/>
      <c r="I210" s="1561"/>
      <c r="J210" s="2243"/>
      <c r="K210" s="2243"/>
      <c r="L210" s="158">
        <f>1820000/1.1</f>
        <v>1654545.4545454544</v>
      </c>
    </row>
    <row r="211" spans="1:12" ht="33.75">
      <c r="A211" s="1561"/>
      <c r="B211" s="1561"/>
      <c r="C211" s="1561" t="s">
        <v>1660</v>
      </c>
      <c r="D211" s="1565" t="s">
        <v>1655</v>
      </c>
      <c r="E211" s="2257"/>
      <c r="F211" s="1561"/>
      <c r="G211" s="2243"/>
      <c r="H211" s="2243"/>
      <c r="I211" s="1561"/>
      <c r="J211" s="2243"/>
      <c r="K211" s="2243"/>
      <c r="L211" s="158">
        <f>1920000/1.1</f>
        <v>1745454.5454545454</v>
      </c>
    </row>
    <row r="212" spans="1:12" ht="33.75">
      <c r="A212" s="1561"/>
      <c r="B212" s="1561"/>
      <c r="C212" s="1561" t="s">
        <v>1661</v>
      </c>
      <c r="D212" s="1565" t="s">
        <v>1655</v>
      </c>
      <c r="E212" s="2257"/>
      <c r="F212" s="1561"/>
      <c r="G212" s="2244"/>
      <c r="H212" s="2244"/>
      <c r="I212" s="1561"/>
      <c r="J212" s="2244"/>
      <c r="K212" s="2244"/>
      <c r="L212" s="158">
        <f>2040000/1.1</f>
        <v>1854545.4545454544</v>
      </c>
    </row>
    <row r="213" spans="1:12" ht="37.5" customHeight="1">
      <c r="A213" s="1557" t="s">
        <v>2059</v>
      </c>
      <c r="B213" s="1893" t="s">
        <v>1924</v>
      </c>
      <c r="C213" s="1895"/>
      <c r="D213" s="1336"/>
      <c r="E213" s="1557"/>
      <c r="F213" s="124"/>
      <c r="G213" s="2242" t="s">
        <v>1905</v>
      </c>
      <c r="H213" s="2242" t="s">
        <v>1832</v>
      </c>
      <c r="I213" s="124"/>
      <c r="J213" s="124"/>
      <c r="K213" s="2242" t="s">
        <v>1691</v>
      </c>
      <c r="L213" s="1557"/>
    </row>
    <row r="214" spans="1:12" ht="36.75" customHeight="1">
      <c r="A214" s="1561"/>
      <c r="B214" s="1561"/>
      <c r="C214" s="1561" t="s">
        <v>1654</v>
      </c>
      <c r="D214" s="1565" t="s">
        <v>1655</v>
      </c>
      <c r="E214" s="2257" t="s">
        <v>1423</v>
      </c>
      <c r="F214" s="1561"/>
      <c r="G214" s="2243"/>
      <c r="H214" s="2243"/>
      <c r="I214" s="1561"/>
      <c r="J214" s="2242" t="s">
        <v>1926</v>
      </c>
      <c r="K214" s="2243"/>
      <c r="L214" s="157">
        <f>1350000/1.1</f>
        <v>1227272.7272727271</v>
      </c>
    </row>
    <row r="215" spans="1:12" ht="36.75" customHeight="1">
      <c r="A215" s="1561"/>
      <c r="B215" s="1561"/>
      <c r="C215" s="1561" t="s">
        <v>1656</v>
      </c>
      <c r="D215" s="1565" t="s">
        <v>1655</v>
      </c>
      <c r="E215" s="2257"/>
      <c r="F215" s="1561"/>
      <c r="G215" s="2243"/>
      <c r="H215" s="2243"/>
      <c r="I215" s="1561"/>
      <c r="J215" s="2243"/>
      <c r="K215" s="2243"/>
      <c r="L215" s="157">
        <f>1400000/1.1</f>
        <v>1272727.2727272727</v>
      </c>
    </row>
    <row r="216" spans="1:12" ht="36.75" customHeight="1">
      <c r="A216" s="1561"/>
      <c r="B216" s="1561"/>
      <c r="C216" s="1561" t="s">
        <v>1657</v>
      </c>
      <c r="D216" s="1565" t="s">
        <v>1655</v>
      </c>
      <c r="E216" s="2257"/>
      <c r="F216" s="1561"/>
      <c r="G216" s="2243"/>
      <c r="H216" s="2243"/>
      <c r="I216" s="1561"/>
      <c r="J216" s="2243"/>
      <c r="K216" s="2243"/>
      <c r="L216" s="157">
        <f>1450000/1.1</f>
        <v>1318181.8181818181</v>
      </c>
    </row>
    <row r="217" spans="1:12" ht="36.75" customHeight="1">
      <c r="A217" s="1561"/>
      <c r="B217" s="1561"/>
      <c r="C217" s="1561" t="s">
        <v>1658</v>
      </c>
      <c r="D217" s="1565" t="s">
        <v>1655</v>
      </c>
      <c r="E217" s="2257"/>
      <c r="F217" s="1561"/>
      <c r="G217" s="2243"/>
      <c r="H217" s="2243"/>
      <c r="I217" s="1561"/>
      <c r="J217" s="2243"/>
      <c r="K217" s="2243"/>
      <c r="L217" s="157">
        <f>1500000/1.1</f>
        <v>1363636.3636363635</v>
      </c>
    </row>
    <row r="218" spans="1:12" ht="36.75" customHeight="1">
      <c r="A218" s="1561"/>
      <c r="B218" s="1561"/>
      <c r="C218" s="1561" t="s">
        <v>1659</v>
      </c>
      <c r="D218" s="1565" t="s">
        <v>1655</v>
      </c>
      <c r="E218" s="2257"/>
      <c r="F218" s="1561"/>
      <c r="G218" s="2243"/>
      <c r="H218" s="2243"/>
      <c r="I218" s="1561"/>
      <c r="J218" s="2243"/>
      <c r="K218" s="2243"/>
      <c r="L218" s="157">
        <f>1570000/1.1</f>
        <v>1427272.7272727271</v>
      </c>
    </row>
    <row r="219" spans="1:12" ht="36.75" customHeight="1">
      <c r="A219" s="1561"/>
      <c r="B219" s="1561"/>
      <c r="C219" s="1561" t="s">
        <v>1530</v>
      </c>
      <c r="D219" s="1565" t="s">
        <v>548</v>
      </c>
      <c r="E219" s="2257"/>
      <c r="F219" s="1561"/>
      <c r="G219" s="2244"/>
      <c r="H219" s="2244"/>
      <c r="I219" s="1561"/>
      <c r="J219" s="2244"/>
      <c r="K219" s="2244"/>
      <c r="L219" s="157">
        <f>1695000/1.1</f>
        <v>1540909.0909090908</v>
      </c>
    </row>
    <row r="220" spans="1:12" ht="39.950000000000003" customHeight="1">
      <c r="A220" s="1557" t="s">
        <v>2063</v>
      </c>
      <c r="B220" s="1893" t="s">
        <v>1927</v>
      </c>
      <c r="C220" s="1895"/>
      <c r="D220" s="1336"/>
      <c r="E220" s="1557"/>
      <c r="F220" s="124"/>
      <c r="G220" s="1561"/>
      <c r="H220" s="1561"/>
      <c r="I220" s="124"/>
      <c r="J220" s="124"/>
      <c r="K220" s="2242" t="s">
        <v>1907</v>
      </c>
      <c r="L220" s="1557"/>
    </row>
    <row r="221" spans="1:12" ht="38.25" customHeight="1">
      <c r="A221" s="1561"/>
      <c r="B221" s="1561"/>
      <c r="C221" s="1561" t="s">
        <v>1654</v>
      </c>
      <c r="D221" s="1565" t="s">
        <v>1655</v>
      </c>
      <c r="E221" s="2257" t="s">
        <v>1423</v>
      </c>
      <c r="F221" s="1561"/>
      <c r="G221" s="2242" t="s">
        <v>1905</v>
      </c>
      <c r="H221" s="2242" t="s">
        <v>16</v>
      </c>
      <c r="I221" s="1561"/>
      <c r="J221" s="2242" t="s">
        <v>1928</v>
      </c>
      <c r="K221" s="2243"/>
      <c r="L221" s="157">
        <f>1350000/1.1</f>
        <v>1227272.7272727271</v>
      </c>
    </row>
    <row r="222" spans="1:12" ht="38.25" customHeight="1">
      <c r="A222" s="1561"/>
      <c r="B222" s="1561"/>
      <c r="C222" s="1561" t="s">
        <v>1656</v>
      </c>
      <c r="D222" s="1565" t="s">
        <v>1655</v>
      </c>
      <c r="E222" s="2257"/>
      <c r="F222" s="1561"/>
      <c r="G222" s="2243"/>
      <c r="H222" s="2243"/>
      <c r="I222" s="1561"/>
      <c r="J222" s="2243"/>
      <c r="K222" s="2243"/>
      <c r="L222" s="157">
        <f>1400000/1.1</f>
        <v>1272727.2727272727</v>
      </c>
    </row>
    <row r="223" spans="1:12" ht="38.25" customHeight="1">
      <c r="A223" s="1561"/>
      <c r="B223" s="1561"/>
      <c r="C223" s="1561" t="s">
        <v>1657</v>
      </c>
      <c r="D223" s="1565" t="s">
        <v>1655</v>
      </c>
      <c r="E223" s="2257"/>
      <c r="F223" s="1561"/>
      <c r="G223" s="2243"/>
      <c r="H223" s="2243"/>
      <c r="I223" s="1561"/>
      <c r="J223" s="2243"/>
      <c r="K223" s="2243"/>
      <c r="L223" s="157">
        <f>1450000/1.1</f>
        <v>1318181.8181818181</v>
      </c>
    </row>
    <row r="224" spans="1:12" ht="38.25" customHeight="1">
      <c r="A224" s="1561"/>
      <c r="B224" s="1561"/>
      <c r="C224" s="1561" t="s">
        <v>1658</v>
      </c>
      <c r="D224" s="1565" t="s">
        <v>1655</v>
      </c>
      <c r="E224" s="2257"/>
      <c r="F224" s="1561"/>
      <c r="G224" s="2243"/>
      <c r="H224" s="2243"/>
      <c r="I224" s="1561"/>
      <c r="J224" s="2243"/>
      <c r="K224" s="2243"/>
      <c r="L224" s="157">
        <f>1500000/1.1</f>
        <v>1363636.3636363635</v>
      </c>
    </row>
    <row r="225" spans="1:12" ht="38.25" customHeight="1">
      <c r="A225" s="1561"/>
      <c r="B225" s="1561"/>
      <c r="C225" s="1561" t="s">
        <v>1659</v>
      </c>
      <c r="D225" s="1565" t="s">
        <v>1655</v>
      </c>
      <c r="E225" s="2257"/>
      <c r="F225" s="1561"/>
      <c r="G225" s="2243"/>
      <c r="H225" s="2243"/>
      <c r="I225" s="1561"/>
      <c r="J225" s="2243"/>
      <c r="K225" s="2243"/>
      <c r="L225" s="157">
        <f>1570000/1.1</f>
        <v>1427272.7272727271</v>
      </c>
    </row>
    <row r="226" spans="1:12" ht="38.25" customHeight="1">
      <c r="A226" s="1561"/>
      <c r="B226" s="1561"/>
      <c r="C226" s="1561" t="s">
        <v>1530</v>
      </c>
      <c r="D226" s="1565" t="s">
        <v>548</v>
      </c>
      <c r="E226" s="2257"/>
      <c r="F226" s="1561"/>
      <c r="G226" s="2244"/>
      <c r="H226" s="2244"/>
      <c r="I226" s="1561"/>
      <c r="J226" s="2244"/>
      <c r="K226" s="2244"/>
      <c r="L226" s="157">
        <f>1695000/1.1</f>
        <v>1540909.0909090908</v>
      </c>
    </row>
    <row r="227" spans="1:12" ht="57" customHeight="1">
      <c r="A227" s="1557" t="s">
        <v>1247</v>
      </c>
      <c r="B227" s="2362" t="s">
        <v>1922</v>
      </c>
      <c r="C227" s="2363"/>
      <c r="D227" s="2364"/>
      <c r="E227" s="1454"/>
      <c r="F227" s="1454"/>
      <c r="G227" s="1454"/>
      <c r="H227" s="1454"/>
      <c r="I227" s="1454"/>
      <c r="J227" s="1454"/>
      <c r="K227" s="1454"/>
      <c r="L227" s="1454"/>
    </row>
    <row r="228" spans="1:12" ht="45" hidden="1" customHeight="1">
      <c r="A228" s="2241">
        <v>1</v>
      </c>
      <c r="B228" s="1557"/>
      <c r="C228" s="1893" t="s">
        <v>1563</v>
      </c>
      <c r="D228" s="1894"/>
      <c r="E228" s="1894"/>
      <c r="F228" s="1894"/>
      <c r="G228" s="1894"/>
      <c r="H228" s="1894"/>
      <c r="I228" s="1894"/>
      <c r="J228" s="1894"/>
      <c r="K228" s="1894"/>
      <c r="L228" s="1895"/>
    </row>
    <row r="229" spans="1:12" ht="30" hidden="1" customHeight="1">
      <c r="A229" s="2241"/>
      <c r="B229" s="1557"/>
      <c r="C229" s="2374" t="s">
        <v>1427</v>
      </c>
      <c r="D229" s="2375"/>
      <c r="E229" s="2375"/>
      <c r="F229" s="2375"/>
      <c r="G229" s="2375"/>
      <c r="H229" s="2375"/>
      <c r="I229" s="2375"/>
      <c r="J229" s="2375"/>
      <c r="K229" s="2375"/>
      <c r="L229" s="2376"/>
    </row>
    <row r="230" spans="1:12" ht="22.5" hidden="1" customHeight="1">
      <c r="A230" s="2241"/>
      <c r="B230" s="1557"/>
      <c r="C230" s="2377" t="s">
        <v>1374</v>
      </c>
      <c r="D230" s="2378"/>
      <c r="E230" s="2378"/>
      <c r="F230" s="2378"/>
      <c r="G230" s="2378"/>
      <c r="H230" s="2378"/>
      <c r="I230" s="2378"/>
      <c r="J230" s="2378"/>
      <c r="K230" s="2378"/>
      <c r="L230" s="2379"/>
    </row>
    <row r="231" spans="1:12" ht="18" hidden="1" customHeight="1">
      <c r="A231" s="2241"/>
      <c r="B231" s="1557"/>
      <c r="C231" s="2377" t="s">
        <v>1428</v>
      </c>
      <c r="D231" s="2378"/>
      <c r="E231" s="2378"/>
      <c r="F231" s="2378"/>
      <c r="G231" s="2378"/>
      <c r="H231" s="2378"/>
      <c r="I231" s="2378"/>
      <c r="J231" s="2378"/>
      <c r="K231" s="2378"/>
      <c r="L231" s="2379"/>
    </row>
    <row r="232" spans="1:12" ht="18" hidden="1" customHeight="1">
      <c r="A232" s="2241"/>
      <c r="B232" s="1557"/>
      <c r="C232" s="2377" t="s">
        <v>1429</v>
      </c>
      <c r="D232" s="2378"/>
      <c r="E232" s="2378"/>
      <c r="F232" s="2378"/>
      <c r="G232" s="2378"/>
      <c r="H232" s="2378"/>
      <c r="I232" s="2378"/>
      <c r="J232" s="2378"/>
      <c r="K232" s="2378"/>
      <c r="L232" s="2379"/>
    </row>
    <row r="233" spans="1:12" ht="30" hidden="1" customHeight="1">
      <c r="A233" s="1557"/>
      <c r="B233" s="1557"/>
      <c r="C233" s="2326" t="s">
        <v>1430</v>
      </c>
      <c r="D233" s="2380"/>
      <c r="E233" s="2380"/>
      <c r="F233" s="2380"/>
      <c r="G233" s="2380"/>
      <c r="H233" s="2380"/>
      <c r="I233" s="2380"/>
      <c r="J233" s="2380"/>
      <c r="K233" s="2380"/>
      <c r="L233" s="2381"/>
    </row>
    <row r="234" spans="1:12" ht="30" hidden="1" customHeight="1">
      <c r="A234" s="1561"/>
      <c r="B234" s="1561"/>
      <c r="C234" s="1561" t="s">
        <v>1272</v>
      </c>
      <c r="D234" s="1565" t="s">
        <v>1273</v>
      </c>
      <c r="E234" s="1565"/>
      <c r="F234" s="1565"/>
      <c r="G234" s="1565"/>
      <c r="H234" s="1565"/>
      <c r="I234" s="1565"/>
      <c r="J234" s="1565"/>
      <c r="K234" s="1565"/>
      <c r="L234" s="157">
        <v>440000</v>
      </c>
    </row>
    <row r="235" spans="1:12" ht="30" hidden="1" customHeight="1">
      <c r="A235" s="1561"/>
      <c r="B235" s="1561"/>
      <c r="C235" s="1561" t="s">
        <v>1274</v>
      </c>
      <c r="D235" s="1565" t="s">
        <v>1273</v>
      </c>
      <c r="E235" s="1565"/>
      <c r="F235" s="1565"/>
      <c r="G235" s="1565"/>
      <c r="H235" s="1565"/>
      <c r="I235" s="1565"/>
      <c r="J235" s="1565"/>
      <c r="K235" s="1565"/>
      <c r="L235" s="157">
        <v>495000</v>
      </c>
    </row>
    <row r="236" spans="1:12" ht="30" hidden="1" customHeight="1">
      <c r="A236" s="1561"/>
      <c r="B236" s="1561"/>
      <c r="C236" s="1561" t="s">
        <v>1375</v>
      </c>
      <c r="D236" s="1565" t="s">
        <v>1273</v>
      </c>
      <c r="E236" s="1565"/>
      <c r="F236" s="1565"/>
      <c r="G236" s="1565"/>
      <c r="H236" s="1565"/>
      <c r="I236" s="1565"/>
      <c r="J236" s="1565"/>
      <c r="K236" s="1565"/>
      <c r="L236" s="157">
        <v>555000</v>
      </c>
    </row>
    <row r="237" spans="1:12" ht="30" hidden="1" customHeight="1">
      <c r="A237" s="1561"/>
      <c r="B237" s="1561"/>
      <c r="C237" s="1561" t="s">
        <v>1276</v>
      </c>
      <c r="D237" s="1565" t="s">
        <v>1273</v>
      </c>
      <c r="E237" s="1565"/>
      <c r="F237" s="1565"/>
      <c r="G237" s="1565"/>
      <c r="H237" s="1565"/>
      <c r="I237" s="1565"/>
      <c r="J237" s="1565"/>
      <c r="K237" s="1565"/>
      <c r="L237" s="157">
        <v>680000</v>
      </c>
    </row>
    <row r="238" spans="1:12" ht="30" hidden="1" customHeight="1">
      <c r="A238" s="1561"/>
      <c r="B238" s="1561"/>
      <c r="C238" s="1561" t="s">
        <v>1277</v>
      </c>
      <c r="D238" s="1565" t="s">
        <v>1273</v>
      </c>
      <c r="E238" s="1565"/>
      <c r="F238" s="1565"/>
      <c r="G238" s="1565"/>
      <c r="H238" s="1565"/>
      <c r="I238" s="1565"/>
      <c r="J238" s="1565"/>
      <c r="K238" s="1565"/>
      <c r="L238" s="157">
        <v>720000</v>
      </c>
    </row>
    <row r="239" spans="1:12" ht="30" hidden="1" customHeight="1">
      <c r="A239" s="1561"/>
      <c r="B239" s="1561"/>
      <c r="C239" s="1561" t="s">
        <v>1278</v>
      </c>
      <c r="D239" s="1565" t="s">
        <v>1273</v>
      </c>
      <c r="E239" s="1565"/>
      <c r="F239" s="1565"/>
      <c r="G239" s="1565"/>
      <c r="H239" s="1565"/>
      <c r="I239" s="1565"/>
      <c r="J239" s="1565"/>
      <c r="K239" s="1565"/>
      <c r="L239" s="157">
        <v>790000</v>
      </c>
    </row>
    <row r="240" spans="1:12" ht="30" hidden="1" customHeight="1">
      <c r="A240" s="1561"/>
      <c r="B240" s="1561"/>
      <c r="C240" s="1561" t="s">
        <v>1279</v>
      </c>
      <c r="D240" s="1565" t="s">
        <v>1273</v>
      </c>
      <c r="E240" s="1565"/>
      <c r="F240" s="1565"/>
      <c r="G240" s="1565"/>
      <c r="H240" s="1565"/>
      <c r="I240" s="1565"/>
      <c r="J240" s="1565"/>
      <c r="K240" s="1565"/>
      <c r="L240" s="157">
        <v>985000</v>
      </c>
    </row>
    <row r="241" spans="1:12" ht="30" hidden="1" customHeight="1">
      <c r="A241" s="1561"/>
      <c r="B241" s="1561"/>
      <c r="C241" s="1561" t="s">
        <v>1280</v>
      </c>
      <c r="D241" s="1565" t="s">
        <v>1273</v>
      </c>
      <c r="E241" s="1565"/>
      <c r="F241" s="1565"/>
      <c r="G241" s="1565"/>
      <c r="H241" s="1565"/>
      <c r="I241" s="1565"/>
      <c r="J241" s="1565"/>
      <c r="K241" s="1565"/>
      <c r="L241" s="157">
        <v>1090000</v>
      </c>
    </row>
    <row r="242" spans="1:12" ht="30" hidden="1" customHeight="1">
      <c r="A242" s="1561"/>
      <c r="B242" s="1561"/>
      <c r="C242" s="1561" t="s">
        <v>1281</v>
      </c>
      <c r="D242" s="1565" t="s">
        <v>1273</v>
      </c>
      <c r="E242" s="1565"/>
      <c r="F242" s="1565"/>
      <c r="G242" s="1565"/>
      <c r="H242" s="1565"/>
      <c r="I242" s="1565"/>
      <c r="J242" s="1565"/>
      <c r="K242" s="1565"/>
      <c r="L242" s="157">
        <v>1190000</v>
      </c>
    </row>
    <row r="243" spans="1:12" ht="30" hidden="1" customHeight="1">
      <c r="A243" s="1561"/>
      <c r="B243" s="1561"/>
      <c r="C243" s="1561" t="s">
        <v>1282</v>
      </c>
      <c r="D243" s="1565" t="s">
        <v>1273</v>
      </c>
      <c r="E243" s="1565"/>
      <c r="F243" s="1565"/>
      <c r="G243" s="1565"/>
      <c r="H243" s="1565"/>
      <c r="I243" s="1565"/>
      <c r="J243" s="1565"/>
      <c r="K243" s="1565"/>
      <c r="L243" s="157">
        <v>1485000</v>
      </c>
    </row>
    <row r="244" spans="1:12" ht="30" hidden="1" customHeight="1">
      <c r="A244" s="1561"/>
      <c r="B244" s="1561"/>
      <c r="C244" s="1561" t="s">
        <v>1283</v>
      </c>
      <c r="D244" s="1565" t="s">
        <v>1273</v>
      </c>
      <c r="E244" s="1565"/>
      <c r="F244" s="1565"/>
      <c r="G244" s="1565"/>
      <c r="H244" s="1565"/>
      <c r="I244" s="1565"/>
      <c r="J244" s="1565"/>
      <c r="K244" s="1565"/>
      <c r="L244" s="157">
        <v>1610000</v>
      </c>
    </row>
    <row r="245" spans="1:12" ht="30" hidden="1" customHeight="1">
      <c r="A245" s="1561"/>
      <c r="B245" s="1561"/>
      <c r="C245" s="1561" t="s">
        <v>1284</v>
      </c>
      <c r="D245" s="1565" t="s">
        <v>1273</v>
      </c>
      <c r="E245" s="1565"/>
      <c r="F245" s="1565"/>
      <c r="G245" s="1565"/>
      <c r="H245" s="1565"/>
      <c r="I245" s="1565"/>
      <c r="J245" s="1565"/>
      <c r="K245" s="1565"/>
      <c r="L245" s="157">
        <v>1740000</v>
      </c>
    </row>
    <row r="246" spans="1:12" ht="30" hidden="1" customHeight="1">
      <c r="A246" s="1561"/>
      <c r="B246" s="1561"/>
      <c r="C246" s="1561" t="s">
        <v>1285</v>
      </c>
      <c r="D246" s="1565" t="s">
        <v>1273</v>
      </c>
      <c r="E246" s="1565"/>
      <c r="F246" s="1565"/>
      <c r="G246" s="1565"/>
      <c r="H246" s="1565"/>
      <c r="I246" s="1565"/>
      <c r="J246" s="1565"/>
      <c r="K246" s="1565"/>
      <c r="L246" s="157">
        <v>2475000</v>
      </c>
    </row>
    <row r="247" spans="1:12" ht="30" hidden="1" customHeight="1">
      <c r="A247" s="1561"/>
      <c r="B247" s="1561"/>
      <c r="C247" s="1561" t="s">
        <v>1286</v>
      </c>
      <c r="D247" s="1565" t="s">
        <v>1273</v>
      </c>
      <c r="E247" s="1565"/>
      <c r="F247" s="1565"/>
      <c r="G247" s="1565"/>
      <c r="H247" s="1565"/>
      <c r="I247" s="1565"/>
      <c r="J247" s="1565"/>
      <c r="K247" s="1565"/>
      <c r="L247" s="157">
        <v>2745000</v>
      </c>
    </row>
    <row r="248" spans="1:12" ht="30" hidden="1" customHeight="1">
      <c r="A248" s="1561"/>
      <c r="B248" s="1561"/>
      <c r="C248" s="1561" t="s">
        <v>1287</v>
      </c>
      <c r="D248" s="1565" t="s">
        <v>1273</v>
      </c>
      <c r="E248" s="1565"/>
      <c r="F248" s="1565"/>
      <c r="G248" s="1565"/>
      <c r="H248" s="1565"/>
      <c r="I248" s="1565"/>
      <c r="J248" s="1565"/>
      <c r="K248" s="1565"/>
      <c r="L248" s="157">
        <v>2970000</v>
      </c>
    </row>
    <row r="249" spans="1:12" ht="30" hidden="1" customHeight="1">
      <c r="A249" s="1561"/>
      <c r="B249" s="1561"/>
      <c r="C249" s="1561" t="s">
        <v>1288</v>
      </c>
      <c r="D249" s="1565" t="s">
        <v>1273</v>
      </c>
      <c r="E249" s="1565"/>
      <c r="F249" s="1565"/>
      <c r="G249" s="1565"/>
      <c r="H249" s="1565"/>
      <c r="I249" s="1565"/>
      <c r="J249" s="1565"/>
      <c r="K249" s="1565"/>
      <c r="L249" s="157">
        <v>3555000</v>
      </c>
    </row>
    <row r="250" spans="1:12" ht="30" hidden="1" customHeight="1">
      <c r="A250" s="1561"/>
      <c r="B250" s="1561"/>
      <c r="C250" s="1561" t="s">
        <v>1289</v>
      </c>
      <c r="D250" s="1565" t="s">
        <v>1273</v>
      </c>
      <c r="E250" s="1565"/>
      <c r="F250" s="1565"/>
      <c r="G250" s="1565"/>
      <c r="H250" s="1565"/>
      <c r="I250" s="1565"/>
      <c r="J250" s="1565"/>
      <c r="K250" s="1565"/>
      <c r="L250" s="157">
        <v>3915000</v>
      </c>
    </row>
    <row r="251" spans="1:12" ht="30" hidden="1" customHeight="1">
      <c r="A251" s="1561"/>
      <c r="B251" s="1561"/>
      <c r="C251" s="1561" t="s">
        <v>1290</v>
      </c>
      <c r="D251" s="1565" t="s">
        <v>1273</v>
      </c>
      <c r="E251" s="1565"/>
      <c r="F251" s="1565"/>
      <c r="G251" s="1565"/>
      <c r="H251" s="1565"/>
      <c r="I251" s="1565"/>
      <c r="J251" s="1565"/>
      <c r="K251" s="1565"/>
      <c r="L251" s="157">
        <v>4275000</v>
      </c>
    </row>
    <row r="252" spans="1:12" ht="30" hidden="1" customHeight="1">
      <c r="A252" s="1561"/>
      <c r="B252" s="1561"/>
      <c r="C252" s="1893" t="s">
        <v>1432</v>
      </c>
      <c r="D252" s="1894"/>
      <c r="E252" s="1894"/>
      <c r="F252" s="1894"/>
      <c r="G252" s="1894"/>
      <c r="H252" s="1894"/>
      <c r="I252" s="1894"/>
      <c r="J252" s="1894"/>
      <c r="K252" s="1894"/>
      <c r="L252" s="1895"/>
    </row>
    <row r="253" spans="1:12" ht="30" hidden="1" customHeight="1">
      <c r="A253" s="1561"/>
      <c r="B253" s="1561"/>
      <c r="C253" s="1561" t="s">
        <v>1433</v>
      </c>
      <c r="D253" s="1565" t="s">
        <v>1273</v>
      </c>
      <c r="E253" s="1565"/>
      <c r="F253" s="1565"/>
      <c r="G253" s="1565"/>
      <c r="H253" s="1565"/>
      <c r="I253" s="1565"/>
      <c r="J253" s="1565"/>
      <c r="K253" s="1565"/>
      <c r="L253" s="157">
        <v>775000</v>
      </c>
    </row>
    <row r="254" spans="1:12" ht="30" hidden="1" customHeight="1">
      <c r="A254" s="1373"/>
      <c r="B254" s="1373"/>
      <c r="C254" s="1373" t="s">
        <v>1434</v>
      </c>
      <c r="D254" s="1375" t="s">
        <v>1273</v>
      </c>
      <c r="E254" s="1375"/>
      <c r="F254" s="1375"/>
      <c r="G254" s="1375"/>
      <c r="H254" s="1375"/>
      <c r="I254" s="1375"/>
      <c r="J254" s="1375"/>
      <c r="K254" s="1375"/>
      <c r="L254" s="1455">
        <v>865000</v>
      </c>
    </row>
    <row r="255" spans="1:12" ht="30" hidden="1" customHeight="1">
      <c r="A255" s="1561"/>
      <c r="B255" s="1561"/>
      <c r="C255" s="1561" t="s">
        <v>1435</v>
      </c>
      <c r="D255" s="1565" t="s">
        <v>1273</v>
      </c>
      <c r="E255" s="1565"/>
      <c r="F255" s="1565"/>
      <c r="G255" s="1565"/>
      <c r="H255" s="1565"/>
      <c r="I255" s="1565"/>
      <c r="J255" s="1565"/>
      <c r="K255" s="1565"/>
      <c r="L255" s="157">
        <v>1165000</v>
      </c>
    </row>
    <row r="256" spans="1:12" ht="30" hidden="1" customHeight="1">
      <c r="A256" s="1561"/>
      <c r="B256" s="1561"/>
      <c r="C256" s="1561" t="s">
        <v>1437</v>
      </c>
      <c r="D256" s="1565" t="s">
        <v>1273</v>
      </c>
      <c r="E256" s="1565"/>
      <c r="F256" s="1565"/>
      <c r="G256" s="1565"/>
      <c r="H256" s="1565"/>
      <c r="I256" s="1565"/>
      <c r="J256" s="1565"/>
      <c r="K256" s="1565"/>
      <c r="L256" s="157">
        <v>1280000</v>
      </c>
    </row>
    <row r="257" spans="1:12" ht="30" hidden="1" customHeight="1">
      <c r="A257" s="1561"/>
      <c r="B257" s="1561"/>
      <c r="C257" s="1561" t="s">
        <v>1438</v>
      </c>
      <c r="D257" s="1565" t="s">
        <v>1273</v>
      </c>
      <c r="E257" s="1565"/>
      <c r="F257" s="1565"/>
      <c r="G257" s="1565"/>
      <c r="H257" s="1565"/>
      <c r="I257" s="1565"/>
      <c r="J257" s="1565"/>
      <c r="K257" s="1565"/>
      <c r="L257" s="157">
        <v>1685000</v>
      </c>
    </row>
    <row r="258" spans="1:12" ht="30" hidden="1" customHeight="1">
      <c r="A258" s="1561"/>
      <c r="B258" s="1561"/>
      <c r="C258" s="1561" t="s">
        <v>1439</v>
      </c>
      <c r="D258" s="1565" t="s">
        <v>1273</v>
      </c>
      <c r="E258" s="1565"/>
      <c r="F258" s="1565"/>
      <c r="G258" s="1565"/>
      <c r="H258" s="1565"/>
      <c r="I258" s="1565"/>
      <c r="J258" s="1565"/>
      <c r="K258" s="1565"/>
      <c r="L258" s="157">
        <v>1785000</v>
      </c>
    </row>
    <row r="259" spans="1:12" ht="45" customHeight="1">
      <c r="A259" s="1557">
        <v>1</v>
      </c>
      <c r="B259" s="2279" t="s">
        <v>1920</v>
      </c>
      <c r="C259" s="2281"/>
      <c r="D259" s="124"/>
      <c r="E259" s="124"/>
      <c r="F259" s="124"/>
      <c r="G259" s="124"/>
      <c r="H259" s="124"/>
      <c r="I259" s="124"/>
      <c r="J259" s="124"/>
      <c r="K259" s="124"/>
      <c r="L259" s="124"/>
    </row>
    <row r="260" spans="1:12" ht="45" customHeight="1">
      <c r="A260" s="1557"/>
      <c r="B260" s="1557"/>
      <c r="C260" s="1555" t="s">
        <v>1923</v>
      </c>
      <c r="D260" s="124"/>
      <c r="E260" s="124"/>
      <c r="F260" s="124"/>
      <c r="G260" s="124"/>
      <c r="H260" s="124"/>
      <c r="I260" s="124"/>
      <c r="J260" s="304"/>
      <c r="K260" s="304"/>
      <c r="L260" s="124"/>
    </row>
    <row r="261" spans="1:12" ht="50.1" customHeight="1">
      <c r="A261" s="1561"/>
      <c r="B261" s="1561"/>
      <c r="C261" s="1561" t="s">
        <v>1293</v>
      </c>
      <c r="D261" s="1565" t="s">
        <v>1273</v>
      </c>
      <c r="E261" s="2257" t="s">
        <v>1294</v>
      </c>
      <c r="F261" s="1561"/>
      <c r="G261" s="2242" t="s">
        <v>1852</v>
      </c>
      <c r="H261" s="2242" t="s">
        <v>1832</v>
      </c>
      <c r="I261" s="1561"/>
      <c r="J261" s="2242" t="s">
        <v>1292</v>
      </c>
      <c r="K261" s="2242" t="s">
        <v>2064</v>
      </c>
      <c r="L261" s="1456">
        <v>1440000</v>
      </c>
    </row>
    <row r="262" spans="1:12" ht="39.950000000000003" customHeight="1">
      <c r="A262" s="1561"/>
      <c r="B262" s="1561"/>
      <c r="C262" s="1561" t="s">
        <v>1295</v>
      </c>
      <c r="D262" s="1565" t="s">
        <v>1273</v>
      </c>
      <c r="E262" s="2257"/>
      <c r="F262" s="1561"/>
      <c r="G262" s="2244"/>
      <c r="H262" s="2244"/>
      <c r="I262" s="1561"/>
      <c r="J262" s="2243"/>
      <c r="K262" s="2243"/>
      <c r="L262" s="1456">
        <v>1580000</v>
      </c>
    </row>
    <row r="263" spans="1:12" ht="39.950000000000003" customHeight="1">
      <c r="A263" s="1561"/>
      <c r="B263" s="1561"/>
      <c r="C263" s="1561" t="s">
        <v>1296</v>
      </c>
      <c r="D263" s="1565" t="s">
        <v>1273</v>
      </c>
      <c r="E263" s="2257"/>
      <c r="F263" s="1561"/>
      <c r="G263" s="2242" t="s">
        <v>1852</v>
      </c>
      <c r="H263" s="2242" t="s">
        <v>1832</v>
      </c>
      <c r="I263" s="1561"/>
      <c r="J263" s="2243"/>
      <c r="K263" s="2243"/>
      <c r="L263" s="1456">
        <v>1690000</v>
      </c>
    </row>
    <row r="264" spans="1:12" ht="39.950000000000003" customHeight="1">
      <c r="A264" s="1561"/>
      <c r="B264" s="1561"/>
      <c r="C264" s="1561" t="s">
        <v>1297</v>
      </c>
      <c r="D264" s="1565" t="s">
        <v>1273</v>
      </c>
      <c r="E264" s="2257"/>
      <c r="F264" s="1561"/>
      <c r="G264" s="2243"/>
      <c r="H264" s="2243"/>
      <c r="I264" s="1561"/>
      <c r="J264" s="2243"/>
      <c r="K264" s="2243"/>
      <c r="L264" s="1456">
        <v>2030000</v>
      </c>
    </row>
    <row r="265" spans="1:12" ht="39.950000000000003" customHeight="1">
      <c r="A265" s="1561"/>
      <c r="B265" s="1561"/>
      <c r="C265" s="1561" t="s">
        <v>1298</v>
      </c>
      <c r="D265" s="1565" t="s">
        <v>1273</v>
      </c>
      <c r="E265" s="2257" t="s">
        <v>1294</v>
      </c>
      <c r="F265" s="1561"/>
      <c r="G265" s="2243"/>
      <c r="H265" s="2243"/>
      <c r="I265" s="1561"/>
      <c r="J265" s="2243"/>
      <c r="K265" s="2243"/>
      <c r="L265" s="1456">
        <v>2170000</v>
      </c>
    </row>
    <row r="266" spans="1:12" ht="39.950000000000003" customHeight="1">
      <c r="A266" s="1561"/>
      <c r="B266" s="1561"/>
      <c r="C266" s="1561" t="s">
        <v>1299</v>
      </c>
      <c r="D266" s="1565" t="s">
        <v>1273</v>
      </c>
      <c r="E266" s="2257"/>
      <c r="F266" s="1561"/>
      <c r="G266" s="2243"/>
      <c r="H266" s="2243"/>
      <c r="I266" s="1561"/>
      <c r="J266" s="2243"/>
      <c r="K266" s="2243"/>
      <c r="L266" s="1456">
        <v>2280000</v>
      </c>
    </row>
    <row r="267" spans="1:12" ht="39.950000000000003" customHeight="1">
      <c r="A267" s="1561"/>
      <c r="B267" s="1561"/>
      <c r="C267" s="1561" t="s">
        <v>1300</v>
      </c>
      <c r="D267" s="1565" t="s">
        <v>1273</v>
      </c>
      <c r="E267" s="2257"/>
      <c r="F267" s="1561"/>
      <c r="G267" s="2243"/>
      <c r="H267" s="2243"/>
      <c r="I267" s="1561"/>
      <c r="J267" s="2243"/>
      <c r="K267" s="2243"/>
      <c r="L267" s="1456">
        <v>2910000</v>
      </c>
    </row>
    <row r="268" spans="1:12" ht="39.950000000000003" customHeight="1">
      <c r="A268" s="1561"/>
      <c r="B268" s="1561"/>
      <c r="C268" s="1561" t="s">
        <v>1301</v>
      </c>
      <c r="D268" s="1565" t="s">
        <v>1273</v>
      </c>
      <c r="E268" s="2257"/>
      <c r="F268" s="1561"/>
      <c r="G268" s="2243"/>
      <c r="H268" s="2243"/>
      <c r="I268" s="1561"/>
      <c r="J268" s="2243"/>
      <c r="K268" s="2243"/>
      <c r="L268" s="1456">
        <v>3190000</v>
      </c>
    </row>
    <row r="269" spans="1:12" ht="39.950000000000003" customHeight="1">
      <c r="A269" s="1561"/>
      <c r="B269" s="1561"/>
      <c r="C269" s="1561" t="s">
        <v>1302</v>
      </c>
      <c r="D269" s="1565" t="s">
        <v>1273</v>
      </c>
      <c r="E269" s="2242" t="s">
        <v>1294</v>
      </c>
      <c r="F269" s="1561"/>
      <c r="G269" s="2243"/>
      <c r="H269" s="2243"/>
      <c r="I269" s="1561"/>
      <c r="J269" s="2243"/>
      <c r="K269" s="2243"/>
      <c r="L269" s="1456">
        <v>3400000</v>
      </c>
    </row>
    <row r="270" spans="1:12" ht="39.950000000000003" customHeight="1">
      <c r="A270" s="1561"/>
      <c r="B270" s="1561"/>
      <c r="C270" s="1561" t="s">
        <v>1303</v>
      </c>
      <c r="D270" s="1565" t="s">
        <v>1273</v>
      </c>
      <c r="E270" s="2243"/>
      <c r="F270" s="1561"/>
      <c r="G270" s="2243"/>
      <c r="H270" s="2243"/>
      <c r="I270" s="1561"/>
      <c r="J270" s="2243"/>
      <c r="K270" s="2243"/>
      <c r="L270" s="1456">
        <v>4300000</v>
      </c>
    </row>
    <row r="271" spans="1:12" ht="39.950000000000003" customHeight="1">
      <c r="A271" s="1561"/>
      <c r="B271" s="1561"/>
      <c r="C271" s="1561" t="s">
        <v>1304</v>
      </c>
      <c r="D271" s="1565" t="s">
        <v>1273</v>
      </c>
      <c r="E271" s="2244"/>
      <c r="F271" s="1561"/>
      <c r="G271" s="2243"/>
      <c r="H271" s="2243"/>
      <c r="I271" s="1561"/>
      <c r="J271" s="2244"/>
      <c r="K271" s="2244"/>
      <c r="L271" s="1456">
        <v>4650000</v>
      </c>
    </row>
    <row r="272" spans="1:12" ht="39.950000000000003" customHeight="1">
      <c r="A272" s="1561"/>
      <c r="B272" s="1561"/>
      <c r="C272" s="1561" t="s">
        <v>1305</v>
      </c>
      <c r="D272" s="1565" t="s">
        <v>1273</v>
      </c>
      <c r="E272" s="1560"/>
      <c r="F272" s="1561"/>
      <c r="G272" s="2244"/>
      <c r="H272" s="2244"/>
      <c r="I272" s="1561"/>
      <c r="J272" s="1559"/>
      <c r="K272" s="1559"/>
      <c r="L272" s="1456">
        <v>4850000</v>
      </c>
    </row>
    <row r="273" spans="1:12" ht="69.95" customHeight="1">
      <c r="A273" s="1557">
        <v>2</v>
      </c>
      <c r="B273" s="1893" t="s">
        <v>1970</v>
      </c>
      <c r="C273" s="1895"/>
      <c r="D273" s="1565"/>
      <c r="E273" s="142"/>
      <c r="F273" s="1561"/>
      <c r="G273" s="1561"/>
      <c r="H273" s="1561"/>
      <c r="I273" s="1561"/>
      <c r="J273" s="266"/>
      <c r="K273" s="221"/>
      <c r="L273" s="1456"/>
    </row>
    <row r="274" spans="1:12" ht="69.95" customHeight="1">
      <c r="A274" s="1557"/>
      <c r="B274" s="1562"/>
      <c r="C274" s="1557" t="s">
        <v>1969</v>
      </c>
      <c r="D274" s="1565"/>
      <c r="E274" s="221"/>
      <c r="F274" s="1561"/>
      <c r="G274" s="1561"/>
      <c r="H274" s="1561"/>
      <c r="I274" s="1561"/>
      <c r="J274" s="266"/>
      <c r="K274" s="2357" t="s">
        <v>2065</v>
      </c>
      <c r="L274" s="1456"/>
    </row>
    <row r="275" spans="1:12" ht="60" customHeight="1">
      <c r="A275" s="1561"/>
      <c r="B275" s="1547"/>
      <c r="C275" s="1561" t="s">
        <v>1972</v>
      </c>
      <c r="D275" s="1565" t="s">
        <v>1273</v>
      </c>
      <c r="E275" s="2242" t="s">
        <v>1294</v>
      </c>
      <c r="F275" s="1561"/>
      <c r="G275" s="2242" t="s">
        <v>1971</v>
      </c>
      <c r="H275" s="2242" t="s">
        <v>1832</v>
      </c>
      <c r="I275" s="1561"/>
      <c r="J275" s="2242" t="s">
        <v>1987</v>
      </c>
      <c r="K275" s="2358"/>
      <c r="L275" s="1456">
        <v>413000</v>
      </c>
    </row>
    <row r="276" spans="1:12" ht="39.950000000000003" customHeight="1">
      <c r="A276" s="1561"/>
      <c r="B276" s="1561"/>
      <c r="C276" s="1561" t="s">
        <v>1973</v>
      </c>
      <c r="D276" s="1565" t="s">
        <v>1273</v>
      </c>
      <c r="E276" s="2243"/>
      <c r="F276" s="1561"/>
      <c r="G276" s="2243"/>
      <c r="H276" s="2243"/>
      <c r="I276" s="1561"/>
      <c r="J276" s="2243"/>
      <c r="K276" s="2358"/>
      <c r="L276" s="1456">
        <v>425000</v>
      </c>
    </row>
    <row r="277" spans="1:12" ht="39.950000000000003" customHeight="1">
      <c r="A277" s="1561"/>
      <c r="B277" s="1561"/>
      <c r="C277" s="1561" t="s">
        <v>1973</v>
      </c>
      <c r="D277" s="1565" t="s">
        <v>1273</v>
      </c>
      <c r="E277" s="2243"/>
      <c r="F277" s="1561"/>
      <c r="G277" s="2243"/>
      <c r="H277" s="2243"/>
      <c r="I277" s="1561"/>
      <c r="J277" s="2243"/>
      <c r="K277" s="2358"/>
      <c r="L277" s="1456">
        <v>435000</v>
      </c>
    </row>
    <row r="278" spans="1:12" ht="39.950000000000003" customHeight="1">
      <c r="A278" s="1561"/>
      <c r="B278" s="1561"/>
      <c r="C278" s="1561" t="s">
        <v>1975</v>
      </c>
      <c r="D278" s="1565" t="s">
        <v>1273</v>
      </c>
      <c r="E278" s="2243"/>
      <c r="F278" s="1561"/>
      <c r="G278" s="2243"/>
      <c r="H278" s="2243"/>
      <c r="I278" s="1561"/>
      <c r="J278" s="2243"/>
      <c r="K278" s="2358"/>
      <c r="L278" s="1456">
        <v>630000</v>
      </c>
    </row>
    <row r="279" spans="1:12" ht="65.25" customHeight="1">
      <c r="A279" s="1561"/>
      <c r="B279" s="1561"/>
      <c r="C279" s="1561" t="s">
        <v>1974</v>
      </c>
      <c r="D279" s="1565" t="s">
        <v>1273</v>
      </c>
      <c r="E279" s="2243"/>
      <c r="F279" s="1561"/>
      <c r="G279" s="2244"/>
      <c r="H279" s="2244"/>
      <c r="I279" s="1561"/>
      <c r="J279" s="2243"/>
      <c r="K279" s="2358"/>
      <c r="L279" s="1456">
        <v>655000</v>
      </c>
    </row>
    <row r="280" spans="1:12" ht="63" customHeight="1">
      <c r="A280" s="1561"/>
      <c r="B280" s="1561"/>
      <c r="C280" s="1561" t="s">
        <v>1976</v>
      </c>
      <c r="D280" s="1565" t="s">
        <v>1273</v>
      </c>
      <c r="E280" s="2243"/>
      <c r="F280" s="1561"/>
      <c r="G280" s="2242" t="s">
        <v>1971</v>
      </c>
      <c r="H280" s="2242" t="s">
        <v>1832</v>
      </c>
      <c r="I280" s="1561"/>
      <c r="J280" s="2242" t="s">
        <v>1987</v>
      </c>
      <c r="K280" s="2358" t="s">
        <v>2065</v>
      </c>
      <c r="L280" s="1456">
        <v>700000</v>
      </c>
    </row>
    <row r="281" spans="1:12" ht="81" customHeight="1">
      <c r="A281" s="1561"/>
      <c r="B281" s="1561"/>
      <c r="C281" s="1561" t="s">
        <v>1977</v>
      </c>
      <c r="D281" s="1565" t="s">
        <v>1273</v>
      </c>
      <c r="E281" s="2243"/>
      <c r="F281" s="1561"/>
      <c r="G281" s="2243"/>
      <c r="H281" s="2243"/>
      <c r="I281" s="1561"/>
      <c r="J281" s="2243"/>
      <c r="K281" s="2358"/>
      <c r="L281" s="1456">
        <v>980000</v>
      </c>
    </row>
    <row r="282" spans="1:12" ht="59.25" customHeight="1">
      <c r="A282" s="1561"/>
      <c r="B282" s="1561"/>
      <c r="C282" s="1561" t="s">
        <v>1978</v>
      </c>
      <c r="D282" s="1565" t="s">
        <v>1273</v>
      </c>
      <c r="E282" s="2243"/>
      <c r="F282" s="1561"/>
      <c r="G282" s="2243"/>
      <c r="H282" s="2243"/>
      <c r="I282" s="1561"/>
      <c r="J282" s="2243"/>
      <c r="K282" s="2358"/>
      <c r="L282" s="1456">
        <v>1040000</v>
      </c>
    </row>
    <row r="283" spans="1:12" ht="39.950000000000003" customHeight="1">
      <c r="A283" s="1561"/>
      <c r="B283" s="1561"/>
      <c r="C283" s="1561" t="s">
        <v>1979</v>
      </c>
      <c r="D283" s="1565" t="s">
        <v>1273</v>
      </c>
      <c r="E283" s="2243"/>
      <c r="F283" s="1561"/>
      <c r="G283" s="2243"/>
      <c r="H283" s="2243"/>
      <c r="I283" s="1561"/>
      <c r="J283" s="2243"/>
      <c r="K283" s="2358"/>
      <c r="L283" s="1456">
        <v>1080000</v>
      </c>
    </row>
    <row r="284" spans="1:12" ht="39.950000000000003" customHeight="1">
      <c r="A284" s="1561"/>
      <c r="B284" s="1561"/>
      <c r="C284" s="1561" t="s">
        <v>1980</v>
      </c>
      <c r="D284" s="1565" t="s">
        <v>1273</v>
      </c>
      <c r="E284" s="2243"/>
      <c r="F284" s="1561"/>
      <c r="G284" s="2243"/>
      <c r="H284" s="2243"/>
      <c r="I284" s="1561"/>
      <c r="J284" s="2243"/>
      <c r="K284" s="2358"/>
      <c r="L284" s="1456">
        <v>1465000</v>
      </c>
    </row>
    <row r="285" spans="1:12" ht="39.950000000000003" customHeight="1">
      <c r="A285" s="1561"/>
      <c r="B285" s="1561"/>
      <c r="C285" s="1561" t="s">
        <v>1981</v>
      </c>
      <c r="D285" s="1565" t="s">
        <v>1273</v>
      </c>
      <c r="E285" s="2244"/>
      <c r="F285" s="1561"/>
      <c r="G285" s="2243"/>
      <c r="H285" s="2243"/>
      <c r="I285" s="1561"/>
      <c r="J285" s="2243"/>
      <c r="K285" s="2358"/>
      <c r="L285" s="1456">
        <v>1565000</v>
      </c>
    </row>
    <row r="286" spans="1:12" ht="39.950000000000003" customHeight="1">
      <c r="A286" s="1561"/>
      <c r="B286" s="1561"/>
      <c r="C286" s="1561" t="s">
        <v>1982</v>
      </c>
      <c r="D286" s="1565" t="s">
        <v>1273</v>
      </c>
      <c r="E286" s="2242" t="s">
        <v>1294</v>
      </c>
      <c r="F286" s="1561"/>
      <c r="G286" s="2243"/>
      <c r="H286" s="2243"/>
      <c r="I286" s="1561"/>
      <c r="J286" s="2243"/>
      <c r="K286" s="2358"/>
      <c r="L286" s="1456">
        <v>1595000</v>
      </c>
    </row>
    <row r="287" spans="1:12" ht="39.950000000000003" customHeight="1">
      <c r="A287" s="1561"/>
      <c r="B287" s="1561"/>
      <c r="C287" s="1561" t="s">
        <v>1983</v>
      </c>
      <c r="D287" s="1565" t="s">
        <v>1273</v>
      </c>
      <c r="E287" s="2243"/>
      <c r="F287" s="1561"/>
      <c r="G287" s="2243"/>
      <c r="H287" s="2243"/>
      <c r="I287" s="1561"/>
      <c r="J287" s="2243"/>
      <c r="K287" s="2358"/>
      <c r="L287" s="1456">
        <v>2310000</v>
      </c>
    </row>
    <row r="288" spans="1:12" ht="39.950000000000003" customHeight="1">
      <c r="A288" s="1561"/>
      <c r="B288" s="1561"/>
      <c r="C288" s="1561" t="s">
        <v>1984</v>
      </c>
      <c r="D288" s="1565" t="s">
        <v>1273</v>
      </c>
      <c r="E288" s="2243"/>
      <c r="F288" s="1561"/>
      <c r="G288" s="2243"/>
      <c r="H288" s="2243"/>
      <c r="I288" s="1561"/>
      <c r="J288" s="2243"/>
      <c r="K288" s="2358"/>
      <c r="L288" s="1456">
        <v>2435000</v>
      </c>
    </row>
    <row r="289" spans="1:12" ht="39.950000000000003" customHeight="1">
      <c r="A289" s="1561"/>
      <c r="B289" s="1561"/>
      <c r="C289" s="1561" t="s">
        <v>1985</v>
      </c>
      <c r="D289" s="1565" t="s">
        <v>1273</v>
      </c>
      <c r="E289" s="2243"/>
      <c r="F289" s="1561"/>
      <c r="G289" s="2243"/>
      <c r="H289" s="2243"/>
      <c r="I289" s="1561"/>
      <c r="J289" s="2243"/>
      <c r="K289" s="1545"/>
      <c r="L289" s="1456">
        <v>2490000</v>
      </c>
    </row>
    <row r="290" spans="1:12" ht="39.950000000000003" customHeight="1">
      <c r="A290" s="1561"/>
      <c r="B290" s="1561"/>
      <c r="C290" s="1561" t="s">
        <v>1986</v>
      </c>
      <c r="D290" s="1565" t="s">
        <v>1273</v>
      </c>
      <c r="E290" s="2243"/>
      <c r="F290" s="1561"/>
      <c r="G290" s="2243"/>
      <c r="H290" s="2243"/>
      <c r="I290" s="1561"/>
      <c r="J290" s="2243"/>
      <c r="K290" s="1545"/>
      <c r="L290" s="1456">
        <v>3010000</v>
      </c>
    </row>
    <row r="291" spans="1:12" ht="39.950000000000003" customHeight="1">
      <c r="A291" s="1561"/>
      <c r="B291" s="1561"/>
      <c r="C291" s="1561" t="s">
        <v>1988</v>
      </c>
      <c r="D291" s="1565" t="s">
        <v>1273</v>
      </c>
      <c r="E291" s="2243"/>
      <c r="F291" s="1561"/>
      <c r="G291" s="2243"/>
      <c r="H291" s="2243"/>
      <c r="I291" s="1561"/>
      <c r="J291" s="2243"/>
      <c r="K291" s="1545"/>
      <c r="L291" s="1456">
        <v>3380000</v>
      </c>
    </row>
    <row r="292" spans="1:12" ht="39.950000000000003" customHeight="1">
      <c r="A292" s="1561"/>
      <c r="B292" s="1561"/>
      <c r="C292" s="1561" t="s">
        <v>1986</v>
      </c>
      <c r="D292" s="1565" t="s">
        <v>1273</v>
      </c>
      <c r="E292" s="2244"/>
      <c r="F292" s="1561"/>
      <c r="G292" s="2244"/>
      <c r="H292" s="2244"/>
      <c r="I292" s="1561"/>
      <c r="J292" s="2244"/>
      <c r="K292" s="1546"/>
      <c r="L292" s="1456">
        <v>3430000</v>
      </c>
    </row>
    <row r="293" spans="1:12" ht="39.950000000000003" customHeight="1">
      <c r="A293" s="1561"/>
      <c r="B293" s="1561"/>
      <c r="C293" s="1557" t="s">
        <v>1996</v>
      </c>
      <c r="D293" s="1565"/>
      <c r="E293" s="1559"/>
      <c r="F293" s="1561"/>
      <c r="G293" s="1560"/>
      <c r="H293" s="1560"/>
      <c r="I293" s="1561"/>
      <c r="J293" s="1559"/>
      <c r="K293" s="1546"/>
      <c r="L293" s="1456"/>
    </row>
    <row r="294" spans="1:12" ht="60" customHeight="1">
      <c r="A294" s="1561"/>
      <c r="B294" s="1547"/>
      <c r="C294" s="1561" t="s">
        <v>1989</v>
      </c>
      <c r="D294" s="1565" t="s">
        <v>1273</v>
      </c>
      <c r="E294" s="2242" t="s">
        <v>1294</v>
      </c>
      <c r="F294" s="1561"/>
      <c r="G294" s="2242" t="s">
        <v>1971</v>
      </c>
      <c r="H294" s="2242" t="s">
        <v>1832</v>
      </c>
      <c r="I294" s="1561"/>
      <c r="J294" s="2242" t="s">
        <v>1995</v>
      </c>
      <c r="K294" s="2242"/>
      <c r="L294" s="1456">
        <v>700000</v>
      </c>
    </row>
    <row r="295" spans="1:12" ht="39.950000000000003" customHeight="1">
      <c r="A295" s="1561"/>
      <c r="B295" s="1561"/>
      <c r="C295" s="1561" t="s">
        <v>1990</v>
      </c>
      <c r="D295" s="1565" t="s">
        <v>1273</v>
      </c>
      <c r="E295" s="2243"/>
      <c r="F295" s="1561"/>
      <c r="G295" s="2243"/>
      <c r="H295" s="2243"/>
      <c r="I295" s="1561"/>
      <c r="J295" s="2243"/>
      <c r="K295" s="2243"/>
      <c r="L295" s="1456">
        <v>750000</v>
      </c>
    </row>
    <row r="296" spans="1:12" ht="39.950000000000003" customHeight="1">
      <c r="A296" s="1561"/>
      <c r="B296" s="1561"/>
      <c r="C296" s="1561" t="s">
        <v>1991</v>
      </c>
      <c r="D296" s="1565" t="s">
        <v>1273</v>
      </c>
      <c r="E296" s="2243"/>
      <c r="F296" s="1561"/>
      <c r="G296" s="2244"/>
      <c r="H296" s="2244"/>
      <c r="I296" s="1561"/>
      <c r="J296" s="2243"/>
      <c r="K296" s="2243"/>
      <c r="L296" s="1456">
        <v>1140000</v>
      </c>
    </row>
    <row r="297" spans="1:12" ht="39.950000000000003" customHeight="1">
      <c r="A297" s="1561"/>
      <c r="B297" s="1561"/>
      <c r="C297" s="1561" t="s">
        <v>1992</v>
      </c>
      <c r="D297" s="1565" t="s">
        <v>1273</v>
      </c>
      <c r="E297" s="2243"/>
      <c r="F297" s="1561"/>
      <c r="G297" s="2242" t="s">
        <v>1971</v>
      </c>
      <c r="H297" s="2242" t="s">
        <v>1832</v>
      </c>
      <c r="I297" s="1561"/>
      <c r="J297" s="2243"/>
      <c r="K297" s="2243"/>
      <c r="L297" s="1456">
        <v>1170000</v>
      </c>
    </row>
    <row r="298" spans="1:12" ht="39.950000000000003" customHeight="1">
      <c r="A298" s="1561"/>
      <c r="B298" s="1561"/>
      <c r="C298" s="1561" t="s">
        <v>1993</v>
      </c>
      <c r="D298" s="1565" t="s">
        <v>1273</v>
      </c>
      <c r="E298" s="2243"/>
      <c r="F298" s="1561"/>
      <c r="G298" s="2243"/>
      <c r="H298" s="2243"/>
      <c r="I298" s="1561"/>
      <c r="J298" s="2243"/>
      <c r="K298" s="2243"/>
      <c r="L298" s="1456">
        <v>1610000</v>
      </c>
    </row>
    <row r="299" spans="1:12" ht="39.950000000000003" customHeight="1">
      <c r="A299" s="1561"/>
      <c r="B299" s="1561"/>
      <c r="C299" s="1561" t="s">
        <v>1994</v>
      </c>
      <c r="D299" s="1565" t="s">
        <v>1273</v>
      </c>
      <c r="E299" s="2244"/>
      <c r="F299" s="1561"/>
      <c r="G299" s="2244"/>
      <c r="H299" s="2244"/>
      <c r="I299" s="1561"/>
      <c r="J299" s="2243"/>
      <c r="K299" s="2244"/>
      <c r="L299" s="1456">
        <v>1650000</v>
      </c>
    </row>
    <row r="300" spans="1:12" ht="39.950000000000003" customHeight="1">
      <c r="A300" s="1561"/>
      <c r="B300" s="1547"/>
      <c r="C300" s="1557" t="s">
        <v>1997</v>
      </c>
      <c r="D300" s="1565"/>
      <c r="E300" s="142"/>
      <c r="F300" s="1561"/>
      <c r="G300" s="1561"/>
      <c r="H300" s="1561"/>
      <c r="I300" s="1561"/>
      <c r="J300" s="142"/>
      <c r="K300" s="1561"/>
      <c r="L300" s="1456"/>
    </row>
    <row r="301" spans="1:12" ht="60" customHeight="1">
      <c r="A301" s="1561"/>
      <c r="B301" s="1561"/>
      <c r="C301" s="1566" t="s">
        <v>1998</v>
      </c>
      <c r="D301" s="1565" t="s">
        <v>1999</v>
      </c>
      <c r="E301" s="2242" t="s">
        <v>1294</v>
      </c>
      <c r="F301" s="1561"/>
      <c r="G301" s="2242" t="s">
        <v>1971</v>
      </c>
      <c r="H301" s="2242" t="s">
        <v>1832</v>
      </c>
      <c r="I301" s="1561"/>
      <c r="J301" s="2242" t="s">
        <v>2016</v>
      </c>
      <c r="K301" s="2357" t="s">
        <v>2065</v>
      </c>
      <c r="L301" s="1456">
        <v>140000</v>
      </c>
    </row>
    <row r="302" spans="1:12" ht="39.950000000000003" customHeight="1">
      <c r="A302" s="1561"/>
      <c r="B302" s="1561"/>
      <c r="C302" s="1566" t="s">
        <v>2000</v>
      </c>
      <c r="D302" s="1565" t="s">
        <v>1999</v>
      </c>
      <c r="E302" s="2243"/>
      <c r="F302" s="1561"/>
      <c r="G302" s="2243"/>
      <c r="H302" s="2243"/>
      <c r="I302" s="1561"/>
      <c r="J302" s="2243"/>
      <c r="K302" s="2358"/>
      <c r="L302" s="1456">
        <v>200000</v>
      </c>
    </row>
    <row r="303" spans="1:12" ht="39.950000000000003" customHeight="1">
      <c r="A303" s="1561"/>
      <c r="B303" s="1561"/>
      <c r="C303" s="1566" t="s">
        <v>2001</v>
      </c>
      <c r="D303" s="1565" t="s">
        <v>1999</v>
      </c>
      <c r="E303" s="2243"/>
      <c r="F303" s="1561"/>
      <c r="G303" s="2243"/>
      <c r="H303" s="2243"/>
      <c r="I303" s="1561"/>
      <c r="J303" s="2243"/>
      <c r="K303" s="2358"/>
      <c r="L303" s="1456">
        <v>262000</v>
      </c>
    </row>
    <row r="304" spans="1:12" ht="39.950000000000003" customHeight="1">
      <c r="A304" s="1561"/>
      <c r="B304" s="1561"/>
      <c r="C304" s="1566" t="s">
        <v>2002</v>
      </c>
      <c r="D304" s="1565" t="s">
        <v>1999</v>
      </c>
      <c r="E304" s="2243"/>
      <c r="F304" s="1561"/>
      <c r="G304" s="2243"/>
      <c r="H304" s="2243"/>
      <c r="I304" s="1561"/>
      <c r="J304" s="2243"/>
      <c r="K304" s="2358"/>
      <c r="L304" s="1456">
        <v>370000</v>
      </c>
    </row>
    <row r="305" spans="1:12" ht="39.950000000000003" customHeight="1">
      <c r="A305" s="1561"/>
      <c r="B305" s="1561"/>
      <c r="C305" s="1566" t="s">
        <v>2003</v>
      </c>
      <c r="D305" s="1565" t="s">
        <v>1999</v>
      </c>
      <c r="E305" s="2243"/>
      <c r="F305" s="1561"/>
      <c r="G305" s="2243"/>
      <c r="H305" s="2243"/>
      <c r="I305" s="1561"/>
      <c r="J305" s="2243"/>
      <c r="K305" s="2358"/>
      <c r="L305" s="1456">
        <v>500000</v>
      </c>
    </row>
    <row r="306" spans="1:12" ht="39.950000000000003" customHeight="1">
      <c r="A306" s="1561"/>
      <c r="B306" s="1561"/>
      <c r="C306" s="1566" t="s">
        <v>2004</v>
      </c>
      <c r="D306" s="1565" t="s">
        <v>1999</v>
      </c>
      <c r="E306" s="2243"/>
      <c r="F306" s="1561"/>
      <c r="G306" s="2243"/>
      <c r="H306" s="2243"/>
      <c r="I306" s="1561"/>
      <c r="J306" s="2243"/>
      <c r="K306" s="2358"/>
      <c r="L306" s="1456">
        <v>615000</v>
      </c>
    </row>
    <row r="307" spans="1:12" ht="39.950000000000003" customHeight="1">
      <c r="A307" s="1561"/>
      <c r="B307" s="1561"/>
      <c r="C307" s="1566" t="s">
        <v>2005</v>
      </c>
      <c r="D307" s="1565" t="s">
        <v>2006</v>
      </c>
      <c r="E307" s="2243"/>
      <c r="F307" s="1561"/>
      <c r="G307" s="2243"/>
      <c r="H307" s="2243"/>
      <c r="I307" s="1561"/>
      <c r="J307" s="2243"/>
      <c r="K307" s="2358"/>
      <c r="L307" s="1456">
        <v>45000</v>
      </c>
    </row>
    <row r="308" spans="1:12" ht="39.950000000000003" customHeight="1">
      <c r="A308" s="1561"/>
      <c r="B308" s="1561"/>
      <c r="C308" s="1566" t="s">
        <v>2007</v>
      </c>
      <c r="D308" s="1565" t="s">
        <v>2006</v>
      </c>
      <c r="E308" s="2243"/>
      <c r="F308" s="1561"/>
      <c r="G308" s="2243"/>
      <c r="H308" s="2243"/>
      <c r="I308" s="1561"/>
      <c r="J308" s="2243"/>
      <c r="K308" s="2358"/>
      <c r="L308" s="1456">
        <v>60000</v>
      </c>
    </row>
    <row r="309" spans="1:12" ht="39.950000000000003" customHeight="1">
      <c r="A309" s="1561"/>
      <c r="B309" s="1561"/>
      <c r="C309" s="1566" t="s">
        <v>2008</v>
      </c>
      <c r="D309" s="1565" t="s">
        <v>2006</v>
      </c>
      <c r="E309" s="2243"/>
      <c r="F309" s="1561"/>
      <c r="G309" s="2243"/>
      <c r="H309" s="2243"/>
      <c r="I309" s="1561"/>
      <c r="J309" s="2243"/>
      <c r="K309" s="2358"/>
      <c r="L309" s="1456">
        <v>70000</v>
      </c>
    </row>
    <row r="310" spans="1:12" ht="39.950000000000003" customHeight="1">
      <c r="A310" s="1561"/>
      <c r="B310" s="1561"/>
      <c r="C310" s="1566" t="s">
        <v>2009</v>
      </c>
      <c r="D310" s="1565" t="s">
        <v>2006</v>
      </c>
      <c r="E310" s="2243"/>
      <c r="F310" s="1561"/>
      <c r="G310" s="2243"/>
      <c r="H310" s="2243"/>
      <c r="I310" s="1561"/>
      <c r="J310" s="2243"/>
      <c r="K310" s="2358"/>
      <c r="L310" s="1456">
        <v>90000</v>
      </c>
    </row>
    <row r="311" spans="1:12" ht="39.950000000000003" customHeight="1">
      <c r="A311" s="1561"/>
      <c r="B311" s="1561"/>
      <c r="C311" s="1566" t="s">
        <v>2010</v>
      </c>
      <c r="D311" s="1565" t="s">
        <v>2006</v>
      </c>
      <c r="E311" s="2243"/>
      <c r="F311" s="1561"/>
      <c r="G311" s="2243"/>
      <c r="H311" s="2243"/>
      <c r="I311" s="1561"/>
      <c r="J311" s="2243"/>
      <c r="K311" s="2358"/>
      <c r="L311" s="1456">
        <v>130000</v>
      </c>
    </row>
    <row r="312" spans="1:12" ht="38.25" customHeight="1">
      <c r="A312" s="1561"/>
      <c r="B312" s="1561"/>
      <c r="C312" s="1566" t="s">
        <v>2011</v>
      </c>
      <c r="D312" s="1565" t="s">
        <v>2006</v>
      </c>
      <c r="E312" s="2244"/>
      <c r="F312" s="1523"/>
      <c r="G312" s="2244"/>
      <c r="H312" s="2244"/>
      <c r="I312" s="1523"/>
      <c r="J312" s="2244"/>
      <c r="K312" s="2365"/>
      <c r="L312" s="1456">
        <v>135000</v>
      </c>
    </row>
    <row r="313" spans="1:12" ht="39.75" hidden="1" customHeight="1">
      <c r="A313" s="1557" t="s">
        <v>1266</v>
      </c>
      <c r="B313" s="1557"/>
      <c r="C313" s="1893" t="s">
        <v>1306</v>
      </c>
      <c r="D313" s="1894"/>
      <c r="E313" s="1894"/>
      <c r="F313" s="1894"/>
      <c r="G313" s="1894"/>
      <c r="H313" s="1894"/>
      <c r="I313" s="1894"/>
      <c r="J313" s="1894"/>
      <c r="K313" s="1894"/>
      <c r="L313" s="1895"/>
    </row>
    <row r="314" spans="1:12" ht="39.75" hidden="1" customHeight="1">
      <c r="A314" s="1557">
        <v>1</v>
      </c>
      <c r="B314" s="1557"/>
      <c r="C314" s="1893" t="s">
        <v>1707</v>
      </c>
      <c r="D314" s="1894"/>
      <c r="E314" s="1894"/>
      <c r="F314" s="1894"/>
      <c r="G314" s="1894"/>
      <c r="H314" s="1894"/>
      <c r="I314" s="1894"/>
      <c r="J314" s="1894"/>
      <c r="K314" s="1894"/>
      <c r="L314" s="1895"/>
    </row>
    <row r="315" spans="1:12" ht="39.75" hidden="1" customHeight="1">
      <c r="A315" s="1557"/>
      <c r="B315" s="1557"/>
      <c r="C315" s="138" t="s">
        <v>1308</v>
      </c>
      <c r="D315" s="2241"/>
      <c r="E315" s="2241"/>
      <c r="F315" s="2241"/>
      <c r="G315" s="2241"/>
      <c r="H315" s="2241"/>
      <c r="I315" s="2241"/>
      <c r="J315" s="2241"/>
      <c r="K315" s="2241"/>
      <c r="L315" s="2241"/>
    </row>
    <row r="316" spans="1:12" ht="39.75" hidden="1" customHeight="1">
      <c r="A316" s="1561"/>
      <c r="B316" s="1561"/>
      <c r="C316" s="1561" t="s">
        <v>1310</v>
      </c>
      <c r="D316" s="1565" t="s">
        <v>1662</v>
      </c>
      <c r="E316" s="1561"/>
      <c r="F316" s="1561"/>
      <c r="G316" s="1561"/>
      <c r="H316" s="1561"/>
      <c r="I316" s="1561"/>
      <c r="J316" s="1561"/>
      <c r="K316" s="1561"/>
      <c r="L316" s="1456"/>
    </row>
    <row r="317" spans="1:12" ht="27.75" hidden="1" customHeight="1">
      <c r="A317" s="1561"/>
      <c r="B317" s="1561"/>
      <c r="C317" s="1561" t="s">
        <v>1311</v>
      </c>
      <c r="D317" s="1565" t="s">
        <v>1662</v>
      </c>
      <c r="E317" s="1561"/>
      <c r="F317" s="1561"/>
      <c r="G317" s="1561"/>
      <c r="H317" s="1561"/>
      <c r="I317" s="1561"/>
      <c r="J317" s="1561"/>
      <c r="K317" s="1561"/>
      <c r="L317" s="1456"/>
    </row>
    <row r="318" spans="1:12" ht="39.75" hidden="1" customHeight="1">
      <c r="A318" s="1561"/>
      <c r="B318" s="1561"/>
      <c r="C318" s="1561" t="s">
        <v>1312</v>
      </c>
      <c r="D318" s="1565" t="s">
        <v>1662</v>
      </c>
      <c r="E318" s="1561"/>
      <c r="F318" s="1561"/>
      <c r="G318" s="1561"/>
      <c r="H318" s="1561"/>
      <c r="I318" s="1561"/>
      <c r="J318" s="1561"/>
      <c r="K318" s="1561"/>
      <c r="L318" s="1456"/>
    </row>
    <row r="319" spans="1:12" ht="39.75" hidden="1" customHeight="1">
      <c r="A319" s="1561"/>
      <c r="B319" s="1561"/>
      <c r="C319" s="1561" t="s">
        <v>1313</v>
      </c>
      <c r="D319" s="1565" t="s">
        <v>1662</v>
      </c>
      <c r="E319" s="1561"/>
      <c r="F319" s="1561"/>
      <c r="G319" s="1561"/>
      <c r="H319" s="1561"/>
      <c r="I319" s="1561"/>
      <c r="J319" s="1561"/>
      <c r="K319" s="1561"/>
      <c r="L319" s="1456"/>
    </row>
    <row r="320" spans="1:12" ht="39.75" hidden="1" customHeight="1">
      <c r="A320" s="1561"/>
      <c r="B320" s="1561"/>
      <c r="C320" s="1561" t="s">
        <v>1314</v>
      </c>
      <c r="D320" s="1565" t="s">
        <v>1662</v>
      </c>
      <c r="E320" s="1561"/>
      <c r="F320" s="1561"/>
      <c r="G320" s="1561"/>
      <c r="H320" s="1561"/>
      <c r="I320" s="1561"/>
      <c r="J320" s="1561"/>
      <c r="K320" s="1561"/>
      <c r="L320" s="1456"/>
    </row>
    <row r="321" spans="1:12" ht="39.75" hidden="1" customHeight="1">
      <c r="A321" s="1561"/>
      <c r="B321" s="1561"/>
      <c r="C321" s="1561" t="s">
        <v>1315</v>
      </c>
      <c r="D321" s="1565" t="s">
        <v>1662</v>
      </c>
      <c r="E321" s="1561"/>
      <c r="F321" s="1561"/>
      <c r="G321" s="1561"/>
      <c r="H321" s="1561"/>
      <c r="I321" s="1561"/>
      <c r="J321" s="1561"/>
      <c r="K321" s="1561"/>
      <c r="L321" s="1456"/>
    </row>
    <row r="322" spans="1:12" ht="39.75" hidden="1" customHeight="1">
      <c r="A322" s="1561"/>
      <c r="B322" s="1561"/>
      <c r="C322" s="1561" t="s">
        <v>1316</v>
      </c>
      <c r="D322" s="1565" t="s">
        <v>1662</v>
      </c>
      <c r="E322" s="1561"/>
      <c r="F322" s="1561"/>
      <c r="G322" s="1561"/>
      <c r="H322" s="1561"/>
      <c r="I322" s="1561"/>
      <c r="J322" s="1561"/>
      <c r="K322" s="1561"/>
      <c r="L322" s="1456"/>
    </row>
    <row r="323" spans="1:12" ht="39.75" hidden="1" customHeight="1">
      <c r="A323" s="142"/>
      <c r="B323" s="123"/>
      <c r="C323" s="1557" t="s">
        <v>1317</v>
      </c>
      <c r="D323" s="1565"/>
      <c r="E323" s="1561"/>
      <c r="F323" s="1561"/>
      <c r="G323" s="1561"/>
      <c r="H323" s="1561"/>
      <c r="I323" s="1561"/>
      <c r="J323" s="1561"/>
      <c r="K323" s="1561"/>
      <c r="L323" s="1456"/>
    </row>
    <row r="324" spans="1:12" ht="39.75" hidden="1" customHeight="1">
      <c r="A324" s="1561"/>
      <c r="B324" s="1561"/>
      <c r="C324" s="1561" t="s">
        <v>1318</v>
      </c>
      <c r="D324" s="1565" t="s">
        <v>1662</v>
      </c>
      <c r="E324" s="1561"/>
      <c r="F324" s="1561"/>
      <c r="G324" s="1561"/>
      <c r="H324" s="1561"/>
      <c r="I324" s="1561"/>
      <c r="J324" s="1561"/>
      <c r="K324" s="1561"/>
      <c r="L324" s="1456"/>
    </row>
    <row r="325" spans="1:12" ht="39.75" hidden="1" customHeight="1">
      <c r="A325" s="1561"/>
      <c r="B325" s="1561"/>
      <c r="C325" s="1561" t="s">
        <v>1319</v>
      </c>
      <c r="D325" s="1565" t="s">
        <v>1662</v>
      </c>
      <c r="E325" s="1561"/>
      <c r="F325" s="1561"/>
      <c r="G325" s="1561"/>
      <c r="H325" s="1561"/>
      <c r="I325" s="1561"/>
      <c r="J325" s="1561"/>
      <c r="K325" s="1561"/>
      <c r="L325" s="1456"/>
    </row>
    <row r="326" spans="1:12" ht="39.75" hidden="1" customHeight="1">
      <c r="A326" s="1561"/>
      <c r="B326" s="1561"/>
      <c r="C326" s="1561" t="s">
        <v>1320</v>
      </c>
      <c r="D326" s="1565" t="s">
        <v>1662</v>
      </c>
      <c r="E326" s="1561"/>
      <c r="F326" s="1561"/>
      <c r="G326" s="1561"/>
      <c r="H326" s="1561"/>
      <c r="I326" s="1561"/>
      <c r="J326" s="1561"/>
      <c r="K326" s="1561"/>
      <c r="L326" s="1456"/>
    </row>
    <row r="327" spans="1:12" ht="23.25" hidden="1" customHeight="1">
      <c r="A327" s="1561"/>
      <c r="B327" s="1561"/>
      <c r="C327" s="1561" t="s">
        <v>1321</v>
      </c>
      <c r="D327" s="1565" t="s">
        <v>1662</v>
      </c>
      <c r="E327" s="1561"/>
      <c r="F327" s="1561"/>
      <c r="G327" s="1561"/>
      <c r="H327" s="1561"/>
      <c r="I327" s="1561"/>
      <c r="J327" s="1561"/>
      <c r="K327" s="1561"/>
      <c r="L327" s="1456"/>
    </row>
    <row r="328" spans="1:12" ht="39.75" hidden="1" customHeight="1">
      <c r="A328" s="1561"/>
      <c r="B328" s="1561"/>
      <c r="C328" s="1561" t="s">
        <v>1322</v>
      </c>
      <c r="D328" s="1565" t="s">
        <v>1662</v>
      </c>
      <c r="E328" s="1561"/>
      <c r="F328" s="1561"/>
      <c r="G328" s="1561"/>
      <c r="H328" s="1561"/>
      <c r="I328" s="1561"/>
      <c r="J328" s="1561"/>
      <c r="K328" s="1561"/>
      <c r="L328" s="1456"/>
    </row>
    <row r="329" spans="1:12" ht="39.75" hidden="1" customHeight="1">
      <c r="A329" s="1561"/>
      <c r="B329" s="1561"/>
      <c r="C329" s="1561" t="s">
        <v>1323</v>
      </c>
      <c r="D329" s="1565" t="s">
        <v>1662</v>
      </c>
      <c r="E329" s="1561"/>
      <c r="F329" s="1561"/>
      <c r="G329" s="1561"/>
      <c r="H329" s="1561"/>
      <c r="I329" s="1561"/>
      <c r="J329" s="1561"/>
      <c r="K329" s="1561"/>
      <c r="L329" s="1456"/>
    </row>
    <row r="330" spans="1:12" ht="39.75" hidden="1" customHeight="1">
      <c r="A330" s="1561"/>
      <c r="B330" s="1561"/>
      <c r="C330" s="1561" t="s">
        <v>1324</v>
      </c>
      <c r="D330" s="1565" t="s">
        <v>1662</v>
      </c>
      <c r="E330" s="1561"/>
      <c r="F330" s="1561"/>
      <c r="G330" s="1561"/>
      <c r="H330" s="1561"/>
      <c r="I330" s="1561"/>
      <c r="J330" s="1561"/>
      <c r="K330" s="1561"/>
      <c r="L330" s="1456"/>
    </row>
    <row r="331" spans="1:12" ht="39.75" hidden="1" customHeight="1">
      <c r="A331" s="142"/>
      <c r="B331" s="123"/>
      <c r="C331" s="1893" t="s">
        <v>1378</v>
      </c>
      <c r="D331" s="1895"/>
      <c r="E331" s="1561"/>
      <c r="F331" s="1561"/>
      <c r="G331" s="1561"/>
      <c r="H331" s="1561"/>
      <c r="I331" s="1561"/>
      <c r="J331" s="1561"/>
      <c r="K331" s="1561"/>
      <c r="L331" s="1456"/>
    </row>
    <row r="332" spans="1:12" ht="39.75" hidden="1" customHeight="1">
      <c r="A332" s="1561"/>
      <c r="B332" s="1561"/>
      <c r="C332" s="1561" t="s">
        <v>1507</v>
      </c>
      <c r="D332" s="1565" t="s">
        <v>1662</v>
      </c>
      <c r="E332" s="1561"/>
      <c r="F332" s="1561"/>
      <c r="G332" s="1561"/>
      <c r="H332" s="1561"/>
      <c r="I332" s="1561"/>
      <c r="J332" s="1561"/>
      <c r="K332" s="1561"/>
      <c r="L332" s="1456"/>
    </row>
    <row r="333" spans="1:12" ht="39.75" hidden="1" customHeight="1">
      <c r="A333" s="1561"/>
      <c r="B333" s="1561"/>
      <c r="C333" s="1561" t="s">
        <v>1508</v>
      </c>
      <c r="D333" s="1565" t="s">
        <v>1662</v>
      </c>
      <c r="E333" s="1561"/>
      <c r="F333" s="1561"/>
      <c r="G333" s="1561"/>
      <c r="H333" s="1561"/>
      <c r="I333" s="1561"/>
      <c r="J333" s="1561"/>
      <c r="K333" s="1561"/>
      <c r="L333" s="1456"/>
    </row>
    <row r="334" spans="1:12" ht="6" hidden="1" customHeight="1">
      <c r="A334" s="1561"/>
      <c r="B334" s="1561"/>
      <c r="C334" s="1561" t="s">
        <v>1509</v>
      </c>
      <c r="D334" s="1565" t="s">
        <v>1662</v>
      </c>
      <c r="E334" s="1561"/>
      <c r="F334" s="1561"/>
      <c r="G334" s="1561"/>
      <c r="H334" s="1561"/>
      <c r="I334" s="1561"/>
      <c r="J334" s="1561"/>
      <c r="K334" s="1561"/>
      <c r="L334" s="1456"/>
    </row>
    <row r="335" spans="1:12" ht="39.75" hidden="1" customHeight="1">
      <c r="A335" s="1561"/>
      <c r="B335" s="1561"/>
      <c r="C335" s="1561" t="s">
        <v>1510</v>
      </c>
      <c r="D335" s="1565" t="s">
        <v>1662</v>
      </c>
      <c r="E335" s="1561"/>
      <c r="F335" s="1561"/>
      <c r="G335" s="1561"/>
      <c r="H335" s="1561"/>
      <c r="I335" s="1561"/>
      <c r="J335" s="1561"/>
      <c r="K335" s="1561"/>
      <c r="L335" s="1456"/>
    </row>
    <row r="336" spans="1:12" ht="39.75" hidden="1" customHeight="1">
      <c r="A336" s="1561"/>
      <c r="B336" s="1561"/>
      <c r="C336" s="1561" t="s">
        <v>1511</v>
      </c>
      <c r="D336" s="1565" t="s">
        <v>1662</v>
      </c>
      <c r="E336" s="1561"/>
      <c r="F336" s="1561"/>
      <c r="G336" s="1561"/>
      <c r="H336" s="1561"/>
      <c r="I336" s="1561"/>
      <c r="J336" s="1561"/>
      <c r="K336" s="1561"/>
      <c r="L336" s="1456"/>
    </row>
    <row r="337" spans="1:12" ht="39.75" hidden="1" customHeight="1">
      <c r="A337" s="1561"/>
      <c r="B337" s="1561"/>
      <c r="C337" s="1561" t="s">
        <v>1331</v>
      </c>
      <c r="D337" s="1565" t="s">
        <v>1662</v>
      </c>
      <c r="E337" s="1561"/>
      <c r="F337" s="1561"/>
      <c r="G337" s="1561"/>
      <c r="H337" s="1561"/>
      <c r="I337" s="1561"/>
      <c r="J337" s="1561"/>
      <c r="K337" s="1561"/>
      <c r="L337" s="1456"/>
    </row>
    <row r="338" spans="1:12" ht="39.75" hidden="1" customHeight="1">
      <c r="A338" s="1561"/>
      <c r="B338" s="1561"/>
      <c r="C338" s="1561" t="s">
        <v>1512</v>
      </c>
      <c r="D338" s="1565" t="s">
        <v>1662</v>
      </c>
      <c r="E338" s="1561"/>
      <c r="F338" s="1561"/>
      <c r="G338" s="1561"/>
      <c r="H338" s="1561"/>
      <c r="I338" s="1561"/>
      <c r="J338" s="1561"/>
      <c r="K338" s="1561"/>
      <c r="L338" s="1456"/>
    </row>
    <row r="339" spans="1:12" ht="39.75" hidden="1" customHeight="1">
      <c r="A339" s="1561"/>
      <c r="B339" s="1561"/>
      <c r="C339" s="1561" t="s">
        <v>1513</v>
      </c>
      <c r="D339" s="1565" t="s">
        <v>1662</v>
      </c>
      <c r="E339" s="1561"/>
      <c r="F339" s="1561"/>
      <c r="G339" s="1561"/>
      <c r="H339" s="1561"/>
      <c r="I339" s="1561"/>
      <c r="J339" s="1561"/>
      <c r="K339" s="1561"/>
      <c r="L339" s="1456"/>
    </row>
  </sheetData>
  <mergeCells count="231">
    <mergeCell ref="K194:K202"/>
    <mergeCell ref="K205:K212"/>
    <mergeCell ref="K220:K226"/>
    <mergeCell ref="K213:K219"/>
    <mergeCell ref="K5:K6"/>
    <mergeCell ref="C43:L43"/>
    <mergeCell ref="E44:E47"/>
    <mergeCell ref="C22:L22"/>
    <mergeCell ref="J183:J185"/>
    <mergeCell ref="E166:E167"/>
    <mergeCell ref="C168:L168"/>
    <mergeCell ref="E169:E170"/>
    <mergeCell ref="K172:K173"/>
    <mergeCell ref="K183:K185"/>
    <mergeCell ref="E90:E93"/>
    <mergeCell ref="E95:E104"/>
    <mergeCell ref="E189:E191"/>
    <mergeCell ref="J189:J191"/>
    <mergeCell ref="L5:L6"/>
    <mergeCell ref="J11:J18"/>
    <mergeCell ref="J127:J130"/>
    <mergeCell ref="J132:J136"/>
    <mergeCell ref="A1:L1"/>
    <mergeCell ref="A2:L2"/>
    <mergeCell ref="F5:F6"/>
    <mergeCell ref="G5:G6"/>
    <mergeCell ref="H5:H6"/>
    <mergeCell ref="I5:I6"/>
    <mergeCell ref="J5:J6"/>
    <mergeCell ref="A5:A6"/>
    <mergeCell ref="C5:C6"/>
    <mergeCell ref="D5:D6"/>
    <mergeCell ref="E5:E6"/>
    <mergeCell ref="B5:B6"/>
    <mergeCell ref="A3:L3"/>
    <mergeCell ref="K4:L4"/>
    <mergeCell ref="J122:J125"/>
    <mergeCell ref="J138:J154"/>
    <mergeCell ref="J156:J161"/>
    <mergeCell ref="K156:K161"/>
    <mergeCell ref="K110:K120"/>
    <mergeCell ref="K122:K125"/>
    <mergeCell ref="K127:K130"/>
    <mergeCell ref="K132:K136"/>
    <mergeCell ref="K138:K154"/>
    <mergeCell ref="J65:J70"/>
    <mergeCell ref="J30:J42"/>
    <mergeCell ref="K30:K42"/>
    <mergeCell ref="J55:J62"/>
    <mergeCell ref="K55:K62"/>
    <mergeCell ref="G20:G21"/>
    <mergeCell ref="H20:H21"/>
    <mergeCell ref="B64:C64"/>
    <mergeCell ref="B80:C80"/>
    <mergeCell ref="C331:D331"/>
    <mergeCell ref="C313:L313"/>
    <mergeCell ref="C314:L314"/>
    <mergeCell ref="D315:L315"/>
    <mergeCell ref="E261:E264"/>
    <mergeCell ref="E265:E268"/>
    <mergeCell ref="C233:L233"/>
    <mergeCell ref="C252:L252"/>
    <mergeCell ref="J261:J271"/>
    <mergeCell ref="K261:K271"/>
    <mergeCell ref="E269:E271"/>
    <mergeCell ref="E275:E285"/>
    <mergeCell ref="J275:J279"/>
    <mergeCell ref="J280:J292"/>
    <mergeCell ref="J301:J312"/>
    <mergeCell ref="E301:E312"/>
    <mergeCell ref="J294:J299"/>
    <mergeCell ref="E286:E292"/>
    <mergeCell ref="E294:E299"/>
    <mergeCell ref="B273:C273"/>
    <mergeCell ref="G301:G312"/>
    <mergeCell ref="H301:H312"/>
    <mergeCell ref="K301:K312"/>
    <mergeCell ref="K294:K299"/>
    <mergeCell ref="A228:A232"/>
    <mergeCell ref="C228:L228"/>
    <mergeCell ref="C229:L229"/>
    <mergeCell ref="C230:L230"/>
    <mergeCell ref="K11:K18"/>
    <mergeCell ref="K20:K21"/>
    <mergeCell ref="K26:K27"/>
    <mergeCell ref="K65:K70"/>
    <mergeCell ref="K189:K191"/>
    <mergeCell ref="K95:K104"/>
    <mergeCell ref="C231:L231"/>
    <mergeCell ref="C232:L232"/>
    <mergeCell ref="E214:E219"/>
    <mergeCell ref="E206:E212"/>
    <mergeCell ref="J205:J212"/>
    <mergeCell ref="J194:J196"/>
    <mergeCell ref="J197:J199"/>
    <mergeCell ref="J200:J202"/>
    <mergeCell ref="E221:E226"/>
    <mergeCell ref="J214:J219"/>
    <mergeCell ref="J221:J226"/>
    <mergeCell ref="J20:J21"/>
    <mergeCell ref="J26:J27"/>
    <mergeCell ref="C71:L71"/>
    <mergeCell ref="B19:C19"/>
    <mergeCell ref="B10:C10"/>
    <mergeCell ref="G26:G27"/>
    <mergeCell ref="H26:H27"/>
    <mergeCell ref="B25:C25"/>
    <mergeCell ref="B29:C29"/>
    <mergeCell ref="B30:C30"/>
    <mergeCell ref="E11:E18"/>
    <mergeCell ref="E20:E21"/>
    <mergeCell ref="E26:E27"/>
    <mergeCell ref="G11:G18"/>
    <mergeCell ref="H11:H18"/>
    <mergeCell ref="B32:C32"/>
    <mergeCell ref="G33:G41"/>
    <mergeCell ref="H33:H41"/>
    <mergeCell ref="B54:C54"/>
    <mergeCell ref="G55:G62"/>
    <mergeCell ref="H55:H62"/>
    <mergeCell ref="E55:E62"/>
    <mergeCell ref="E34:E41"/>
    <mergeCell ref="B63:C63"/>
    <mergeCell ref="C48:L48"/>
    <mergeCell ref="C49:L49"/>
    <mergeCell ref="E50:E51"/>
    <mergeCell ref="B89:C89"/>
    <mergeCell ref="B94:C94"/>
    <mergeCell ref="G95:G104"/>
    <mergeCell ref="H95:H104"/>
    <mergeCell ref="B105:C105"/>
    <mergeCell ref="H106:H108"/>
    <mergeCell ref="G65:G70"/>
    <mergeCell ref="H65:H70"/>
    <mergeCell ref="B188:C188"/>
    <mergeCell ref="E72:E79"/>
    <mergeCell ref="E65:E70"/>
    <mergeCell ref="B109:C109"/>
    <mergeCell ref="G110:G120"/>
    <mergeCell ref="H110:H120"/>
    <mergeCell ref="B121:C121"/>
    <mergeCell ref="G122:G125"/>
    <mergeCell ref="H122:H125"/>
    <mergeCell ref="E110:E120"/>
    <mergeCell ref="B126:C126"/>
    <mergeCell ref="G91:G93"/>
    <mergeCell ref="H91:H93"/>
    <mergeCell ref="E122:E125"/>
    <mergeCell ref="B131:C131"/>
    <mergeCell ref="G127:G130"/>
    <mergeCell ref="H127:H130"/>
    <mergeCell ref="B137:C137"/>
    <mergeCell ref="G138:G154"/>
    <mergeCell ref="H138:H154"/>
    <mergeCell ref="B150:C150"/>
    <mergeCell ref="B138:C138"/>
    <mergeCell ref="E139:E149"/>
    <mergeCell ref="E151:E154"/>
    <mergeCell ref="G132:G136"/>
    <mergeCell ref="H132:H136"/>
    <mergeCell ref="E132:E136"/>
    <mergeCell ref="E127:E130"/>
    <mergeCell ref="B155:C155"/>
    <mergeCell ref="G156:G161"/>
    <mergeCell ref="H156:H161"/>
    <mergeCell ref="B163:C163"/>
    <mergeCell ref="B171:C171"/>
    <mergeCell ref="G172:G173"/>
    <mergeCell ref="H172:H173"/>
    <mergeCell ref="B178:C178"/>
    <mergeCell ref="B180:C180"/>
    <mergeCell ref="C174:L174"/>
    <mergeCell ref="J172:J173"/>
    <mergeCell ref="C165:L165"/>
    <mergeCell ref="E172:E173"/>
    <mergeCell ref="B162:C162"/>
    <mergeCell ref="B182:C182"/>
    <mergeCell ref="E183:E185"/>
    <mergeCell ref="G183:G185"/>
    <mergeCell ref="H183:H185"/>
    <mergeCell ref="B186:C186"/>
    <mergeCell ref="H194:H195"/>
    <mergeCell ref="B193:C193"/>
    <mergeCell ref="B194:C194"/>
    <mergeCell ref="G194:G195"/>
    <mergeCell ref="B192:C192"/>
    <mergeCell ref="G189:G191"/>
    <mergeCell ref="H189:H191"/>
    <mergeCell ref="B220:C220"/>
    <mergeCell ref="G221:G226"/>
    <mergeCell ref="H221:H226"/>
    <mergeCell ref="B259:C259"/>
    <mergeCell ref="G261:G262"/>
    <mergeCell ref="H261:H262"/>
    <mergeCell ref="G263:G272"/>
    <mergeCell ref="H263:H272"/>
    <mergeCell ref="B197:C197"/>
    <mergeCell ref="G196:G202"/>
    <mergeCell ref="H196:H202"/>
    <mergeCell ref="B204:C204"/>
    <mergeCell ref="G205:G212"/>
    <mergeCell ref="H205:H212"/>
    <mergeCell ref="G213:G219"/>
    <mergeCell ref="H213:H219"/>
    <mergeCell ref="B205:C205"/>
    <mergeCell ref="B213:C213"/>
    <mergeCell ref="B200:C200"/>
    <mergeCell ref="B203:C203"/>
    <mergeCell ref="B227:D227"/>
    <mergeCell ref="K274:K279"/>
    <mergeCell ref="K280:K288"/>
    <mergeCell ref="G275:G279"/>
    <mergeCell ref="H275:H279"/>
    <mergeCell ref="G280:G292"/>
    <mergeCell ref="H280:H292"/>
    <mergeCell ref="G294:G296"/>
    <mergeCell ref="H294:H296"/>
    <mergeCell ref="G297:G299"/>
    <mergeCell ref="H297:H299"/>
    <mergeCell ref="J90:J93"/>
    <mergeCell ref="J95:J104"/>
    <mergeCell ref="J110:J120"/>
    <mergeCell ref="E81:E88"/>
    <mergeCell ref="G81:G88"/>
    <mergeCell ref="H81:H88"/>
    <mergeCell ref="K81:K88"/>
    <mergeCell ref="K91:K93"/>
    <mergeCell ref="J107:J108"/>
    <mergeCell ref="K107:K108"/>
    <mergeCell ref="G107:G108"/>
    <mergeCell ref="J81:J88"/>
  </mergeCells>
  <printOptions horizontalCentered="1"/>
  <pageMargins left="0.45" right="0.45" top="0.5" bottom="0.5" header="0.3" footer="0.3"/>
  <pageSetup paperSize="9" scale="60" orientation="landscape" r:id="rId1"/>
  <headerFooter>
    <oddFooter>Page &amp;P</oddFooter>
  </headerFooter>
  <rowBreaks count="3" manualBreakCount="3">
    <brk id="41" max="16383" man="1"/>
    <brk id="90" max="18" man="1"/>
    <brk id="12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182"/>
  <sheetViews>
    <sheetView zoomScale="85" zoomScaleNormal="85" workbookViewId="0">
      <pane xSplit="3" ySplit="5" topLeftCell="BA6" activePane="bottomRight" state="frozen"/>
      <selection pane="topRight"/>
      <selection pane="bottomLeft"/>
      <selection pane="bottomRight" activeCell="BQ16" sqref="BQ16"/>
    </sheetView>
  </sheetViews>
  <sheetFormatPr defaultColWidth="9" defaultRowHeight="15"/>
  <cols>
    <col min="2" max="2" width="19.7109375" customWidth="1"/>
    <col min="4" max="4" width="10.42578125" customWidth="1"/>
    <col min="5" max="5" width="12.42578125" style="8" customWidth="1"/>
    <col min="7" max="7" width="13" customWidth="1"/>
    <col min="14" max="14" width="15" customWidth="1"/>
    <col min="17" max="17" width="9.140625" customWidth="1"/>
    <col min="18" max="18" width="9.140625" style="9" customWidth="1"/>
    <col min="19" max="19" width="12.42578125" style="10" customWidth="1"/>
    <col min="20" max="20" width="9.140625"/>
    <col min="21" max="21" width="12.5703125" customWidth="1"/>
    <col min="22" max="27" width="9.140625"/>
    <col min="28" max="28" width="14.42578125" customWidth="1"/>
    <col min="29" max="30" width="9.140625"/>
    <col min="31" max="31" width="9.140625" customWidth="1"/>
    <col min="32" max="32" width="9.140625" style="9" customWidth="1"/>
    <col min="33" max="35" width="9" hidden="1" customWidth="1"/>
    <col min="36" max="36" width="4.140625" style="11" customWidth="1"/>
    <col min="37" max="37" width="12.42578125" style="8" customWidth="1"/>
    <col min="38" max="38" width="9.140625"/>
    <col min="39" max="39" width="10.140625" customWidth="1"/>
    <col min="40" max="45" width="9.140625"/>
    <col min="46" max="46" width="11.140625" customWidth="1"/>
    <col min="47" max="48" width="9.140625"/>
    <col min="49" max="49" width="9.140625" customWidth="1"/>
    <col min="50" max="50" width="9.140625" style="9" customWidth="1"/>
    <col min="51" max="51" width="4.140625" style="11" customWidth="1"/>
    <col min="52" max="52" width="12.42578125" style="8" customWidth="1"/>
    <col min="53" max="53" width="9.140625"/>
    <col min="54" max="54" width="10.140625" customWidth="1"/>
    <col min="55" max="60" width="9.140625"/>
    <col min="61" max="61" width="11.140625" customWidth="1"/>
    <col min="62" max="63" width="9.140625"/>
    <col min="64" max="64" width="11.42578125" customWidth="1"/>
    <col min="65" max="65" width="9.140625" style="9" customWidth="1"/>
    <col min="66" max="66" width="52" customWidth="1"/>
  </cols>
  <sheetData>
    <row r="1" spans="1:66" ht="84.75" customHeight="1">
      <c r="BN1" s="57" t="s">
        <v>1568</v>
      </c>
    </row>
    <row r="2" spans="1:66" ht="15.75" customHeight="1">
      <c r="A2" s="1711" t="s">
        <v>1153</v>
      </c>
      <c r="B2" s="1656" t="s">
        <v>1154</v>
      </c>
      <c r="C2" s="1656" t="s">
        <v>1155</v>
      </c>
      <c r="D2" s="1787" t="s">
        <v>1156</v>
      </c>
      <c r="E2" s="2385" t="s">
        <v>1569</v>
      </c>
      <c r="F2" s="2385"/>
      <c r="G2" s="2385"/>
      <c r="H2" s="2385"/>
      <c r="I2" s="2385"/>
      <c r="J2" s="2385"/>
      <c r="K2" s="2385"/>
      <c r="L2" s="2385"/>
      <c r="M2" s="2385"/>
      <c r="N2" s="2385"/>
      <c r="O2" s="2385"/>
      <c r="P2" s="2385"/>
      <c r="Q2" s="2385"/>
      <c r="R2" s="2385"/>
      <c r="S2" s="2385" t="s">
        <v>1570</v>
      </c>
      <c r="T2" s="2385"/>
      <c r="U2" s="2385"/>
      <c r="V2" s="2385"/>
      <c r="W2" s="2385"/>
      <c r="X2" s="2385"/>
      <c r="Y2" s="2385"/>
      <c r="Z2" s="2385"/>
      <c r="AA2" s="2385"/>
      <c r="AB2" s="2385"/>
      <c r="AC2" s="2385"/>
      <c r="AD2" s="2385"/>
      <c r="AE2" s="2385"/>
      <c r="AF2" s="2385"/>
      <c r="AK2" s="2386" t="s">
        <v>1571</v>
      </c>
      <c r="AL2" s="2386"/>
      <c r="AM2" s="2386"/>
      <c r="AN2" s="2386"/>
      <c r="AO2" s="2386"/>
      <c r="AP2" s="2386"/>
      <c r="AQ2" s="2386"/>
      <c r="AR2" s="2386"/>
      <c r="AS2" s="2386"/>
      <c r="AT2" s="2386"/>
      <c r="AU2" s="2386"/>
      <c r="AV2" s="2386"/>
      <c r="AW2" s="2386"/>
      <c r="AX2" s="2386"/>
      <c r="AZ2" s="2387" t="s">
        <v>1572</v>
      </c>
      <c r="BA2" s="2387"/>
      <c r="BB2" s="2387"/>
      <c r="BC2" s="2387"/>
      <c r="BD2" s="2387"/>
      <c r="BE2" s="2387"/>
      <c r="BF2" s="2387"/>
      <c r="BG2" s="2387"/>
      <c r="BH2" s="2387"/>
      <c r="BI2" s="2387"/>
      <c r="BJ2" s="2387"/>
      <c r="BK2" s="2387"/>
      <c r="BL2" s="2387"/>
      <c r="BM2" s="2387"/>
    </row>
    <row r="3" spans="1:66" ht="75.75" customHeight="1">
      <c r="A3" s="1711"/>
      <c r="B3" s="1656"/>
      <c r="C3" s="1656"/>
      <c r="D3" s="1787"/>
      <c r="E3" s="15" t="s">
        <v>1158</v>
      </c>
      <c r="F3" s="14" t="s">
        <v>1159</v>
      </c>
      <c r="G3" s="16" t="s">
        <v>1160</v>
      </c>
      <c r="H3" s="17" t="s">
        <v>1161</v>
      </c>
      <c r="I3" s="16" t="s">
        <v>1162</v>
      </c>
      <c r="J3" s="46" t="s">
        <v>1163</v>
      </c>
      <c r="K3" s="16" t="s">
        <v>1164</v>
      </c>
      <c r="L3" s="46" t="s">
        <v>1165</v>
      </c>
      <c r="M3" s="46" t="s">
        <v>1166</v>
      </c>
      <c r="N3" s="46" t="s">
        <v>1167</v>
      </c>
      <c r="O3" s="46" t="s">
        <v>1168</v>
      </c>
      <c r="P3" s="46" t="s">
        <v>1169</v>
      </c>
      <c r="Q3" s="46" t="s">
        <v>1170</v>
      </c>
      <c r="R3" s="17" t="s">
        <v>1171</v>
      </c>
      <c r="S3" s="47" t="s">
        <v>1158</v>
      </c>
      <c r="T3" s="14" t="s">
        <v>1159</v>
      </c>
      <c r="U3" s="16" t="s">
        <v>1160</v>
      </c>
      <c r="V3" s="17" t="s">
        <v>1161</v>
      </c>
      <c r="W3" s="16" t="s">
        <v>1162</v>
      </c>
      <c r="X3" s="46" t="s">
        <v>1163</v>
      </c>
      <c r="Y3" s="16" t="s">
        <v>1164</v>
      </c>
      <c r="Z3" s="46" t="s">
        <v>1165</v>
      </c>
      <c r="AA3" s="46" t="s">
        <v>1166</v>
      </c>
      <c r="AB3" s="46" t="s">
        <v>1167</v>
      </c>
      <c r="AC3" s="46" t="s">
        <v>1168</v>
      </c>
      <c r="AD3" s="46" t="s">
        <v>1169</v>
      </c>
      <c r="AE3" s="46" t="s">
        <v>1170</v>
      </c>
      <c r="AF3" s="17" t="s">
        <v>1171</v>
      </c>
      <c r="AK3" s="15" t="s">
        <v>1158</v>
      </c>
      <c r="AL3" s="14" t="s">
        <v>1159</v>
      </c>
      <c r="AM3" s="16" t="s">
        <v>1160</v>
      </c>
      <c r="AN3" s="17" t="s">
        <v>1161</v>
      </c>
      <c r="AO3" s="16" t="s">
        <v>1162</v>
      </c>
      <c r="AP3" s="46" t="s">
        <v>1163</v>
      </c>
      <c r="AQ3" s="16" t="s">
        <v>1164</v>
      </c>
      <c r="AR3" s="46" t="s">
        <v>1165</v>
      </c>
      <c r="AS3" s="46" t="s">
        <v>1166</v>
      </c>
      <c r="AT3" s="46" t="s">
        <v>1167</v>
      </c>
      <c r="AU3" s="46" t="s">
        <v>1168</v>
      </c>
      <c r="AV3" s="46" t="s">
        <v>1169</v>
      </c>
      <c r="AW3" s="46" t="s">
        <v>1170</v>
      </c>
      <c r="AX3" s="17" t="s">
        <v>1171</v>
      </c>
      <c r="AZ3" s="15" t="s">
        <v>1158</v>
      </c>
      <c r="BA3" s="14" t="s">
        <v>1159</v>
      </c>
      <c r="BB3" s="16" t="s">
        <v>1160</v>
      </c>
      <c r="BC3" s="17" t="s">
        <v>1161</v>
      </c>
      <c r="BD3" s="16" t="s">
        <v>1162</v>
      </c>
      <c r="BE3" s="46" t="s">
        <v>1163</v>
      </c>
      <c r="BF3" s="16" t="s">
        <v>1164</v>
      </c>
      <c r="BG3" s="46" t="s">
        <v>1165</v>
      </c>
      <c r="BH3" s="46" t="s">
        <v>1166</v>
      </c>
      <c r="BI3" s="46" t="s">
        <v>1167</v>
      </c>
      <c r="BJ3" s="46" t="s">
        <v>1168</v>
      </c>
      <c r="BK3" s="46" t="s">
        <v>1169</v>
      </c>
      <c r="BL3" s="46" t="s">
        <v>1170</v>
      </c>
      <c r="BM3" s="17" t="s">
        <v>1171</v>
      </c>
    </row>
    <row r="4" spans="1:66">
      <c r="A4" s="12"/>
      <c r="B4" s="12" t="s">
        <v>1336</v>
      </c>
      <c r="C4" s="12" t="s">
        <v>1337</v>
      </c>
      <c r="D4" s="12" t="s">
        <v>1338</v>
      </c>
      <c r="E4" s="18" t="s">
        <v>1339</v>
      </c>
      <c r="F4" s="12" t="s">
        <v>1340</v>
      </c>
      <c r="G4" s="12">
        <v>1</v>
      </c>
      <c r="H4" s="12">
        <v>2</v>
      </c>
      <c r="I4" s="12">
        <v>3</v>
      </c>
      <c r="J4" s="12">
        <v>4</v>
      </c>
      <c r="K4" s="12">
        <v>5</v>
      </c>
      <c r="L4" s="12">
        <v>6</v>
      </c>
      <c r="M4" s="12">
        <v>7</v>
      </c>
      <c r="N4" s="12">
        <v>8</v>
      </c>
      <c r="O4" s="12">
        <v>9</v>
      </c>
      <c r="P4" s="12">
        <v>10</v>
      </c>
      <c r="Q4" s="12">
        <v>11</v>
      </c>
      <c r="R4" s="12">
        <v>12</v>
      </c>
      <c r="S4" s="48" t="s">
        <v>1339</v>
      </c>
      <c r="T4" s="12" t="s">
        <v>1340</v>
      </c>
      <c r="U4" s="12">
        <v>1</v>
      </c>
      <c r="V4" s="12">
        <v>2</v>
      </c>
      <c r="W4" s="12">
        <v>3</v>
      </c>
      <c r="X4" s="12">
        <v>4</v>
      </c>
      <c r="Y4" s="12">
        <v>5</v>
      </c>
      <c r="Z4" s="12">
        <v>6</v>
      </c>
      <c r="AA4" s="12">
        <v>7</v>
      </c>
      <c r="AB4" s="12">
        <v>8</v>
      </c>
      <c r="AC4" s="12">
        <v>9</v>
      </c>
      <c r="AD4" s="12">
        <v>10</v>
      </c>
      <c r="AE4" s="12">
        <v>11</v>
      </c>
      <c r="AF4" s="12">
        <v>12</v>
      </c>
      <c r="AK4" s="18" t="s">
        <v>1339</v>
      </c>
      <c r="AL4" s="12" t="s">
        <v>1340</v>
      </c>
      <c r="AM4" s="12">
        <v>1</v>
      </c>
      <c r="AN4" s="12">
        <v>2</v>
      </c>
      <c r="AO4" s="12">
        <v>3</v>
      </c>
      <c r="AP4" s="12">
        <v>4</v>
      </c>
      <c r="AQ4" s="12">
        <v>5</v>
      </c>
      <c r="AR4" s="12">
        <v>6</v>
      </c>
      <c r="AS4" s="12">
        <v>7</v>
      </c>
      <c r="AT4" s="12">
        <v>8</v>
      </c>
      <c r="AU4" s="12">
        <v>9</v>
      </c>
      <c r="AV4" s="12">
        <v>10</v>
      </c>
      <c r="AW4" s="12">
        <v>11</v>
      </c>
      <c r="AX4" s="12">
        <v>12</v>
      </c>
      <c r="AZ4" s="18" t="s">
        <v>1339</v>
      </c>
      <c r="BA4" s="12" t="s">
        <v>1340</v>
      </c>
      <c r="BB4" s="12">
        <v>1</v>
      </c>
      <c r="BC4" s="12">
        <v>2</v>
      </c>
      <c r="BD4" s="12">
        <v>3</v>
      </c>
      <c r="BE4" s="12">
        <v>4</v>
      </c>
      <c r="BF4" s="12">
        <v>5</v>
      </c>
      <c r="BG4" s="12">
        <v>6</v>
      </c>
      <c r="BH4" s="12">
        <v>7</v>
      </c>
      <c r="BI4" s="12">
        <v>8</v>
      </c>
      <c r="BJ4" s="12">
        <v>9</v>
      </c>
      <c r="BK4" s="12">
        <v>10</v>
      </c>
      <c r="BL4" s="12">
        <v>11</v>
      </c>
      <c r="BM4" s="12">
        <v>12</v>
      </c>
    </row>
    <row r="5" spans="1:66" ht="15.75">
      <c r="A5" s="1849" t="s">
        <v>1172</v>
      </c>
      <c r="B5" s="1849"/>
      <c r="C5" s="1849"/>
      <c r="D5" s="1849"/>
      <c r="E5" s="1849"/>
      <c r="F5" s="1849"/>
      <c r="G5" s="1849"/>
      <c r="H5" s="1849"/>
      <c r="I5" s="1849"/>
      <c r="J5" s="1849"/>
      <c r="K5" s="1849"/>
      <c r="L5" s="1849"/>
      <c r="M5" s="1849"/>
      <c r="N5" s="1849"/>
      <c r="O5" s="1849"/>
      <c r="P5" s="1849"/>
      <c r="Q5" s="1849"/>
      <c r="R5" s="1849"/>
      <c r="AF5"/>
      <c r="AK5" s="1849"/>
      <c r="AL5" s="1849"/>
      <c r="AM5" s="1849"/>
      <c r="AN5" s="1849"/>
      <c r="AO5" s="1849"/>
      <c r="AP5" s="1849"/>
      <c r="AQ5" s="1849"/>
      <c r="AR5" s="1849"/>
      <c r="AS5" s="1849"/>
      <c r="AT5" s="1849"/>
      <c r="AU5" s="1849"/>
      <c r="AV5" s="1849"/>
      <c r="AW5" s="1849"/>
      <c r="AX5" s="1849"/>
      <c r="AZ5" s="1849"/>
      <c r="BA5" s="1849"/>
      <c r="BB5" s="1849"/>
      <c r="BC5" s="1849"/>
      <c r="BD5" s="1849"/>
      <c r="BE5" s="1849"/>
      <c r="BF5" s="1849"/>
      <c r="BG5" s="1849"/>
      <c r="BH5" s="1849"/>
      <c r="BI5" s="1849"/>
      <c r="BJ5" s="1849"/>
      <c r="BK5" s="1849"/>
      <c r="BL5" s="1849"/>
      <c r="BM5" s="1849"/>
    </row>
    <row r="6" spans="1:66">
      <c r="A6" s="20"/>
      <c r="B6" s="21" t="s">
        <v>1173</v>
      </c>
      <c r="C6" s="21"/>
      <c r="D6" s="21"/>
      <c r="E6" s="22"/>
      <c r="F6" s="21"/>
      <c r="G6" s="21"/>
      <c r="H6" s="21"/>
      <c r="I6" s="21"/>
      <c r="J6" s="21"/>
      <c r="K6" s="21"/>
      <c r="L6" s="21"/>
      <c r="M6" s="21"/>
      <c r="N6" s="21"/>
      <c r="O6" s="21"/>
      <c r="P6" s="21"/>
      <c r="Q6" s="21"/>
      <c r="R6" s="21"/>
      <c r="S6" s="49"/>
      <c r="T6" s="21"/>
      <c r="U6" s="21"/>
      <c r="V6" s="21"/>
      <c r="W6" s="21"/>
      <c r="X6" s="21"/>
      <c r="Y6" s="21"/>
      <c r="Z6" s="21"/>
      <c r="AA6" s="21"/>
      <c r="AB6" s="21"/>
      <c r="AC6" s="21"/>
      <c r="AD6" s="21"/>
      <c r="AE6" s="21"/>
      <c r="AF6" s="21"/>
      <c r="AK6" s="22"/>
      <c r="AL6" s="21"/>
      <c r="AM6" s="21"/>
      <c r="AN6" s="21"/>
      <c r="AO6" s="21"/>
      <c r="AP6" s="21"/>
      <c r="AQ6" s="21"/>
      <c r="AR6" s="21"/>
      <c r="AS6" s="21"/>
      <c r="AT6" s="21"/>
      <c r="AU6" s="21"/>
      <c r="AV6" s="21"/>
      <c r="AW6" s="21"/>
      <c r="AX6" s="21"/>
      <c r="AZ6" s="22"/>
      <c r="BA6" s="21"/>
      <c r="BB6" s="21"/>
      <c r="BC6" s="21"/>
      <c r="BD6" s="21"/>
      <c r="BE6" s="21"/>
      <c r="BF6" s="21"/>
      <c r="BG6" s="21"/>
      <c r="BH6" s="21"/>
      <c r="BI6" s="21"/>
      <c r="BJ6" s="21"/>
      <c r="BK6" s="21"/>
      <c r="BL6" s="21"/>
      <c r="BM6" s="21"/>
    </row>
    <row r="7" spans="1:66" ht="15.75">
      <c r="A7" s="13">
        <v>1</v>
      </c>
      <c r="B7" s="1938" t="s">
        <v>1443</v>
      </c>
      <c r="C7" s="2388"/>
      <c r="D7" s="2388"/>
      <c r="E7" s="2388"/>
      <c r="F7" s="2388"/>
      <c r="G7" s="2388"/>
      <c r="H7" s="2388"/>
      <c r="I7" s="2388"/>
      <c r="J7" s="2388"/>
      <c r="K7" s="2388"/>
      <c r="L7" s="2388"/>
      <c r="M7" s="2388"/>
      <c r="N7" s="2388"/>
      <c r="O7" s="2388"/>
      <c r="P7" s="2388"/>
      <c r="Q7" s="2388"/>
      <c r="R7" s="2388"/>
      <c r="AF7"/>
      <c r="AK7" s="2388"/>
      <c r="AL7" s="2388"/>
      <c r="AM7" s="2388"/>
      <c r="AN7" s="2388"/>
      <c r="AO7" s="2388"/>
      <c r="AP7" s="2388"/>
      <c r="AQ7" s="2388"/>
      <c r="AR7" s="2388"/>
      <c r="AS7" s="2388"/>
      <c r="AT7" s="2388"/>
      <c r="AU7" s="2388"/>
      <c r="AV7" s="2388"/>
      <c r="AW7" s="2388"/>
      <c r="AX7" s="2388"/>
      <c r="AZ7" s="2388"/>
      <c r="BA7" s="2388"/>
      <c r="BB7" s="2388"/>
      <c r="BC7" s="2388"/>
      <c r="BD7" s="2388"/>
      <c r="BE7" s="2388"/>
      <c r="BF7" s="2388"/>
      <c r="BG7" s="2388"/>
      <c r="BH7" s="2388"/>
      <c r="BI7" s="2388"/>
      <c r="BJ7" s="2388"/>
      <c r="BK7" s="2388"/>
      <c r="BL7" s="2388"/>
      <c r="BM7" s="2388"/>
    </row>
    <row r="8" spans="1:66" ht="15.75">
      <c r="A8" s="12"/>
      <c r="B8" s="2389" t="s">
        <v>1342</v>
      </c>
      <c r="C8" s="2389"/>
      <c r="D8" s="2389"/>
      <c r="E8" s="2389"/>
      <c r="F8" s="2389"/>
      <c r="G8" s="2391" t="s">
        <v>1343</v>
      </c>
      <c r="H8" s="2391"/>
      <c r="I8" s="2391"/>
      <c r="J8" s="2391"/>
      <c r="K8" s="2391"/>
      <c r="L8" s="2391"/>
      <c r="M8" s="2391"/>
      <c r="N8" s="2391"/>
      <c r="O8" s="2391"/>
      <c r="P8" s="2391"/>
      <c r="Q8" s="2391"/>
      <c r="R8" s="2391"/>
      <c r="U8" s="2391" t="s">
        <v>1343</v>
      </c>
      <c r="V8" s="2391"/>
      <c r="W8" s="2391"/>
      <c r="X8" s="2391"/>
      <c r="Y8" s="2391"/>
      <c r="Z8" s="2391"/>
      <c r="AA8" s="2391"/>
      <c r="AB8" s="2391"/>
      <c r="AC8" s="2391"/>
      <c r="AD8" s="2391"/>
      <c r="AE8" s="2391"/>
      <c r="AF8" s="2391"/>
      <c r="AK8" s="2389"/>
      <c r="AL8" s="2389"/>
      <c r="AM8" s="2391" t="s">
        <v>1343</v>
      </c>
      <c r="AN8" s="2391"/>
      <c r="AO8" s="2391"/>
      <c r="AP8" s="2391"/>
      <c r="AQ8" s="2391"/>
      <c r="AR8" s="2391"/>
      <c r="AS8" s="2391"/>
      <c r="AT8" s="2391"/>
      <c r="AU8" s="2391"/>
      <c r="AV8" s="2391"/>
      <c r="AW8" s="2391"/>
      <c r="AX8" s="2391"/>
      <c r="AZ8" s="2389"/>
      <c r="BA8" s="2389"/>
      <c r="BB8" s="2391" t="s">
        <v>1343</v>
      </c>
      <c r="BC8" s="2391"/>
      <c r="BD8" s="2391"/>
      <c r="BE8" s="2391"/>
      <c r="BF8" s="2391"/>
      <c r="BG8" s="2391"/>
      <c r="BH8" s="2391"/>
      <c r="BI8" s="2391"/>
      <c r="BJ8" s="2391"/>
      <c r="BK8" s="2391"/>
      <c r="BL8" s="2391"/>
      <c r="BM8" s="2391"/>
    </row>
    <row r="9" spans="1:66" ht="30" customHeight="1">
      <c r="A9" s="12"/>
      <c r="B9" s="26" t="s">
        <v>1395</v>
      </c>
      <c r="C9" s="27" t="s">
        <v>152</v>
      </c>
      <c r="D9" s="1854" t="s">
        <v>1178</v>
      </c>
      <c r="E9" s="29" t="e">
        <f>#REF!</f>
        <v>#REF!</v>
      </c>
      <c r="F9" s="25"/>
      <c r="G9" s="2391"/>
      <c r="H9" s="2391"/>
      <c r="I9" s="2391"/>
      <c r="J9" s="2391"/>
      <c r="K9" s="2391"/>
      <c r="L9" s="2391"/>
      <c r="M9" s="2391"/>
      <c r="N9" s="2391"/>
      <c r="O9" s="2391"/>
      <c r="P9" s="2391"/>
      <c r="Q9" s="2391"/>
      <c r="R9" s="2391"/>
      <c r="S9" s="50">
        <f>'GIÁ VLXD THÁNG 9.2022 -PL2'!E12</f>
        <v>2430.5555555555552</v>
      </c>
      <c r="T9" s="25"/>
      <c r="U9" s="2391"/>
      <c r="V9" s="2391"/>
      <c r="W9" s="2391"/>
      <c r="X9" s="2391"/>
      <c r="Y9" s="2391"/>
      <c r="Z9" s="2391"/>
      <c r="AA9" s="2391"/>
      <c r="AB9" s="2391"/>
      <c r="AC9" s="2391"/>
      <c r="AD9" s="2391"/>
      <c r="AE9" s="2391"/>
      <c r="AF9" s="2391"/>
      <c r="AK9" s="56" t="e">
        <f>IF(AND(E9&gt;0,E9=S9),"-",S9-E9)</f>
        <v>#REF!</v>
      </c>
      <c r="AL9" s="25"/>
      <c r="AM9" s="2391"/>
      <c r="AN9" s="2391"/>
      <c r="AO9" s="2391"/>
      <c r="AP9" s="2391"/>
      <c r="AQ9" s="2391"/>
      <c r="AR9" s="2391"/>
      <c r="AS9" s="2391"/>
      <c r="AT9" s="2391"/>
      <c r="AU9" s="2391"/>
      <c r="AV9" s="2391"/>
      <c r="AW9" s="2391"/>
      <c r="AX9" s="2391"/>
      <c r="AZ9" s="56" t="e">
        <f>AK9/E9</f>
        <v>#REF!</v>
      </c>
      <c r="BA9" s="25"/>
      <c r="BB9" s="2391"/>
      <c r="BC9" s="2391"/>
      <c r="BD9" s="2391"/>
      <c r="BE9" s="2391"/>
      <c r="BF9" s="2391"/>
      <c r="BG9" s="2391"/>
      <c r="BH9" s="2391"/>
      <c r="BI9" s="2391"/>
      <c r="BJ9" s="2391"/>
      <c r="BK9" s="2391"/>
      <c r="BL9" s="2391"/>
      <c r="BM9" s="2391"/>
    </row>
    <row r="10" spans="1:66" ht="30">
      <c r="A10" s="12"/>
      <c r="B10" s="26" t="s">
        <v>1396</v>
      </c>
      <c r="C10" s="27" t="s">
        <v>152</v>
      </c>
      <c r="D10" s="1854"/>
      <c r="E10" s="29" t="e">
        <f>#REF!</f>
        <v>#REF!</v>
      </c>
      <c r="F10" s="25"/>
      <c r="G10" s="2391"/>
      <c r="H10" s="2391"/>
      <c r="I10" s="2391"/>
      <c r="J10" s="2391"/>
      <c r="K10" s="2391"/>
      <c r="L10" s="2391"/>
      <c r="M10" s="2391"/>
      <c r="N10" s="2391"/>
      <c r="O10" s="2391"/>
      <c r="P10" s="2391"/>
      <c r="Q10" s="2391"/>
      <c r="R10" s="2391"/>
      <c r="S10" s="50">
        <f>'GIÁ VLXD THÁNG 9.2022 -PL2'!E13</f>
        <v>3495.37037037037</v>
      </c>
      <c r="T10" s="25"/>
      <c r="U10" s="2391"/>
      <c r="V10" s="2391"/>
      <c r="W10" s="2391"/>
      <c r="X10" s="2391"/>
      <c r="Y10" s="2391"/>
      <c r="Z10" s="2391"/>
      <c r="AA10" s="2391"/>
      <c r="AB10" s="2391"/>
      <c r="AC10" s="2391"/>
      <c r="AD10" s="2391"/>
      <c r="AE10" s="2391"/>
      <c r="AF10" s="2391"/>
      <c r="AK10" s="56" t="e">
        <f t="shared" ref="AK10:AK21" si="0">IF(AND(E10&gt;0,E10=S10),"-",S10-E10)</f>
        <v>#REF!</v>
      </c>
      <c r="AL10" s="25"/>
      <c r="AM10" s="2391"/>
      <c r="AN10" s="2391"/>
      <c r="AO10" s="2391"/>
      <c r="AP10" s="2391"/>
      <c r="AQ10" s="2391"/>
      <c r="AR10" s="2391"/>
      <c r="AS10" s="2391"/>
      <c r="AT10" s="2391"/>
      <c r="AU10" s="2391"/>
      <c r="AV10" s="2391"/>
      <c r="AW10" s="2391"/>
      <c r="AX10" s="2391"/>
      <c r="AZ10" s="56" t="e">
        <f t="shared" ref="AZ10:AZ16" si="1">AK10/E10</f>
        <v>#REF!</v>
      </c>
      <c r="BA10" s="25"/>
      <c r="BB10" s="2391"/>
      <c r="BC10" s="2391"/>
      <c r="BD10" s="2391"/>
      <c r="BE10" s="2391"/>
      <c r="BF10" s="2391"/>
      <c r="BG10" s="2391"/>
      <c r="BH10" s="2391"/>
      <c r="BI10" s="2391"/>
      <c r="BJ10" s="2391"/>
      <c r="BK10" s="2391"/>
      <c r="BL10" s="2391"/>
      <c r="BM10" s="2391"/>
    </row>
    <row r="11" spans="1:66" ht="30">
      <c r="A11" s="30"/>
      <c r="B11" s="26" t="s">
        <v>1397</v>
      </c>
      <c r="C11" s="27" t="s">
        <v>152</v>
      </c>
      <c r="D11" s="1854"/>
      <c r="E11" s="29" t="e">
        <f>#REF!</f>
        <v>#REF!</v>
      </c>
      <c r="F11" s="31"/>
      <c r="G11" s="2391"/>
      <c r="H11" s="2391"/>
      <c r="I11" s="2391"/>
      <c r="J11" s="2391"/>
      <c r="K11" s="2391"/>
      <c r="L11" s="2391"/>
      <c r="M11" s="2391"/>
      <c r="N11" s="2391"/>
      <c r="O11" s="2391"/>
      <c r="P11" s="2391"/>
      <c r="Q11" s="2391"/>
      <c r="R11" s="2391"/>
      <c r="S11" s="50">
        <f>'GIÁ VLXD THÁNG 9.2022 -PL2'!E14</f>
        <v>1666.6666666666665</v>
      </c>
      <c r="T11" s="31"/>
      <c r="U11" s="2391"/>
      <c r="V11" s="2391"/>
      <c r="W11" s="2391"/>
      <c r="X11" s="2391"/>
      <c r="Y11" s="2391"/>
      <c r="Z11" s="2391"/>
      <c r="AA11" s="2391"/>
      <c r="AB11" s="2391"/>
      <c r="AC11" s="2391"/>
      <c r="AD11" s="2391"/>
      <c r="AE11" s="2391"/>
      <c r="AF11" s="2391"/>
      <c r="AK11" s="56" t="e">
        <f t="shared" si="0"/>
        <v>#REF!</v>
      </c>
      <c r="AL11" s="31"/>
      <c r="AM11" s="2391"/>
      <c r="AN11" s="2391"/>
      <c r="AO11" s="2391"/>
      <c r="AP11" s="2391"/>
      <c r="AQ11" s="2391"/>
      <c r="AR11" s="2391"/>
      <c r="AS11" s="2391"/>
      <c r="AT11" s="2391"/>
      <c r="AU11" s="2391"/>
      <c r="AV11" s="2391"/>
      <c r="AW11" s="2391"/>
      <c r="AX11" s="2391"/>
      <c r="AZ11" s="56" t="e">
        <f t="shared" si="1"/>
        <v>#REF!</v>
      </c>
      <c r="BA11" s="31"/>
      <c r="BB11" s="2391"/>
      <c r="BC11" s="2391"/>
      <c r="BD11" s="2391"/>
      <c r="BE11" s="2391"/>
      <c r="BF11" s="2391"/>
      <c r="BG11" s="2391"/>
      <c r="BH11" s="2391"/>
      <c r="BI11" s="2391"/>
      <c r="BJ11" s="2391"/>
      <c r="BK11" s="2391"/>
      <c r="BL11" s="2391"/>
      <c r="BM11" s="2391"/>
    </row>
    <row r="12" spans="1:66" ht="30">
      <c r="A12" s="30"/>
      <c r="B12" s="26" t="s">
        <v>1398</v>
      </c>
      <c r="C12" s="27" t="s">
        <v>152</v>
      </c>
      <c r="D12" s="1854"/>
      <c r="E12" s="29" t="e">
        <f>#REF!</f>
        <v>#REF!</v>
      </c>
      <c r="F12" s="31"/>
      <c r="G12" s="2391"/>
      <c r="H12" s="2391"/>
      <c r="I12" s="2391"/>
      <c r="J12" s="2391"/>
      <c r="K12" s="2391"/>
      <c r="L12" s="2391"/>
      <c r="M12" s="2391"/>
      <c r="N12" s="2391"/>
      <c r="O12" s="2391"/>
      <c r="P12" s="2391"/>
      <c r="Q12" s="2391"/>
      <c r="R12" s="2391"/>
      <c r="S12" s="50">
        <f>'GIÁ VLXD THÁNG 9.2022 -PL2'!E15</f>
        <v>1530</v>
      </c>
      <c r="T12" s="31"/>
      <c r="U12" s="2391"/>
      <c r="V12" s="2391"/>
      <c r="W12" s="2391"/>
      <c r="X12" s="2391"/>
      <c r="Y12" s="2391"/>
      <c r="Z12" s="2391"/>
      <c r="AA12" s="2391"/>
      <c r="AB12" s="2391"/>
      <c r="AC12" s="2391"/>
      <c r="AD12" s="2391"/>
      <c r="AE12" s="2391"/>
      <c r="AF12" s="2391"/>
      <c r="AK12" s="56" t="e">
        <f t="shared" si="0"/>
        <v>#REF!</v>
      </c>
      <c r="AL12" s="31"/>
      <c r="AM12" s="2391"/>
      <c r="AN12" s="2391"/>
      <c r="AO12" s="2391"/>
      <c r="AP12" s="2391"/>
      <c r="AQ12" s="2391"/>
      <c r="AR12" s="2391"/>
      <c r="AS12" s="2391"/>
      <c r="AT12" s="2391"/>
      <c r="AU12" s="2391"/>
      <c r="AV12" s="2391"/>
      <c r="AW12" s="2391"/>
      <c r="AX12" s="2391"/>
      <c r="AZ12" s="56" t="e">
        <f t="shared" si="1"/>
        <v>#REF!</v>
      </c>
      <c r="BA12" s="31"/>
      <c r="BB12" s="2391"/>
      <c r="BC12" s="2391"/>
      <c r="BD12" s="2391"/>
      <c r="BE12" s="2391"/>
      <c r="BF12" s="2391"/>
      <c r="BG12" s="2391"/>
      <c r="BH12" s="2391"/>
      <c r="BI12" s="2391"/>
      <c r="BJ12" s="2391"/>
      <c r="BK12" s="2391"/>
      <c r="BL12" s="2391"/>
      <c r="BM12" s="2391"/>
    </row>
    <row r="13" spans="1:66" ht="30">
      <c r="A13" s="30"/>
      <c r="B13" s="26" t="s">
        <v>1399</v>
      </c>
      <c r="C13" s="27" t="s">
        <v>152</v>
      </c>
      <c r="D13" s="1854"/>
      <c r="E13" s="29" t="e">
        <f>#REF!</f>
        <v>#REF!</v>
      </c>
      <c r="F13" s="31"/>
      <c r="G13" s="2391"/>
      <c r="H13" s="2391"/>
      <c r="I13" s="2391"/>
      <c r="J13" s="2391"/>
      <c r="K13" s="2391"/>
      <c r="L13" s="2391"/>
      <c r="M13" s="2391"/>
      <c r="N13" s="2391"/>
      <c r="O13" s="2391"/>
      <c r="P13" s="2391"/>
      <c r="Q13" s="2391"/>
      <c r="R13" s="2391"/>
      <c r="S13" s="50">
        <f>'GIÁ VLXD THÁNG 9.2022 -PL2'!E16</f>
        <v>1500.9259259259259</v>
      </c>
      <c r="T13" s="31"/>
      <c r="U13" s="2391"/>
      <c r="V13" s="2391"/>
      <c r="W13" s="2391"/>
      <c r="X13" s="2391"/>
      <c r="Y13" s="2391"/>
      <c r="Z13" s="2391"/>
      <c r="AA13" s="2391"/>
      <c r="AB13" s="2391"/>
      <c r="AC13" s="2391"/>
      <c r="AD13" s="2391"/>
      <c r="AE13" s="2391"/>
      <c r="AF13" s="2391"/>
      <c r="AK13" s="56" t="e">
        <f t="shared" si="0"/>
        <v>#REF!</v>
      </c>
      <c r="AL13" s="31"/>
      <c r="AM13" s="2391"/>
      <c r="AN13" s="2391"/>
      <c r="AO13" s="2391"/>
      <c r="AP13" s="2391"/>
      <c r="AQ13" s="2391"/>
      <c r="AR13" s="2391"/>
      <c r="AS13" s="2391"/>
      <c r="AT13" s="2391"/>
      <c r="AU13" s="2391"/>
      <c r="AV13" s="2391"/>
      <c r="AW13" s="2391"/>
      <c r="AX13" s="2391"/>
      <c r="AZ13" s="56" t="e">
        <f t="shared" si="1"/>
        <v>#REF!</v>
      </c>
      <c r="BA13" s="31"/>
      <c r="BB13" s="2391"/>
      <c r="BC13" s="2391"/>
      <c r="BD13" s="2391"/>
      <c r="BE13" s="2391"/>
      <c r="BF13" s="2391"/>
      <c r="BG13" s="2391"/>
      <c r="BH13" s="2391"/>
      <c r="BI13" s="2391"/>
      <c r="BJ13" s="2391"/>
      <c r="BK13" s="2391"/>
      <c r="BL13" s="2391"/>
      <c r="BM13" s="2391"/>
    </row>
    <row r="14" spans="1:66" ht="30">
      <c r="A14" s="30"/>
      <c r="B14" s="26" t="s">
        <v>1400</v>
      </c>
      <c r="C14" s="27" t="s">
        <v>152</v>
      </c>
      <c r="D14" s="1854"/>
      <c r="E14" s="29" t="e">
        <f>#REF!</f>
        <v>#REF!</v>
      </c>
      <c r="F14" s="31"/>
      <c r="G14" s="2391"/>
      <c r="H14" s="2391"/>
      <c r="I14" s="2391"/>
      <c r="J14" s="2391"/>
      <c r="K14" s="2391"/>
      <c r="L14" s="2391"/>
      <c r="M14" s="2391"/>
      <c r="N14" s="2391"/>
      <c r="O14" s="2391"/>
      <c r="P14" s="2391"/>
      <c r="Q14" s="2391"/>
      <c r="R14" s="2391"/>
      <c r="S14" s="50">
        <f>'GIÁ VLXD THÁNG 9.2022 -PL2'!E17</f>
        <v>1166.6666666666665</v>
      </c>
      <c r="T14" s="31"/>
      <c r="U14" s="2391"/>
      <c r="V14" s="2391"/>
      <c r="W14" s="2391"/>
      <c r="X14" s="2391"/>
      <c r="Y14" s="2391"/>
      <c r="Z14" s="2391"/>
      <c r="AA14" s="2391"/>
      <c r="AB14" s="2391"/>
      <c r="AC14" s="2391"/>
      <c r="AD14" s="2391"/>
      <c r="AE14" s="2391"/>
      <c r="AF14" s="2391"/>
      <c r="AK14" s="56" t="e">
        <f t="shared" si="0"/>
        <v>#REF!</v>
      </c>
      <c r="AL14" s="31"/>
      <c r="AM14" s="2391"/>
      <c r="AN14" s="2391"/>
      <c r="AO14" s="2391"/>
      <c r="AP14" s="2391"/>
      <c r="AQ14" s="2391"/>
      <c r="AR14" s="2391"/>
      <c r="AS14" s="2391"/>
      <c r="AT14" s="2391"/>
      <c r="AU14" s="2391"/>
      <c r="AV14" s="2391"/>
      <c r="AW14" s="2391"/>
      <c r="AX14" s="2391"/>
      <c r="AZ14" s="56" t="e">
        <f t="shared" si="1"/>
        <v>#REF!</v>
      </c>
      <c r="BA14" s="31"/>
      <c r="BB14" s="2391"/>
      <c r="BC14" s="2391"/>
      <c r="BD14" s="2391"/>
      <c r="BE14" s="2391"/>
      <c r="BF14" s="2391"/>
      <c r="BG14" s="2391"/>
      <c r="BH14" s="2391"/>
      <c r="BI14" s="2391"/>
      <c r="BJ14" s="2391"/>
      <c r="BK14" s="2391"/>
      <c r="BL14" s="2391"/>
      <c r="BM14" s="2391"/>
    </row>
    <row r="15" spans="1:66" ht="30">
      <c r="A15" s="30"/>
      <c r="B15" s="26" t="s">
        <v>1401</v>
      </c>
      <c r="C15" s="27" t="s">
        <v>152</v>
      </c>
      <c r="D15" s="1854"/>
      <c r="E15" s="29" t="e">
        <f>#REF!</f>
        <v>#REF!</v>
      </c>
      <c r="F15" s="31"/>
      <c r="G15" s="2391"/>
      <c r="H15" s="2391"/>
      <c r="I15" s="2391"/>
      <c r="J15" s="2391"/>
      <c r="K15" s="2391"/>
      <c r="L15" s="2391"/>
      <c r="M15" s="2391"/>
      <c r="N15" s="2391"/>
      <c r="O15" s="2391"/>
      <c r="P15" s="2391"/>
      <c r="Q15" s="2391"/>
      <c r="R15" s="2391"/>
      <c r="S15" s="50">
        <f>'GIÁ VLXD THÁNG 9.2022 -PL2'!E18</f>
        <v>990.74074074074065</v>
      </c>
      <c r="T15" s="31"/>
      <c r="U15" s="2391"/>
      <c r="V15" s="2391"/>
      <c r="W15" s="2391"/>
      <c r="X15" s="2391"/>
      <c r="Y15" s="2391"/>
      <c r="Z15" s="2391"/>
      <c r="AA15" s="2391"/>
      <c r="AB15" s="2391"/>
      <c r="AC15" s="2391"/>
      <c r="AD15" s="2391"/>
      <c r="AE15" s="2391"/>
      <c r="AF15" s="2391"/>
      <c r="AK15" s="56" t="e">
        <f t="shared" si="0"/>
        <v>#REF!</v>
      </c>
      <c r="AL15" s="31"/>
      <c r="AM15" s="2391"/>
      <c r="AN15" s="2391"/>
      <c r="AO15" s="2391"/>
      <c r="AP15" s="2391"/>
      <c r="AQ15" s="2391"/>
      <c r="AR15" s="2391"/>
      <c r="AS15" s="2391"/>
      <c r="AT15" s="2391"/>
      <c r="AU15" s="2391"/>
      <c r="AV15" s="2391"/>
      <c r="AW15" s="2391"/>
      <c r="AX15" s="2391"/>
      <c r="AZ15" s="56" t="e">
        <f t="shared" si="1"/>
        <v>#REF!</v>
      </c>
      <c r="BA15" s="31"/>
      <c r="BB15" s="2391"/>
      <c r="BC15" s="2391"/>
      <c r="BD15" s="2391"/>
      <c r="BE15" s="2391"/>
      <c r="BF15" s="2391"/>
      <c r="BG15" s="2391"/>
      <c r="BH15" s="2391"/>
      <c r="BI15" s="2391"/>
      <c r="BJ15" s="2391"/>
      <c r="BK15" s="2391"/>
      <c r="BL15" s="2391"/>
      <c r="BM15" s="2391"/>
    </row>
    <row r="16" spans="1:66" ht="30">
      <c r="A16" s="30"/>
      <c r="B16" s="26" t="s">
        <v>1402</v>
      </c>
      <c r="C16" s="27" t="s">
        <v>152</v>
      </c>
      <c r="D16" s="1854"/>
      <c r="E16" s="29" t="e">
        <f>#REF!</f>
        <v>#REF!</v>
      </c>
      <c r="F16" s="31"/>
      <c r="G16" s="2391"/>
      <c r="H16" s="2391"/>
      <c r="I16" s="2391"/>
      <c r="J16" s="2391"/>
      <c r="K16" s="2391"/>
      <c r="L16" s="2391"/>
      <c r="M16" s="2391"/>
      <c r="N16" s="2391"/>
      <c r="O16" s="2391"/>
      <c r="P16" s="2391"/>
      <c r="Q16" s="2391"/>
      <c r="R16" s="2391"/>
      <c r="S16" s="50">
        <f>'GIÁ VLXD THÁNG 9.2022 -PL2'!E19</f>
        <v>1018</v>
      </c>
      <c r="T16" s="31"/>
      <c r="U16" s="2391"/>
      <c r="V16" s="2391"/>
      <c r="W16" s="2391"/>
      <c r="X16" s="2391"/>
      <c r="Y16" s="2391"/>
      <c r="Z16" s="2391"/>
      <c r="AA16" s="2391"/>
      <c r="AB16" s="2391"/>
      <c r="AC16" s="2391"/>
      <c r="AD16" s="2391"/>
      <c r="AE16" s="2391"/>
      <c r="AF16" s="2391"/>
      <c r="AK16" s="56" t="e">
        <f t="shared" si="0"/>
        <v>#REF!</v>
      </c>
      <c r="AL16" s="31"/>
      <c r="AM16" s="2391"/>
      <c r="AN16" s="2391"/>
      <c r="AO16" s="2391"/>
      <c r="AP16" s="2391"/>
      <c r="AQ16" s="2391"/>
      <c r="AR16" s="2391"/>
      <c r="AS16" s="2391"/>
      <c r="AT16" s="2391"/>
      <c r="AU16" s="2391"/>
      <c r="AV16" s="2391"/>
      <c r="AW16" s="2391"/>
      <c r="AX16" s="2391"/>
      <c r="AZ16" s="56" t="e">
        <f t="shared" si="1"/>
        <v>#REF!</v>
      </c>
      <c r="BA16" s="31"/>
      <c r="BB16" s="2391"/>
      <c r="BC16" s="2391"/>
      <c r="BD16" s="2391"/>
      <c r="BE16" s="2391"/>
      <c r="BF16" s="2391"/>
      <c r="BG16" s="2391"/>
      <c r="BH16" s="2391"/>
      <c r="BI16" s="2391"/>
      <c r="BJ16" s="2391"/>
      <c r="BK16" s="2391"/>
      <c r="BL16" s="2391"/>
      <c r="BM16" s="2391"/>
    </row>
    <row r="17" spans="1:65" ht="15.75">
      <c r="A17" s="30"/>
      <c r="B17" s="2389" t="s">
        <v>1348</v>
      </c>
      <c r="C17" s="2389"/>
      <c r="D17" s="2389"/>
      <c r="E17" s="2389"/>
      <c r="F17" s="2389"/>
      <c r="G17" s="2391" t="s">
        <v>1349</v>
      </c>
      <c r="H17" s="2391"/>
      <c r="I17" s="2391"/>
      <c r="J17" s="2391"/>
      <c r="K17" s="2391"/>
      <c r="L17" s="2391"/>
      <c r="M17" s="2391"/>
      <c r="N17" s="2391"/>
      <c r="O17" s="2391"/>
      <c r="P17" s="2391"/>
      <c r="Q17" s="2391"/>
      <c r="R17" s="2391"/>
      <c r="U17" s="2391" t="s">
        <v>1349</v>
      </c>
      <c r="V17" s="2391"/>
      <c r="W17" s="2391"/>
      <c r="X17" s="2391"/>
      <c r="Y17" s="2391"/>
      <c r="Z17" s="2391"/>
      <c r="AA17" s="2391"/>
      <c r="AB17" s="2391"/>
      <c r="AC17" s="2391"/>
      <c r="AD17" s="2391"/>
      <c r="AE17" s="2391"/>
      <c r="AF17" s="2391"/>
      <c r="AK17" s="2389"/>
      <c r="AL17" s="2389"/>
      <c r="AM17" s="2391" t="s">
        <v>1349</v>
      </c>
      <c r="AN17" s="2391"/>
      <c r="AO17" s="2391"/>
      <c r="AP17" s="2391"/>
      <c r="AQ17" s="2391"/>
      <c r="AR17" s="2391"/>
      <c r="AS17" s="2391"/>
      <c r="AT17" s="2391"/>
      <c r="AU17" s="2391"/>
      <c r="AV17" s="2391"/>
      <c r="AW17" s="2391"/>
      <c r="AX17" s="2391"/>
      <c r="AZ17" s="2389"/>
      <c r="BA17" s="2389"/>
      <c r="BB17" s="2391" t="s">
        <v>1349</v>
      </c>
      <c r="BC17" s="2391"/>
      <c r="BD17" s="2391"/>
      <c r="BE17" s="2391"/>
      <c r="BF17" s="2391"/>
      <c r="BG17" s="2391"/>
      <c r="BH17" s="2391"/>
      <c r="BI17" s="2391"/>
      <c r="BJ17" s="2391"/>
      <c r="BK17" s="2391"/>
      <c r="BL17" s="2391"/>
      <c r="BM17" s="2391"/>
    </row>
    <row r="18" spans="1:65" ht="30" customHeight="1">
      <c r="A18" s="30"/>
      <c r="B18" s="26" t="s">
        <v>1344</v>
      </c>
      <c r="C18" s="27" t="s">
        <v>152</v>
      </c>
      <c r="D18" s="1854" t="s">
        <v>1178</v>
      </c>
      <c r="E18" s="29" t="e">
        <f>#REF!</f>
        <v>#REF!</v>
      </c>
      <c r="F18" s="31"/>
      <c r="G18" s="2391"/>
      <c r="H18" s="2391"/>
      <c r="I18" s="2391"/>
      <c r="J18" s="2391"/>
      <c r="K18" s="2391"/>
      <c r="L18" s="2391"/>
      <c r="M18" s="2391"/>
      <c r="N18" s="2391"/>
      <c r="O18" s="2391"/>
      <c r="P18" s="2391"/>
      <c r="Q18" s="2391"/>
      <c r="R18" s="2391"/>
      <c r="S18" s="50">
        <f>'GIÁ VLXD THÁNG 9.2022 -PL2'!E21</f>
        <v>0</v>
      </c>
      <c r="T18" s="31"/>
      <c r="U18" s="2391"/>
      <c r="V18" s="2391"/>
      <c r="W18" s="2391"/>
      <c r="X18" s="2391"/>
      <c r="Y18" s="2391"/>
      <c r="Z18" s="2391"/>
      <c r="AA18" s="2391"/>
      <c r="AB18" s="2391"/>
      <c r="AC18" s="2391"/>
      <c r="AD18" s="2391"/>
      <c r="AE18" s="2391"/>
      <c r="AF18" s="2391"/>
      <c r="AK18" s="56" t="e">
        <f t="shared" si="0"/>
        <v>#REF!</v>
      </c>
      <c r="AL18" s="31"/>
      <c r="AM18" s="2391"/>
      <c r="AN18" s="2391"/>
      <c r="AO18" s="2391"/>
      <c r="AP18" s="2391"/>
      <c r="AQ18" s="2391"/>
      <c r="AR18" s="2391"/>
      <c r="AS18" s="2391"/>
      <c r="AT18" s="2391"/>
      <c r="AU18" s="2391"/>
      <c r="AV18" s="2391"/>
      <c r="AW18" s="2391"/>
      <c r="AX18" s="2391"/>
      <c r="AZ18" s="56" t="e">
        <f>AK18/E18</f>
        <v>#REF!</v>
      </c>
      <c r="BA18" s="31"/>
      <c r="BB18" s="2391"/>
      <c r="BC18" s="2391"/>
      <c r="BD18" s="2391"/>
      <c r="BE18" s="2391"/>
      <c r="BF18" s="2391"/>
      <c r="BG18" s="2391"/>
      <c r="BH18" s="2391"/>
      <c r="BI18" s="2391"/>
      <c r="BJ18" s="2391"/>
      <c r="BK18" s="2391"/>
      <c r="BL18" s="2391"/>
      <c r="BM18" s="2391"/>
    </row>
    <row r="19" spans="1:65" ht="30">
      <c r="A19" s="30"/>
      <c r="B19" s="26" t="s">
        <v>1345</v>
      </c>
      <c r="C19" s="27" t="s">
        <v>152</v>
      </c>
      <c r="D19" s="1854"/>
      <c r="E19" s="29" t="e">
        <f>#REF!</f>
        <v>#REF!</v>
      </c>
      <c r="F19" s="31"/>
      <c r="G19" s="2391"/>
      <c r="H19" s="2391"/>
      <c r="I19" s="2391"/>
      <c r="J19" s="2391"/>
      <c r="K19" s="2391"/>
      <c r="L19" s="2391"/>
      <c r="M19" s="2391"/>
      <c r="N19" s="2391"/>
      <c r="O19" s="2391"/>
      <c r="P19" s="2391"/>
      <c r="Q19" s="2391"/>
      <c r="R19" s="2391"/>
      <c r="S19" s="50">
        <f>'GIÁ VLXD THÁNG 9.2022 -PL2'!E22</f>
        <v>1435</v>
      </c>
      <c r="T19" s="31"/>
      <c r="U19" s="2391"/>
      <c r="V19" s="2391"/>
      <c r="W19" s="2391"/>
      <c r="X19" s="2391"/>
      <c r="Y19" s="2391"/>
      <c r="Z19" s="2391"/>
      <c r="AA19" s="2391"/>
      <c r="AB19" s="2391"/>
      <c r="AC19" s="2391"/>
      <c r="AD19" s="2391"/>
      <c r="AE19" s="2391"/>
      <c r="AF19" s="2391"/>
      <c r="AK19" s="56" t="e">
        <f t="shared" si="0"/>
        <v>#REF!</v>
      </c>
      <c r="AL19" s="31"/>
      <c r="AM19" s="2391"/>
      <c r="AN19" s="2391"/>
      <c r="AO19" s="2391"/>
      <c r="AP19" s="2391"/>
      <c r="AQ19" s="2391"/>
      <c r="AR19" s="2391"/>
      <c r="AS19" s="2391"/>
      <c r="AT19" s="2391"/>
      <c r="AU19" s="2391"/>
      <c r="AV19" s="2391"/>
      <c r="AW19" s="2391"/>
      <c r="AX19" s="2391"/>
      <c r="AZ19" s="56" t="e">
        <f>AK19/E19</f>
        <v>#REF!</v>
      </c>
      <c r="BA19" s="31"/>
      <c r="BB19" s="2391"/>
      <c r="BC19" s="2391"/>
      <c r="BD19" s="2391"/>
      <c r="BE19" s="2391"/>
      <c r="BF19" s="2391"/>
      <c r="BG19" s="2391"/>
      <c r="BH19" s="2391"/>
      <c r="BI19" s="2391"/>
      <c r="BJ19" s="2391"/>
      <c r="BK19" s="2391"/>
      <c r="BL19" s="2391"/>
      <c r="BM19" s="2391"/>
    </row>
    <row r="20" spans="1:65" ht="30">
      <c r="A20" s="30"/>
      <c r="B20" s="26" t="s">
        <v>1346</v>
      </c>
      <c r="C20" s="27" t="s">
        <v>152</v>
      </c>
      <c r="D20" s="1854"/>
      <c r="E20" s="29" t="e">
        <f>#REF!</f>
        <v>#REF!</v>
      </c>
      <c r="F20" s="31"/>
      <c r="G20" s="2391"/>
      <c r="H20" s="2391"/>
      <c r="I20" s="2391"/>
      <c r="J20" s="2391"/>
      <c r="K20" s="2391"/>
      <c r="L20" s="2391"/>
      <c r="M20" s="2391"/>
      <c r="N20" s="2391"/>
      <c r="O20" s="2391"/>
      <c r="P20" s="2391"/>
      <c r="Q20" s="2391"/>
      <c r="R20" s="2391"/>
      <c r="S20" s="50">
        <f>'GIÁ VLXD THÁNG 9.2022 -PL2'!E23</f>
        <v>0</v>
      </c>
      <c r="T20" s="31"/>
      <c r="U20" s="2391"/>
      <c r="V20" s="2391"/>
      <c r="W20" s="2391"/>
      <c r="X20" s="2391"/>
      <c r="Y20" s="2391"/>
      <c r="Z20" s="2391"/>
      <c r="AA20" s="2391"/>
      <c r="AB20" s="2391"/>
      <c r="AC20" s="2391"/>
      <c r="AD20" s="2391"/>
      <c r="AE20" s="2391"/>
      <c r="AF20" s="2391"/>
      <c r="AK20" s="56" t="e">
        <f t="shared" si="0"/>
        <v>#REF!</v>
      </c>
      <c r="AL20" s="31"/>
      <c r="AM20" s="2391"/>
      <c r="AN20" s="2391"/>
      <c r="AO20" s="2391"/>
      <c r="AP20" s="2391"/>
      <c r="AQ20" s="2391"/>
      <c r="AR20" s="2391"/>
      <c r="AS20" s="2391"/>
      <c r="AT20" s="2391"/>
      <c r="AU20" s="2391"/>
      <c r="AV20" s="2391"/>
      <c r="AW20" s="2391"/>
      <c r="AX20" s="2391"/>
      <c r="AZ20" s="56" t="e">
        <f>AK20/E20</f>
        <v>#REF!</v>
      </c>
      <c r="BA20" s="31"/>
      <c r="BB20" s="2391"/>
      <c r="BC20" s="2391"/>
      <c r="BD20" s="2391"/>
      <c r="BE20" s="2391"/>
      <c r="BF20" s="2391"/>
      <c r="BG20" s="2391"/>
      <c r="BH20" s="2391"/>
      <c r="BI20" s="2391"/>
      <c r="BJ20" s="2391"/>
      <c r="BK20" s="2391"/>
      <c r="BL20" s="2391"/>
      <c r="BM20" s="2391"/>
    </row>
    <row r="21" spans="1:65" ht="30">
      <c r="A21" s="30"/>
      <c r="B21" s="26" t="s">
        <v>1347</v>
      </c>
      <c r="C21" s="27" t="s">
        <v>152</v>
      </c>
      <c r="D21" s="1854"/>
      <c r="E21" s="29" t="e">
        <f>#REF!</f>
        <v>#REF!</v>
      </c>
      <c r="F21" s="31"/>
      <c r="G21" s="2391"/>
      <c r="H21" s="2391"/>
      <c r="I21" s="2391"/>
      <c r="J21" s="2391"/>
      <c r="K21" s="2391"/>
      <c r="L21" s="2391"/>
      <c r="M21" s="2391"/>
      <c r="N21" s="2391"/>
      <c r="O21" s="2391"/>
      <c r="P21" s="2391"/>
      <c r="Q21" s="2391"/>
      <c r="R21" s="2391"/>
      <c r="S21" s="50">
        <f>'GIÁ VLXD THÁNG 9.2022 -PL2'!E24</f>
        <v>1028</v>
      </c>
      <c r="T21" s="31"/>
      <c r="U21" s="2391"/>
      <c r="V21" s="2391"/>
      <c r="W21" s="2391"/>
      <c r="X21" s="2391"/>
      <c r="Y21" s="2391"/>
      <c r="Z21" s="2391"/>
      <c r="AA21" s="2391"/>
      <c r="AB21" s="2391"/>
      <c r="AC21" s="2391"/>
      <c r="AD21" s="2391"/>
      <c r="AE21" s="2391"/>
      <c r="AF21" s="2391"/>
      <c r="AK21" s="56" t="e">
        <f t="shared" si="0"/>
        <v>#REF!</v>
      </c>
      <c r="AL21" s="31"/>
      <c r="AM21" s="2391"/>
      <c r="AN21" s="2391"/>
      <c r="AO21" s="2391"/>
      <c r="AP21" s="2391"/>
      <c r="AQ21" s="2391"/>
      <c r="AR21" s="2391"/>
      <c r="AS21" s="2391"/>
      <c r="AT21" s="2391"/>
      <c r="AU21" s="2391"/>
      <c r="AV21" s="2391"/>
      <c r="AW21" s="2391"/>
      <c r="AX21" s="2391"/>
      <c r="AZ21" s="56" t="e">
        <f>AK21/E21</f>
        <v>#REF!</v>
      </c>
      <c r="BA21" s="31"/>
      <c r="BB21" s="2391"/>
      <c r="BC21" s="2391"/>
      <c r="BD21" s="2391"/>
      <c r="BE21" s="2391"/>
      <c r="BF21" s="2391"/>
      <c r="BG21" s="2391"/>
      <c r="BH21" s="2391"/>
      <c r="BI21" s="2391"/>
      <c r="BJ21" s="2391"/>
      <c r="BK21" s="2391"/>
      <c r="BL21" s="2391"/>
      <c r="BM21" s="2391"/>
    </row>
    <row r="22" spans="1:65">
      <c r="A22" s="1849" t="s">
        <v>1182</v>
      </c>
      <c r="B22" s="2390"/>
      <c r="C22" s="2390"/>
      <c r="D22" s="2390"/>
      <c r="E22" s="2390"/>
      <c r="F22" s="2390"/>
      <c r="G22" s="2390"/>
      <c r="H22" s="2390"/>
      <c r="I22" s="2390"/>
      <c r="J22" s="2390"/>
      <c r="K22" s="2390"/>
      <c r="L22" s="2390"/>
      <c r="M22" s="2390"/>
      <c r="N22" s="2390"/>
      <c r="O22" s="2390"/>
      <c r="P22" s="2390"/>
      <c r="Q22" s="2390"/>
      <c r="R22" s="2390"/>
      <c r="AF22"/>
      <c r="AK22" s="2390"/>
      <c r="AL22" s="2390"/>
      <c r="AM22" s="2390"/>
      <c r="AN22" s="2390"/>
      <c r="AO22" s="2390"/>
      <c r="AP22" s="2390"/>
      <c r="AQ22" s="2390"/>
      <c r="AR22" s="2390"/>
      <c r="AS22" s="2390"/>
      <c r="AT22" s="2390"/>
      <c r="AU22" s="2390"/>
      <c r="AV22" s="2390"/>
      <c r="AW22" s="2390"/>
      <c r="AX22" s="2390"/>
      <c r="AZ22" s="2390"/>
      <c r="BA22" s="2390"/>
      <c r="BB22" s="2390"/>
      <c r="BC22" s="2390"/>
      <c r="BD22" s="2390"/>
      <c r="BE22" s="2390"/>
      <c r="BF22" s="2390"/>
      <c r="BG22" s="2390"/>
      <c r="BH22" s="2390"/>
      <c r="BI22" s="2390"/>
      <c r="BJ22" s="2390"/>
      <c r="BK22" s="2390"/>
      <c r="BL22" s="2390"/>
      <c r="BM22" s="2390"/>
    </row>
    <row r="23" spans="1:65" ht="15.75">
      <c r="A23" s="13">
        <v>1</v>
      </c>
      <c r="B23" s="2389" t="s">
        <v>1444</v>
      </c>
      <c r="C23" s="2392"/>
      <c r="D23" s="2392"/>
      <c r="E23" s="2392"/>
      <c r="F23" s="2392"/>
      <c r="G23" s="2392"/>
      <c r="H23" s="2392"/>
      <c r="I23" s="2392"/>
      <c r="J23" s="2392"/>
      <c r="K23" s="2392"/>
      <c r="L23" s="2392"/>
      <c r="M23" s="2392"/>
      <c r="N23" s="2392"/>
      <c r="O23" s="2392"/>
      <c r="P23" s="2392"/>
      <c r="Q23" s="2392"/>
      <c r="R23" s="2392"/>
      <c r="AF23"/>
      <c r="AK23" s="2392"/>
      <c r="AL23" s="2392"/>
      <c r="AM23" s="2392"/>
      <c r="AN23" s="2392"/>
      <c r="AO23" s="2392"/>
      <c r="AP23" s="2392"/>
      <c r="AQ23" s="2392"/>
      <c r="AR23" s="2392"/>
      <c r="AS23" s="2392"/>
      <c r="AT23" s="2392"/>
      <c r="AU23" s="2392"/>
      <c r="AV23" s="2392"/>
      <c r="AW23" s="2392"/>
      <c r="AX23" s="2392"/>
      <c r="AZ23" s="2392"/>
      <c r="BA23" s="2392"/>
      <c r="BB23" s="2392"/>
      <c r="BC23" s="2392"/>
      <c r="BD23" s="2392"/>
      <c r="BE23" s="2392"/>
      <c r="BF23" s="2392"/>
      <c r="BG23" s="2392"/>
      <c r="BH23" s="2392"/>
      <c r="BI23" s="2392"/>
      <c r="BJ23" s="2392"/>
      <c r="BK23" s="2392"/>
      <c r="BL23" s="2392"/>
      <c r="BM23" s="2392"/>
    </row>
    <row r="24" spans="1:65" ht="18">
      <c r="A24" s="33"/>
      <c r="B24" s="34" t="s">
        <v>1189</v>
      </c>
      <c r="C24" s="27" t="s">
        <v>1185</v>
      </c>
      <c r="D24" s="1854"/>
      <c r="E24" s="35" t="e">
        <f>#REF!</f>
        <v>#REF!</v>
      </c>
      <c r="F24" s="36"/>
      <c r="G24" s="2394" t="s">
        <v>1404</v>
      </c>
      <c r="H24" s="2394"/>
      <c r="I24" s="2394"/>
      <c r="J24" s="2394"/>
      <c r="K24" s="2394"/>
      <c r="L24" s="2394"/>
      <c r="M24" s="2394"/>
      <c r="N24" s="2394"/>
      <c r="O24" s="2394"/>
      <c r="P24" s="2394"/>
      <c r="Q24" s="2394"/>
      <c r="R24" s="2394"/>
      <c r="S24" s="51">
        <f>'GIÁ VLXD THÁNG 9.2022 -PL2'!E27</f>
        <v>204545</v>
      </c>
      <c r="T24" s="36"/>
      <c r="U24" s="2394" t="s">
        <v>1404</v>
      </c>
      <c r="V24" s="2394"/>
      <c r="W24" s="2394"/>
      <c r="X24" s="2394"/>
      <c r="Y24" s="2394"/>
      <c r="Z24" s="2394"/>
      <c r="AA24" s="2394"/>
      <c r="AB24" s="2394"/>
      <c r="AC24" s="2394"/>
      <c r="AD24" s="2394"/>
      <c r="AE24" s="2394"/>
      <c r="AF24" s="2394"/>
      <c r="AK24" s="56" t="e">
        <f t="shared" ref="AK24:AK31" si="2">IF(AND(E24&gt;0,E24=S24),"-",S24-E24)</f>
        <v>#REF!</v>
      </c>
      <c r="AL24" s="36"/>
      <c r="AM24" s="2394" t="s">
        <v>1404</v>
      </c>
      <c r="AN24" s="2394"/>
      <c r="AO24" s="2394"/>
      <c r="AP24" s="2394"/>
      <c r="AQ24" s="2394"/>
      <c r="AR24" s="2394"/>
      <c r="AS24" s="2394"/>
      <c r="AT24" s="2394"/>
      <c r="AU24" s="2394"/>
      <c r="AV24" s="2394"/>
      <c r="AW24" s="2394"/>
      <c r="AX24" s="2394"/>
      <c r="AZ24" s="56" t="e">
        <f t="shared" ref="AZ24:AZ31" si="3">AK24/E24</f>
        <v>#REF!</v>
      </c>
      <c r="BA24" s="36"/>
      <c r="BB24" s="2394" t="s">
        <v>1404</v>
      </c>
      <c r="BC24" s="2394"/>
      <c r="BD24" s="2394"/>
      <c r="BE24" s="2394"/>
      <c r="BF24" s="2394"/>
      <c r="BG24" s="2394"/>
      <c r="BH24" s="2394"/>
      <c r="BI24" s="2394"/>
      <c r="BJ24" s="2394"/>
      <c r="BK24" s="2394"/>
      <c r="BL24" s="2394"/>
      <c r="BM24" s="2394"/>
    </row>
    <row r="25" spans="1:65" ht="18">
      <c r="A25" s="33"/>
      <c r="B25" s="34" t="s">
        <v>1188</v>
      </c>
      <c r="C25" s="27" t="s">
        <v>1185</v>
      </c>
      <c r="D25" s="1854"/>
      <c r="E25" s="35" t="e">
        <f>#REF!</f>
        <v>#REF!</v>
      </c>
      <c r="F25" s="36"/>
      <c r="G25" s="2394"/>
      <c r="H25" s="2394"/>
      <c r="I25" s="2394"/>
      <c r="J25" s="2394"/>
      <c r="K25" s="2394"/>
      <c r="L25" s="2394"/>
      <c r="M25" s="2394"/>
      <c r="N25" s="2394"/>
      <c r="O25" s="2394"/>
      <c r="P25" s="2394"/>
      <c r="Q25" s="2394"/>
      <c r="R25" s="2394"/>
      <c r="S25" s="51">
        <f>'GIÁ VLXD THÁNG 9.2022 -PL2'!E28</f>
        <v>248182</v>
      </c>
      <c r="T25" s="36"/>
      <c r="U25" s="2394"/>
      <c r="V25" s="2394"/>
      <c r="W25" s="2394"/>
      <c r="X25" s="2394"/>
      <c r="Y25" s="2394"/>
      <c r="Z25" s="2394"/>
      <c r="AA25" s="2394"/>
      <c r="AB25" s="2394"/>
      <c r="AC25" s="2394"/>
      <c r="AD25" s="2394"/>
      <c r="AE25" s="2394"/>
      <c r="AF25" s="2394"/>
      <c r="AK25" s="56" t="e">
        <f t="shared" si="2"/>
        <v>#REF!</v>
      </c>
      <c r="AL25" s="36"/>
      <c r="AM25" s="2394"/>
      <c r="AN25" s="2394"/>
      <c r="AO25" s="2394"/>
      <c r="AP25" s="2394"/>
      <c r="AQ25" s="2394"/>
      <c r="AR25" s="2394"/>
      <c r="AS25" s="2394"/>
      <c r="AT25" s="2394"/>
      <c r="AU25" s="2394"/>
      <c r="AV25" s="2394"/>
      <c r="AW25" s="2394"/>
      <c r="AX25" s="2394"/>
      <c r="AZ25" s="56" t="e">
        <f t="shared" si="3"/>
        <v>#REF!</v>
      </c>
      <c r="BA25" s="36"/>
      <c r="BB25" s="2394"/>
      <c r="BC25" s="2394"/>
      <c r="BD25" s="2394"/>
      <c r="BE25" s="2394"/>
      <c r="BF25" s="2394"/>
      <c r="BG25" s="2394"/>
      <c r="BH25" s="2394"/>
      <c r="BI25" s="2394"/>
      <c r="BJ25" s="2394"/>
      <c r="BK25" s="2394"/>
      <c r="BL25" s="2394"/>
      <c r="BM25" s="2394"/>
    </row>
    <row r="26" spans="1:65" ht="18">
      <c r="A26" s="33"/>
      <c r="B26" s="34" t="s">
        <v>1445</v>
      </c>
      <c r="C26" s="27" t="s">
        <v>1185</v>
      </c>
      <c r="D26" s="1854"/>
      <c r="E26" s="35" t="e">
        <f>#REF!</f>
        <v>#REF!</v>
      </c>
      <c r="F26" s="36"/>
      <c r="G26" s="2394"/>
      <c r="H26" s="2394"/>
      <c r="I26" s="2394"/>
      <c r="J26" s="2394"/>
      <c r="K26" s="2394"/>
      <c r="L26" s="2394"/>
      <c r="M26" s="2394"/>
      <c r="N26" s="2394"/>
      <c r="O26" s="2394"/>
      <c r="P26" s="2394"/>
      <c r="Q26" s="2394"/>
      <c r="R26" s="2394"/>
      <c r="S26" s="51">
        <f>'GIÁ VLXD THÁNG 9.2022 -PL2'!E29</f>
        <v>222727</v>
      </c>
      <c r="T26" s="36"/>
      <c r="U26" s="2394"/>
      <c r="V26" s="2394"/>
      <c r="W26" s="2394"/>
      <c r="X26" s="2394"/>
      <c r="Y26" s="2394"/>
      <c r="Z26" s="2394"/>
      <c r="AA26" s="2394"/>
      <c r="AB26" s="2394"/>
      <c r="AC26" s="2394"/>
      <c r="AD26" s="2394"/>
      <c r="AE26" s="2394"/>
      <c r="AF26" s="2394"/>
      <c r="AK26" s="56" t="e">
        <f t="shared" si="2"/>
        <v>#REF!</v>
      </c>
      <c r="AL26" s="36"/>
      <c r="AM26" s="2394"/>
      <c r="AN26" s="2394"/>
      <c r="AO26" s="2394"/>
      <c r="AP26" s="2394"/>
      <c r="AQ26" s="2394"/>
      <c r="AR26" s="2394"/>
      <c r="AS26" s="2394"/>
      <c r="AT26" s="2394"/>
      <c r="AU26" s="2394"/>
      <c r="AV26" s="2394"/>
      <c r="AW26" s="2394"/>
      <c r="AX26" s="2394"/>
      <c r="AZ26" s="56" t="e">
        <f t="shared" si="3"/>
        <v>#REF!</v>
      </c>
      <c r="BA26" s="36"/>
      <c r="BB26" s="2394"/>
      <c r="BC26" s="2394"/>
      <c r="BD26" s="2394"/>
      <c r="BE26" s="2394"/>
      <c r="BF26" s="2394"/>
      <c r="BG26" s="2394"/>
      <c r="BH26" s="2394"/>
      <c r="BI26" s="2394"/>
      <c r="BJ26" s="2394"/>
      <c r="BK26" s="2394"/>
      <c r="BL26" s="2394"/>
      <c r="BM26" s="2394"/>
    </row>
    <row r="27" spans="1:65" ht="18">
      <c r="A27" s="33"/>
      <c r="B27" s="34" t="s">
        <v>1407</v>
      </c>
      <c r="C27" s="27" t="s">
        <v>1185</v>
      </c>
      <c r="D27" s="1854"/>
      <c r="E27" s="35" t="e">
        <f>#REF!</f>
        <v>#REF!</v>
      </c>
      <c r="F27" s="36"/>
      <c r="G27" s="2394"/>
      <c r="H27" s="2394"/>
      <c r="I27" s="2394"/>
      <c r="J27" s="2394"/>
      <c r="K27" s="2394"/>
      <c r="L27" s="2394"/>
      <c r="M27" s="2394"/>
      <c r="N27" s="2394"/>
      <c r="O27" s="2394"/>
      <c r="P27" s="2394"/>
      <c r="Q27" s="2394"/>
      <c r="R27" s="2394"/>
      <c r="S27" s="51">
        <f>'GIÁ VLXD THÁNG 9.2022 -PL2'!E30</f>
        <v>204545</v>
      </c>
      <c r="T27" s="36"/>
      <c r="U27" s="2394"/>
      <c r="V27" s="2394"/>
      <c r="W27" s="2394"/>
      <c r="X27" s="2394"/>
      <c r="Y27" s="2394"/>
      <c r="Z27" s="2394"/>
      <c r="AA27" s="2394"/>
      <c r="AB27" s="2394"/>
      <c r="AC27" s="2394"/>
      <c r="AD27" s="2394"/>
      <c r="AE27" s="2394"/>
      <c r="AF27" s="2394"/>
      <c r="AK27" s="56" t="e">
        <f t="shared" si="2"/>
        <v>#REF!</v>
      </c>
      <c r="AL27" s="36"/>
      <c r="AM27" s="2394"/>
      <c r="AN27" s="2394"/>
      <c r="AO27" s="2394"/>
      <c r="AP27" s="2394"/>
      <c r="AQ27" s="2394"/>
      <c r="AR27" s="2394"/>
      <c r="AS27" s="2394"/>
      <c r="AT27" s="2394"/>
      <c r="AU27" s="2394"/>
      <c r="AV27" s="2394"/>
      <c r="AW27" s="2394"/>
      <c r="AX27" s="2394"/>
      <c r="AZ27" s="56" t="e">
        <f t="shared" si="3"/>
        <v>#REF!</v>
      </c>
      <c r="BA27" s="36"/>
      <c r="BB27" s="2394"/>
      <c r="BC27" s="2394"/>
      <c r="BD27" s="2394"/>
      <c r="BE27" s="2394"/>
      <c r="BF27" s="2394"/>
      <c r="BG27" s="2394"/>
      <c r="BH27" s="2394"/>
      <c r="BI27" s="2394"/>
      <c r="BJ27" s="2394"/>
      <c r="BK27" s="2394"/>
      <c r="BL27" s="2394"/>
      <c r="BM27" s="2394"/>
    </row>
    <row r="28" spans="1:65" ht="18">
      <c r="A28" s="33"/>
      <c r="B28" s="37" t="s">
        <v>1446</v>
      </c>
      <c r="C28" s="27" t="s">
        <v>1185</v>
      </c>
      <c r="D28" s="1854"/>
      <c r="E28" s="35" t="e">
        <f>#REF!</f>
        <v>#REF!</v>
      </c>
      <c r="F28" s="36"/>
      <c r="G28" s="2394"/>
      <c r="H28" s="2394"/>
      <c r="I28" s="2394"/>
      <c r="J28" s="2394"/>
      <c r="K28" s="2394"/>
      <c r="L28" s="2394"/>
      <c r="M28" s="2394"/>
      <c r="N28" s="2394"/>
      <c r="O28" s="2394"/>
      <c r="P28" s="2394"/>
      <c r="Q28" s="2394"/>
      <c r="R28" s="2394"/>
      <c r="S28" s="51">
        <f>'GIÁ VLXD THÁNG 9.2022 -PL2'!E31</f>
        <v>222727</v>
      </c>
      <c r="T28" s="36"/>
      <c r="U28" s="2394"/>
      <c r="V28" s="2394"/>
      <c r="W28" s="2394"/>
      <c r="X28" s="2394"/>
      <c r="Y28" s="2394"/>
      <c r="Z28" s="2394"/>
      <c r="AA28" s="2394"/>
      <c r="AB28" s="2394"/>
      <c r="AC28" s="2394"/>
      <c r="AD28" s="2394"/>
      <c r="AE28" s="2394"/>
      <c r="AF28" s="2394"/>
      <c r="AK28" s="56" t="e">
        <f t="shared" si="2"/>
        <v>#REF!</v>
      </c>
      <c r="AL28" s="36"/>
      <c r="AM28" s="2394"/>
      <c r="AN28" s="2394"/>
      <c r="AO28" s="2394"/>
      <c r="AP28" s="2394"/>
      <c r="AQ28" s="2394"/>
      <c r="AR28" s="2394"/>
      <c r="AS28" s="2394"/>
      <c r="AT28" s="2394"/>
      <c r="AU28" s="2394"/>
      <c r="AV28" s="2394"/>
      <c r="AW28" s="2394"/>
      <c r="AX28" s="2394"/>
      <c r="AZ28" s="56" t="e">
        <f t="shared" si="3"/>
        <v>#REF!</v>
      </c>
      <c r="BA28" s="36"/>
      <c r="BB28" s="2394"/>
      <c r="BC28" s="2394"/>
      <c r="BD28" s="2394"/>
      <c r="BE28" s="2394"/>
      <c r="BF28" s="2394"/>
      <c r="BG28" s="2394"/>
      <c r="BH28" s="2394"/>
      <c r="BI28" s="2394"/>
      <c r="BJ28" s="2394"/>
      <c r="BK28" s="2394"/>
      <c r="BL28" s="2394"/>
      <c r="BM28" s="2394"/>
    </row>
    <row r="29" spans="1:65" ht="18">
      <c r="A29" s="33"/>
      <c r="B29" s="37" t="s">
        <v>1447</v>
      </c>
      <c r="C29" s="27" t="s">
        <v>1185</v>
      </c>
      <c r="D29" s="1854"/>
      <c r="E29" s="35" t="e">
        <f>#REF!</f>
        <v>#REF!</v>
      </c>
      <c r="F29" s="36"/>
      <c r="G29" s="2394"/>
      <c r="H29" s="2394"/>
      <c r="I29" s="2394"/>
      <c r="J29" s="2394"/>
      <c r="K29" s="2394"/>
      <c r="L29" s="2394"/>
      <c r="M29" s="2394"/>
      <c r="N29" s="2394"/>
      <c r="O29" s="2394"/>
      <c r="P29" s="2394"/>
      <c r="Q29" s="2394"/>
      <c r="R29" s="2394"/>
      <c r="S29" s="51">
        <f>'GIÁ VLXD THÁNG 9.2022 -PL2'!E32</f>
        <v>222727</v>
      </c>
      <c r="T29" s="36"/>
      <c r="U29" s="2394"/>
      <c r="V29" s="2394"/>
      <c r="W29" s="2394"/>
      <c r="X29" s="2394"/>
      <c r="Y29" s="2394"/>
      <c r="Z29" s="2394"/>
      <c r="AA29" s="2394"/>
      <c r="AB29" s="2394"/>
      <c r="AC29" s="2394"/>
      <c r="AD29" s="2394"/>
      <c r="AE29" s="2394"/>
      <c r="AF29" s="2394"/>
      <c r="AK29" s="56" t="e">
        <f t="shared" si="2"/>
        <v>#REF!</v>
      </c>
      <c r="AL29" s="36"/>
      <c r="AM29" s="2394"/>
      <c r="AN29" s="2394"/>
      <c r="AO29" s="2394"/>
      <c r="AP29" s="2394"/>
      <c r="AQ29" s="2394"/>
      <c r="AR29" s="2394"/>
      <c r="AS29" s="2394"/>
      <c r="AT29" s="2394"/>
      <c r="AU29" s="2394"/>
      <c r="AV29" s="2394"/>
      <c r="AW29" s="2394"/>
      <c r="AX29" s="2394"/>
      <c r="AZ29" s="56" t="e">
        <f t="shared" si="3"/>
        <v>#REF!</v>
      </c>
      <c r="BA29" s="36"/>
      <c r="BB29" s="2394"/>
      <c r="BC29" s="2394"/>
      <c r="BD29" s="2394"/>
      <c r="BE29" s="2394"/>
      <c r="BF29" s="2394"/>
      <c r="BG29" s="2394"/>
      <c r="BH29" s="2394"/>
      <c r="BI29" s="2394"/>
      <c r="BJ29" s="2394"/>
      <c r="BK29" s="2394"/>
      <c r="BL29" s="2394"/>
      <c r="BM29" s="2394"/>
    </row>
    <row r="30" spans="1:65" ht="18">
      <c r="A30" s="33"/>
      <c r="B30" s="37" t="s">
        <v>1448</v>
      </c>
      <c r="C30" s="27" t="s">
        <v>1185</v>
      </c>
      <c r="D30" s="1854"/>
      <c r="E30" s="35" t="e">
        <f>#REF!</f>
        <v>#REF!</v>
      </c>
      <c r="F30" s="36"/>
      <c r="G30" s="2394"/>
      <c r="H30" s="2394"/>
      <c r="I30" s="2394"/>
      <c r="J30" s="2394"/>
      <c r="K30" s="2394"/>
      <c r="L30" s="2394"/>
      <c r="M30" s="2394"/>
      <c r="N30" s="2394"/>
      <c r="O30" s="2394"/>
      <c r="P30" s="2394"/>
      <c r="Q30" s="2394"/>
      <c r="R30" s="2394"/>
      <c r="S30" s="51">
        <f>'GIÁ VLXD THÁNG 9.2022 -PL2'!E33</f>
        <v>222727</v>
      </c>
      <c r="T30" s="36"/>
      <c r="U30" s="2394"/>
      <c r="V30" s="2394"/>
      <c r="W30" s="2394"/>
      <c r="X30" s="2394"/>
      <c r="Y30" s="2394"/>
      <c r="Z30" s="2394"/>
      <c r="AA30" s="2394"/>
      <c r="AB30" s="2394"/>
      <c r="AC30" s="2394"/>
      <c r="AD30" s="2394"/>
      <c r="AE30" s="2394"/>
      <c r="AF30" s="2394"/>
      <c r="AK30" s="56" t="e">
        <f t="shared" si="2"/>
        <v>#REF!</v>
      </c>
      <c r="AL30" s="36"/>
      <c r="AM30" s="2394"/>
      <c r="AN30" s="2394"/>
      <c r="AO30" s="2394"/>
      <c r="AP30" s="2394"/>
      <c r="AQ30" s="2394"/>
      <c r="AR30" s="2394"/>
      <c r="AS30" s="2394"/>
      <c r="AT30" s="2394"/>
      <c r="AU30" s="2394"/>
      <c r="AV30" s="2394"/>
      <c r="AW30" s="2394"/>
      <c r="AX30" s="2394"/>
      <c r="AZ30" s="56" t="e">
        <f t="shared" si="3"/>
        <v>#REF!</v>
      </c>
      <c r="BA30" s="36"/>
      <c r="BB30" s="2394"/>
      <c r="BC30" s="2394"/>
      <c r="BD30" s="2394"/>
      <c r="BE30" s="2394"/>
      <c r="BF30" s="2394"/>
      <c r="BG30" s="2394"/>
      <c r="BH30" s="2394"/>
      <c r="BI30" s="2394"/>
      <c r="BJ30" s="2394"/>
      <c r="BK30" s="2394"/>
      <c r="BL30" s="2394"/>
      <c r="BM30" s="2394"/>
    </row>
    <row r="31" spans="1:65" ht="18">
      <c r="A31" s="33"/>
      <c r="B31" s="34" t="s">
        <v>588</v>
      </c>
      <c r="C31" s="27" t="s">
        <v>1185</v>
      </c>
      <c r="D31" s="1854"/>
      <c r="E31" s="35" t="e">
        <f>#REF!</f>
        <v>#REF!</v>
      </c>
      <c r="F31" s="36"/>
      <c r="G31" s="2394"/>
      <c r="H31" s="2394"/>
      <c r="I31" s="2394"/>
      <c r="J31" s="2394"/>
      <c r="K31" s="2394"/>
      <c r="L31" s="2394"/>
      <c r="M31" s="2394"/>
      <c r="N31" s="2394"/>
      <c r="O31" s="2394"/>
      <c r="P31" s="2394"/>
      <c r="Q31" s="2394"/>
      <c r="R31" s="2394"/>
      <c r="S31" s="51">
        <f>'GIÁ VLXD THÁNG 9.2022 -PL2'!E34</f>
        <v>180000</v>
      </c>
      <c r="T31" s="36"/>
      <c r="U31" s="2394"/>
      <c r="V31" s="2394"/>
      <c r="W31" s="2394"/>
      <c r="X31" s="2394"/>
      <c r="Y31" s="2394"/>
      <c r="Z31" s="2394"/>
      <c r="AA31" s="2394"/>
      <c r="AB31" s="2394"/>
      <c r="AC31" s="2394"/>
      <c r="AD31" s="2394"/>
      <c r="AE31" s="2394"/>
      <c r="AF31" s="2394"/>
      <c r="AK31" s="56" t="e">
        <f t="shared" si="2"/>
        <v>#REF!</v>
      </c>
      <c r="AL31" s="36"/>
      <c r="AM31" s="2394"/>
      <c r="AN31" s="2394"/>
      <c r="AO31" s="2394"/>
      <c r="AP31" s="2394"/>
      <c r="AQ31" s="2394"/>
      <c r="AR31" s="2394"/>
      <c r="AS31" s="2394"/>
      <c r="AT31" s="2394"/>
      <c r="AU31" s="2394"/>
      <c r="AV31" s="2394"/>
      <c r="AW31" s="2394"/>
      <c r="AX31" s="2394"/>
      <c r="AZ31" s="56" t="e">
        <f t="shared" si="3"/>
        <v>#REF!</v>
      </c>
      <c r="BA31" s="36"/>
      <c r="BB31" s="2394"/>
      <c r="BC31" s="2394"/>
      <c r="BD31" s="2394"/>
      <c r="BE31" s="2394"/>
      <c r="BF31" s="2394"/>
      <c r="BG31" s="2394"/>
      <c r="BH31" s="2394"/>
      <c r="BI31" s="2394"/>
      <c r="BJ31" s="2394"/>
      <c r="BK31" s="2394"/>
      <c r="BL31" s="2394"/>
      <c r="BM31" s="2394"/>
    </row>
    <row r="32" spans="1:65" ht="15.75">
      <c r="A32" s="38">
        <v>2</v>
      </c>
      <c r="B32" s="2393" t="s">
        <v>1449</v>
      </c>
      <c r="C32" s="2393"/>
      <c r="D32" s="2393"/>
      <c r="E32" s="2393"/>
      <c r="F32" s="2393"/>
      <c r="G32" s="2393"/>
      <c r="H32" s="2393"/>
      <c r="I32" s="2393"/>
      <c r="J32" s="2393"/>
      <c r="K32" s="2393"/>
      <c r="L32" s="2393"/>
      <c r="M32" s="2393"/>
      <c r="N32" s="2393"/>
      <c r="O32" s="2393"/>
      <c r="P32" s="2393"/>
      <c r="Q32" s="2393"/>
      <c r="R32" s="2393"/>
      <c r="AF32"/>
      <c r="AK32" s="2393"/>
      <c r="AL32" s="2393"/>
      <c r="AM32" s="2393"/>
      <c r="AN32" s="2393"/>
      <c r="AO32" s="2393"/>
      <c r="AP32" s="2393"/>
      <c r="AQ32" s="2393"/>
      <c r="AR32" s="2393"/>
      <c r="AS32" s="2393"/>
      <c r="AT32" s="2393"/>
      <c r="AU32" s="2393"/>
      <c r="AV32" s="2393"/>
      <c r="AW32" s="2393"/>
      <c r="AX32" s="2393"/>
      <c r="AZ32" s="2393"/>
      <c r="BA32" s="2393"/>
      <c r="BB32" s="2393"/>
      <c r="BC32" s="2393"/>
      <c r="BD32" s="2393"/>
      <c r="BE32" s="2393"/>
      <c r="BF32" s="2393"/>
      <c r="BG32" s="2393"/>
      <c r="BH32" s="2393"/>
      <c r="BI32" s="2393"/>
      <c r="BJ32" s="2393"/>
      <c r="BK32" s="2393"/>
      <c r="BL32" s="2393"/>
      <c r="BM32" s="2393"/>
    </row>
    <row r="33" spans="1:65" ht="15.75">
      <c r="A33" s="30"/>
      <c r="B33" s="39" t="s">
        <v>1200</v>
      </c>
      <c r="C33" s="27"/>
      <c r="D33" s="27"/>
      <c r="E33" s="40"/>
      <c r="F33" s="36"/>
      <c r="G33" s="41"/>
      <c r="H33" s="41"/>
      <c r="I33" s="41"/>
      <c r="J33" s="41"/>
      <c r="K33" s="41"/>
      <c r="L33" s="41"/>
      <c r="M33" s="41"/>
      <c r="N33" s="41"/>
      <c r="O33" s="41"/>
      <c r="P33" s="41"/>
      <c r="Q33" s="41"/>
      <c r="R33" s="41"/>
      <c r="S33" s="52"/>
      <c r="T33" s="36"/>
      <c r="U33" s="41"/>
      <c r="V33" s="41"/>
      <c r="W33" s="41"/>
      <c r="X33" s="41"/>
      <c r="Y33" s="41"/>
      <c r="Z33" s="41"/>
      <c r="AA33" s="41"/>
      <c r="AB33" s="41"/>
      <c r="AC33" s="41"/>
      <c r="AD33" s="41"/>
      <c r="AE33" s="41"/>
      <c r="AF33" s="41"/>
      <c r="AK33" s="36"/>
      <c r="AL33" s="36"/>
      <c r="AM33" s="41"/>
      <c r="AN33" s="41"/>
      <c r="AO33" s="41"/>
      <c r="AP33" s="41"/>
      <c r="AQ33" s="41"/>
      <c r="AR33" s="41"/>
      <c r="AS33" s="41"/>
      <c r="AT33" s="41"/>
      <c r="AU33" s="41"/>
      <c r="AV33" s="41"/>
      <c r="AW33" s="41"/>
      <c r="AX33" s="41"/>
      <c r="AZ33" s="36"/>
      <c r="BA33" s="36"/>
      <c r="BB33" s="41"/>
      <c r="BC33" s="41"/>
      <c r="BD33" s="41"/>
      <c r="BE33" s="41"/>
      <c r="BF33" s="41"/>
      <c r="BG33" s="41"/>
      <c r="BH33" s="41"/>
      <c r="BI33" s="41"/>
      <c r="BJ33" s="41"/>
      <c r="BK33" s="41"/>
      <c r="BL33" s="41"/>
      <c r="BM33" s="41"/>
    </row>
    <row r="34" spans="1:65" ht="18" customHeight="1">
      <c r="A34" s="30"/>
      <c r="B34" s="42" t="s">
        <v>603</v>
      </c>
      <c r="C34" s="27" t="s">
        <v>1185</v>
      </c>
      <c r="D34" s="1854" t="s">
        <v>1178</v>
      </c>
      <c r="E34" s="40" t="e">
        <f>#REF!</f>
        <v>#REF!</v>
      </c>
      <c r="F34" s="36"/>
      <c r="G34" s="1687" t="s">
        <v>1201</v>
      </c>
      <c r="H34" s="1687"/>
      <c r="I34" s="1687"/>
      <c r="J34" s="1687"/>
      <c r="K34" s="1687"/>
      <c r="L34" s="1687"/>
      <c r="M34" s="1687"/>
      <c r="N34" s="1687"/>
      <c r="O34" s="1687"/>
      <c r="P34" s="1687"/>
      <c r="Q34" s="1687"/>
      <c r="R34" s="1687"/>
      <c r="S34" s="52">
        <f>'GIÁ VLXD THÁNG 9.2022 -PL2'!E37</f>
        <v>280000</v>
      </c>
      <c r="T34" s="36"/>
      <c r="U34" s="1687" t="s">
        <v>1201</v>
      </c>
      <c r="V34" s="1687"/>
      <c r="W34" s="1687"/>
      <c r="X34" s="1687"/>
      <c r="Y34" s="1687"/>
      <c r="Z34" s="1687"/>
      <c r="AA34" s="1687"/>
      <c r="AB34" s="1687"/>
      <c r="AC34" s="1687"/>
      <c r="AD34" s="1687"/>
      <c r="AE34" s="1687"/>
      <c r="AF34" s="1687"/>
      <c r="AK34" s="56" t="e">
        <f t="shared" ref="AK34:AK55" si="4">IF(AND(E34&gt;0,E34=S34),"-",S34-E34)</f>
        <v>#REF!</v>
      </c>
      <c r="AL34" s="36"/>
      <c r="AM34" s="1687" t="s">
        <v>1201</v>
      </c>
      <c r="AN34" s="1687"/>
      <c r="AO34" s="1687"/>
      <c r="AP34" s="1687"/>
      <c r="AQ34" s="1687"/>
      <c r="AR34" s="1687"/>
      <c r="AS34" s="1687"/>
      <c r="AT34" s="1687"/>
      <c r="AU34" s="1687"/>
      <c r="AV34" s="1687"/>
      <c r="AW34" s="1687"/>
      <c r="AX34" s="1687"/>
      <c r="AZ34" s="56" t="e">
        <f t="shared" ref="AZ34:AZ55" si="5">AK34/E34</f>
        <v>#REF!</v>
      </c>
      <c r="BA34" s="36"/>
      <c r="BB34" s="1687" t="s">
        <v>1201</v>
      </c>
      <c r="BC34" s="1687"/>
      <c r="BD34" s="1687"/>
      <c r="BE34" s="1687"/>
      <c r="BF34" s="1687"/>
      <c r="BG34" s="1687"/>
      <c r="BH34" s="1687"/>
      <c r="BI34" s="1687"/>
      <c r="BJ34" s="1687"/>
      <c r="BK34" s="1687"/>
      <c r="BL34" s="1687"/>
      <c r="BM34" s="1687"/>
    </row>
    <row r="35" spans="1:65" ht="18">
      <c r="A35" s="30"/>
      <c r="B35" s="42" t="s">
        <v>624</v>
      </c>
      <c r="C35" s="27" t="s">
        <v>1185</v>
      </c>
      <c r="D35" s="1854"/>
      <c r="E35" s="40" t="e">
        <f>#REF!</f>
        <v>#REF!</v>
      </c>
      <c r="F35" s="36"/>
      <c r="G35" s="1687"/>
      <c r="H35" s="1687"/>
      <c r="I35" s="1687"/>
      <c r="J35" s="1687"/>
      <c r="K35" s="1687"/>
      <c r="L35" s="1687"/>
      <c r="M35" s="1687"/>
      <c r="N35" s="1687"/>
      <c r="O35" s="1687"/>
      <c r="P35" s="1687"/>
      <c r="Q35" s="1687"/>
      <c r="R35" s="1687"/>
      <c r="S35" s="52">
        <f>'GIÁ VLXD THÁNG 9.2022 -PL2'!E38</f>
        <v>380000</v>
      </c>
      <c r="T35" s="36"/>
      <c r="U35" s="1687"/>
      <c r="V35" s="1687"/>
      <c r="W35" s="1687"/>
      <c r="X35" s="1687"/>
      <c r="Y35" s="1687"/>
      <c r="Z35" s="1687"/>
      <c r="AA35" s="1687"/>
      <c r="AB35" s="1687"/>
      <c r="AC35" s="1687"/>
      <c r="AD35" s="1687"/>
      <c r="AE35" s="1687"/>
      <c r="AF35" s="1687"/>
      <c r="AK35" s="56" t="e">
        <f t="shared" si="4"/>
        <v>#REF!</v>
      </c>
      <c r="AL35" s="36"/>
      <c r="AM35" s="1687"/>
      <c r="AN35" s="1687"/>
      <c r="AO35" s="1687"/>
      <c r="AP35" s="1687"/>
      <c r="AQ35" s="1687"/>
      <c r="AR35" s="1687"/>
      <c r="AS35" s="1687"/>
      <c r="AT35" s="1687"/>
      <c r="AU35" s="1687"/>
      <c r="AV35" s="1687"/>
      <c r="AW35" s="1687"/>
      <c r="AX35" s="1687"/>
      <c r="AZ35" s="56" t="e">
        <f t="shared" si="5"/>
        <v>#REF!</v>
      </c>
      <c r="BA35" s="36"/>
      <c r="BB35" s="1687"/>
      <c r="BC35" s="1687"/>
      <c r="BD35" s="1687"/>
      <c r="BE35" s="1687"/>
      <c r="BF35" s="1687"/>
      <c r="BG35" s="1687"/>
      <c r="BH35" s="1687"/>
      <c r="BI35" s="1687"/>
      <c r="BJ35" s="1687"/>
      <c r="BK35" s="1687"/>
      <c r="BL35" s="1687"/>
      <c r="BM35" s="1687"/>
    </row>
    <row r="36" spans="1:65" ht="18">
      <c r="A36" s="30"/>
      <c r="B36" s="42" t="s">
        <v>626</v>
      </c>
      <c r="C36" s="27" t="s">
        <v>1185</v>
      </c>
      <c r="D36" s="1854"/>
      <c r="E36" s="40" t="e">
        <f>#REF!</f>
        <v>#REF!</v>
      </c>
      <c r="F36" s="36"/>
      <c r="G36" s="1687"/>
      <c r="H36" s="1687"/>
      <c r="I36" s="1687"/>
      <c r="J36" s="1687"/>
      <c r="K36" s="1687"/>
      <c r="L36" s="1687"/>
      <c r="M36" s="1687"/>
      <c r="N36" s="1687"/>
      <c r="O36" s="1687"/>
      <c r="P36" s="1687"/>
      <c r="Q36" s="1687"/>
      <c r="R36" s="1687"/>
      <c r="S36" s="52">
        <f>'GIÁ VLXD THÁNG 9.2022 -PL2'!E39</f>
        <v>370000</v>
      </c>
      <c r="T36" s="36"/>
      <c r="U36" s="1687"/>
      <c r="V36" s="1687"/>
      <c r="W36" s="1687"/>
      <c r="X36" s="1687"/>
      <c r="Y36" s="1687"/>
      <c r="Z36" s="1687"/>
      <c r="AA36" s="1687"/>
      <c r="AB36" s="1687"/>
      <c r="AC36" s="1687"/>
      <c r="AD36" s="1687"/>
      <c r="AE36" s="1687"/>
      <c r="AF36" s="1687"/>
      <c r="AK36" s="56" t="e">
        <f t="shared" si="4"/>
        <v>#REF!</v>
      </c>
      <c r="AL36" s="36"/>
      <c r="AM36" s="1687"/>
      <c r="AN36" s="1687"/>
      <c r="AO36" s="1687"/>
      <c r="AP36" s="1687"/>
      <c r="AQ36" s="1687"/>
      <c r="AR36" s="1687"/>
      <c r="AS36" s="1687"/>
      <c r="AT36" s="1687"/>
      <c r="AU36" s="1687"/>
      <c r="AV36" s="1687"/>
      <c r="AW36" s="1687"/>
      <c r="AX36" s="1687"/>
      <c r="AZ36" s="56" t="e">
        <f t="shared" si="5"/>
        <v>#REF!</v>
      </c>
      <c r="BA36" s="36"/>
      <c r="BB36" s="1687"/>
      <c r="BC36" s="1687"/>
      <c r="BD36" s="1687"/>
      <c r="BE36" s="1687"/>
      <c r="BF36" s="1687"/>
      <c r="BG36" s="1687"/>
      <c r="BH36" s="1687"/>
      <c r="BI36" s="1687"/>
      <c r="BJ36" s="1687"/>
      <c r="BK36" s="1687"/>
      <c r="BL36" s="1687"/>
      <c r="BM36" s="1687"/>
    </row>
    <row r="37" spans="1:65" ht="18">
      <c r="A37" s="30"/>
      <c r="B37" s="42" t="s">
        <v>1198</v>
      </c>
      <c r="C37" s="27" t="s">
        <v>1185</v>
      </c>
      <c r="D37" s="1854"/>
      <c r="E37" s="40" t="e">
        <f>#REF!</f>
        <v>#REF!</v>
      </c>
      <c r="F37" s="36"/>
      <c r="G37" s="1687"/>
      <c r="H37" s="1687"/>
      <c r="I37" s="1687"/>
      <c r="J37" s="1687"/>
      <c r="K37" s="1687"/>
      <c r="L37" s="1687"/>
      <c r="M37" s="1687"/>
      <c r="N37" s="1687"/>
      <c r="O37" s="1687"/>
      <c r="P37" s="1687"/>
      <c r="Q37" s="1687"/>
      <c r="R37" s="1687"/>
      <c r="S37" s="52">
        <f>'GIÁ VLXD THÁNG 9.2022 -PL2'!E40</f>
        <v>340000</v>
      </c>
      <c r="T37" s="36"/>
      <c r="U37" s="1687"/>
      <c r="V37" s="1687"/>
      <c r="W37" s="1687"/>
      <c r="X37" s="1687"/>
      <c r="Y37" s="1687"/>
      <c r="Z37" s="1687"/>
      <c r="AA37" s="1687"/>
      <c r="AB37" s="1687"/>
      <c r="AC37" s="1687"/>
      <c r="AD37" s="1687"/>
      <c r="AE37" s="1687"/>
      <c r="AF37" s="1687"/>
      <c r="AK37" s="56" t="e">
        <f t="shared" si="4"/>
        <v>#REF!</v>
      </c>
      <c r="AL37" s="36"/>
      <c r="AM37" s="1687"/>
      <c r="AN37" s="1687"/>
      <c r="AO37" s="1687"/>
      <c r="AP37" s="1687"/>
      <c r="AQ37" s="1687"/>
      <c r="AR37" s="1687"/>
      <c r="AS37" s="1687"/>
      <c r="AT37" s="1687"/>
      <c r="AU37" s="1687"/>
      <c r="AV37" s="1687"/>
      <c r="AW37" s="1687"/>
      <c r="AX37" s="1687"/>
      <c r="AZ37" s="56" t="e">
        <f t="shared" si="5"/>
        <v>#REF!</v>
      </c>
      <c r="BA37" s="36"/>
      <c r="BB37" s="1687"/>
      <c r="BC37" s="1687"/>
      <c r="BD37" s="1687"/>
      <c r="BE37" s="1687"/>
      <c r="BF37" s="1687"/>
      <c r="BG37" s="1687"/>
      <c r="BH37" s="1687"/>
      <c r="BI37" s="1687"/>
      <c r="BJ37" s="1687"/>
      <c r="BK37" s="1687"/>
      <c r="BL37" s="1687"/>
      <c r="BM37" s="1687"/>
    </row>
    <row r="38" spans="1:65" ht="18">
      <c r="A38" s="30"/>
      <c r="B38" s="42" t="s">
        <v>627</v>
      </c>
      <c r="C38" s="27" t="s">
        <v>1185</v>
      </c>
      <c r="D38" s="1854"/>
      <c r="E38" s="40" t="e">
        <f>#REF!</f>
        <v>#REF!</v>
      </c>
      <c r="F38" s="36"/>
      <c r="G38" s="1687"/>
      <c r="H38" s="1687"/>
      <c r="I38" s="1687"/>
      <c r="J38" s="1687"/>
      <c r="K38" s="1687"/>
      <c r="L38" s="1687"/>
      <c r="M38" s="1687"/>
      <c r="N38" s="1687"/>
      <c r="O38" s="1687"/>
      <c r="P38" s="1687"/>
      <c r="Q38" s="1687"/>
      <c r="R38" s="1687"/>
      <c r="S38" s="52">
        <f>'GIÁ VLXD THÁNG 9.2022 -PL2'!E41</f>
        <v>310000</v>
      </c>
      <c r="T38" s="36"/>
      <c r="U38" s="1687"/>
      <c r="V38" s="1687"/>
      <c r="W38" s="1687"/>
      <c r="X38" s="1687"/>
      <c r="Y38" s="1687"/>
      <c r="Z38" s="1687"/>
      <c r="AA38" s="1687"/>
      <c r="AB38" s="1687"/>
      <c r="AC38" s="1687"/>
      <c r="AD38" s="1687"/>
      <c r="AE38" s="1687"/>
      <c r="AF38" s="1687"/>
      <c r="AK38" s="56" t="e">
        <f t="shared" si="4"/>
        <v>#REF!</v>
      </c>
      <c r="AL38" s="36"/>
      <c r="AM38" s="1687"/>
      <c r="AN38" s="1687"/>
      <c r="AO38" s="1687"/>
      <c r="AP38" s="1687"/>
      <c r="AQ38" s="1687"/>
      <c r="AR38" s="1687"/>
      <c r="AS38" s="1687"/>
      <c r="AT38" s="1687"/>
      <c r="AU38" s="1687"/>
      <c r="AV38" s="1687"/>
      <c r="AW38" s="1687"/>
      <c r="AX38" s="1687"/>
      <c r="AZ38" s="56" t="e">
        <f t="shared" si="5"/>
        <v>#REF!</v>
      </c>
      <c r="BA38" s="36"/>
      <c r="BB38" s="1687"/>
      <c r="BC38" s="1687"/>
      <c r="BD38" s="1687"/>
      <c r="BE38" s="1687"/>
      <c r="BF38" s="1687"/>
      <c r="BG38" s="1687"/>
      <c r="BH38" s="1687"/>
      <c r="BI38" s="1687"/>
      <c r="BJ38" s="1687"/>
      <c r="BK38" s="1687"/>
      <c r="BL38" s="1687"/>
      <c r="BM38" s="1687"/>
    </row>
    <row r="39" spans="1:65" ht="18">
      <c r="A39" s="30"/>
      <c r="B39" s="42" t="s">
        <v>1199</v>
      </c>
      <c r="C39" s="27" t="s">
        <v>1185</v>
      </c>
      <c r="D39" s="1854"/>
      <c r="E39" s="40" t="e">
        <f>#REF!</f>
        <v>#REF!</v>
      </c>
      <c r="F39" s="36"/>
      <c r="G39" s="1687"/>
      <c r="H39" s="1687"/>
      <c r="I39" s="1687"/>
      <c r="J39" s="1687"/>
      <c r="K39" s="1687"/>
      <c r="L39" s="1687"/>
      <c r="M39" s="1687"/>
      <c r="N39" s="1687"/>
      <c r="O39" s="1687"/>
      <c r="P39" s="1687"/>
      <c r="Q39" s="1687"/>
      <c r="R39" s="1687"/>
      <c r="S39" s="52">
        <f>'GIÁ VLXD THÁNG 9.2022 -PL2'!E42</f>
        <v>310000</v>
      </c>
      <c r="T39" s="36"/>
      <c r="U39" s="1687"/>
      <c r="V39" s="1687"/>
      <c r="W39" s="1687"/>
      <c r="X39" s="1687"/>
      <c r="Y39" s="1687"/>
      <c r="Z39" s="1687"/>
      <c r="AA39" s="1687"/>
      <c r="AB39" s="1687"/>
      <c r="AC39" s="1687"/>
      <c r="AD39" s="1687"/>
      <c r="AE39" s="1687"/>
      <c r="AF39" s="1687"/>
      <c r="AK39" s="56" t="e">
        <f t="shared" si="4"/>
        <v>#REF!</v>
      </c>
      <c r="AL39" s="36"/>
      <c r="AM39" s="1687"/>
      <c r="AN39" s="1687"/>
      <c r="AO39" s="1687"/>
      <c r="AP39" s="1687"/>
      <c r="AQ39" s="1687"/>
      <c r="AR39" s="1687"/>
      <c r="AS39" s="1687"/>
      <c r="AT39" s="1687"/>
      <c r="AU39" s="1687"/>
      <c r="AV39" s="1687"/>
      <c r="AW39" s="1687"/>
      <c r="AX39" s="1687"/>
      <c r="AZ39" s="56" t="e">
        <f t="shared" si="5"/>
        <v>#REF!</v>
      </c>
      <c r="BA39" s="36"/>
      <c r="BB39" s="1687"/>
      <c r="BC39" s="1687"/>
      <c r="BD39" s="1687"/>
      <c r="BE39" s="1687"/>
      <c r="BF39" s="1687"/>
      <c r="BG39" s="1687"/>
      <c r="BH39" s="1687"/>
      <c r="BI39" s="1687"/>
      <c r="BJ39" s="1687"/>
      <c r="BK39" s="1687"/>
      <c r="BL39" s="1687"/>
      <c r="BM39" s="1687"/>
    </row>
    <row r="40" spans="1:65" ht="15.75">
      <c r="A40" s="44">
        <v>3</v>
      </c>
      <c r="B40" s="1938" t="s">
        <v>1573</v>
      </c>
      <c r="C40" s="1938"/>
      <c r="D40" s="1938"/>
      <c r="E40" s="1938"/>
      <c r="F40" s="1938"/>
      <c r="G40" s="1938"/>
      <c r="H40" s="1938"/>
      <c r="I40" s="1938"/>
      <c r="J40" s="1938"/>
      <c r="K40" s="1938"/>
      <c r="L40" s="1938"/>
      <c r="M40" s="1938"/>
      <c r="N40" s="1938"/>
      <c r="O40" s="1938"/>
      <c r="P40" s="1938"/>
      <c r="Q40" s="1938"/>
      <c r="R40" s="1938"/>
      <c r="AF40"/>
      <c r="AK40" s="1938"/>
      <c r="AL40" s="1938"/>
      <c r="AM40" s="1938"/>
      <c r="AN40" s="1938"/>
      <c r="AO40" s="1938"/>
      <c r="AP40" s="1938"/>
      <c r="AQ40" s="1938"/>
      <c r="AR40" s="1938"/>
      <c r="AS40" s="1938"/>
      <c r="AT40" s="1938"/>
      <c r="AU40" s="1938"/>
      <c r="AV40" s="1938"/>
      <c r="AW40" s="1938"/>
      <c r="AX40" s="1938"/>
      <c r="AZ40" s="1938"/>
      <c r="BA40" s="1938"/>
      <c r="BB40" s="1938"/>
      <c r="BC40" s="1938"/>
      <c r="BD40" s="1938"/>
      <c r="BE40" s="1938"/>
      <c r="BF40" s="1938"/>
      <c r="BG40" s="1938"/>
      <c r="BH40" s="1938"/>
      <c r="BI40" s="1938"/>
      <c r="BJ40" s="1938"/>
      <c r="BK40" s="1938"/>
      <c r="BL40" s="1938"/>
      <c r="BM40" s="1938"/>
    </row>
    <row r="41" spans="1:65" ht="18" customHeight="1">
      <c r="A41" s="30"/>
      <c r="B41" s="42" t="s">
        <v>575</v>
      </c>
      <c r="C41" s="27" t="s">
        <v>1185</v>
      </c>
      <c r="D41" s="1854" t="s">
        <v>1178</v>
      </c>
      <c r="E41" s="45" t="e">
        <f>#REF!</f>
        <v>#REF!</v>
      </c>
      <c r="F41" s="36"/>
      <c r="G41" s="1687" t="s">
        <v>1384</v>
      </c>
      <c r="H41" s="1687"/>
      <c r="I41" s="1687"/>
      <c r="J41" s="1687"/>
      <c r="K41" s="1687"/>
      <c r="L41" s="1687"/>
      <c r="M41" s="1687"/>
      <c r="N41" s="1687"/>
      <c r="O41" s="1687"/>
      <c r="P41" s="1687"/>
      <c r="Q41" s="1687"/>
      <c r="R41" s="1687"/>
      <c r="S41" s="53">
        <f>'GIÁ VLXD THÁNG 9.2022 -PL2'!E44</f>
        <v>254545.45</v>
      </c>
      <c r="T41" s="36"/>
      <c r="U41" s="1687" t="s">
        <v>1384</v>
      </c>
      <c r="V41" s="1687"/>
      <c r="W41" s="1687"/>
      <c r="X41" s="1687"/>
      <c r="Y41" s="1687"/>
      <c r="Z41" s="1687"/>
      <c r="AA41" s="1687"/>
      <c r="AB41" s="1687"/>
      <c r="AC41" s="1687"/>
      <c r="AD41" s="1687"/>
      <c r="AE41" s="1687"/>
      <c r="AF41" s="1687"/>
      <c r="AK41" s="56" t="e">
        <f t="shared" si="4"/>
        <v>#REF!</v>
      </c>
      <c r="AL41" s="36"/>
      <c r="AM41" s="1687" t="s">
        <v>1384</v>
      </c>
      <c r="AN41" s="1687"/>
      <c r="AO41" s="1687"/>
      <c r="AP41" s="1687"/>
      <c r="AQ41" s="1687"/>
      <c r="AR41" s="1687"/>
      <c r="AS41" s="1687"/>
      <c r="AT41" s="1687"/>
      <c r="AU41" s="1687"/>
      <c r="AV41" s="1687"/>
      <c r="AW41" s="1687"/>
      <c r="AX41" s="1687"/>
      <c r="AZ41" s="56" t="e">
        <f t="shared" si="5"/>
        <v>#REF!</v>
      </c>
      <c r="BA41" s="36"/>
      <c r="BB41" s="1687" t="s">
        <v>1384</v>
      </c>
      <c r="BC41" s="1687"/>
      <c r="BD41" s="1687"/>
      <c r="BE41" s="1687"/>
      <c r="BF41" s="1687"/>
      <c r="BG41" s="1687"/>
      <c r="BH41" s="1687"/>
      <c r="BI41" s="1687"/>
      <c r="BJ41" s="1687"/>
      <c r="BK41" s="1687"/>
      <c r="BL41" s="1687"/>
      <c r="BM41" s="1687"/>
    </row>
    <row r="42" spans="1:65" ht="18">
      <c r="A42" s="30"/>
      <c r="B42" s="42" t="s">
        <v>621</v>
      </c>
      <c r="C42" s="27" t="s">
        <v>1185</v>
      </c>
      <c r="D42" s="1854"/>
      <c r="E42" s="45" t="e">
        <f>#REF!</f>
        <v>#REF!</v>
      </c>
      <c r="F42" s="36"/>
      <c r="G42" s="1687"/>
      <c r="H42" s="1687"/>
      <c r="I42" s="1687"/>
      <c r="J42" s="1687"/>
      <c r="K42" s="1687"/>
      <c r="L42" s="1687"/>
      <c r="M42" s="1687"/>
      <c r="N42" s="1687"/>
      <c r="O42" s="1687"/>
      <c r="P42" s="1687"/>
      <c r="Q42" s="1687"/>
      <c r="R42" s="1687"/>
      <c r="S42" s="53">
        <f>'GIÁ VLXD THÁNG 9.2022 -PL2'!E45</f>
        <v>363636.36</v>
      </c>
      <c r="T42" s="36"/>
      <c r="U42" s="1687"/>
      <c r="V42" s="1687"/>
      <c r="W42" s="1687"/>
      <c r="X42" s="1687"/>
      <c r="Y42" s="1687"/>
      <c r="Z42" s="1687"/>
      <c r="AA42" s="1687"/>
      <c r="AB42" s="1687"/>
      <c r="AC42" s="1687"/>
      <c r="AD42" s="1687"/>
      <c r="AE42" s="1687"/>
      <c r="AF42" s="1687"/>
      <c r="AK42" s="56" t="e">
        <f t="shared" si="4"/>
        <v>#REF!</v>
      </c>
      <c r="AL42" s="36"/>
      <c r="AM42" s="1687"/>
      <c r="AN42" s="1687"/>
      <c r="AO42" s="1687"/>
      <c r="AP42" s="1687"/>
      <c r="AQ42" s="1687"/>
      <c r="AR42" s="1687"/>
      <c r="AS42" s="1687"/>
      <c r="AT42" s="1687"/>
      <c r="AU42" s="1687"/>
      <c r="AV42" s="1687"/>
      <c r="AW42" s="1687"/>
      <c r="AX42" s="1687"/>
      <c r="AZ42" s="56" t="e">
        <f t="shared" si="5"/>
        <v>#REF!</v>
      </c>
      <c r="BA42" s="36"/>
      <c r="BB42" s="1687"/>
      <c r="BC42" s="1687"/>
      <c r="BD42" s="1687"/>
      <c r="BE42" s="1687"/>
      <c r="BF42" s="1687"/>
      <c r="BG42" s="1687"/>
      <c r="BH42" s="1687"/>
      <c r="BI42" s="1687"/>
      <c r="BJ42" s="1687"/>
      <c r="BK42" s="1687"/>
      <c r="BL42" s="1687"/>
      <c r="BM42" s="1687"/>
    </row>
    <row r="43" spans="1:65" ht="18">
      <c r="A43" s="30"/>
      <c r="B43" s="42" t="s">
        <v>1385</v>
      </c>
      <c r="C43" s="27" t="s">
        <v>1185</v>
      </c>
      <c r="D43" s="1854"/>
      <c r="E43" s="45" t="e">
        <f>#REF!</f>
        <v>#REF!</v>
      </c>
      <c r="F43" s="36"/>
      <c r="G43" s="1687"/>
      <c r="H43" s="1687"/>
      <c r="I43" s="1687"/>
      <c r="J43" s="1687"/>
      <c r="K43" s="1687"/>
      <c r="L43" s="1687"/>
      <c r="M43" s="1687"/>
      <c r="N43" s="1687"/>
      <c r="O43" s="1687"/>
      <c r="P43" s="1687"/>
      <c r="Q43" s="1687"/>
      <c r="R43" s="1687"/>
      <c r="S43" s="53">
        <f>'GIÁ VLXD THÁNG 9.2022 -PL2'!E46</f>
        <v>309090.90999999997</v>
      </c>
      <c r="T43" s="36"/>
      <c r="U43" s="1687"/>
      <c r="V43" s="1687"/>
      <c r="W43" s="1687"/>
      <c r="X43" s="1687"/>
      <c r="Y43" s="1687"/>
      <c r="Z43" s="1687"/>
      <c r="AA43" s="1687"/>
      <c r="AB43" s="1687"/>
      <c r="AC43" s="1687"/>
      <c r="AD43" s="1687"/>
      <c r="AE43" s="1687"/>
      <c r="AF43" s="1687"/>
      <c r="AK43" s="56" t="e">
        <f t="shared" si="4"/>
        <v>#REF!</v>
      </c>
      <c r="AL43" s="36"/>
      <c r="AM43" s="1687"/>
      <c r="AN43" s="1687"/>
      <c r="AO43" s="1687"/>
      <c r="AP43" s="1687"/>
      <c r="AQ43" s="1687"/>
      <c r="AR43" s="1687"/>
      <c r="AS43" s="1687"/>
      <c r="AT43" s="1687"/>
      <c r="AU43" s="1687"/>
      <c r="AV43" s="1687"/>
      <c r="AW43" s="1687"/>
      <c r="AX43" s="1687"/>
      <c r="AZ43" s="56" t="e">
        <f t="shared" si="5"/>
        <v>#REF!</v>
      </c>
      <c r="BA43" s="36"/>
      <c r="BB43" s="1687"/>
      <c r="BC43" s="1687"/>
      <c r="BD43" s="1687"/>
      <c r="BE43" s="1687"/>
      <c r="BF43" s="1687"/>
      <c r="BG43" s="1687"/>
      <c r="BH43" s="1687"/>
      <c r="BI43" s="1687"/>
      <c r="BJ43" s="1687"/>
      <c r="BK43" s="1687"/>
      <c r="BL43" s="1687"/>
      <c r="BM43" s="1687"/>
    </row>
    <row r="44" spans="1:65" ht="18">
      <c r="A44" s="30"/>
      <c r="B44" s="42" t="s">
        <v>1386</v>
      </c>
      <c r="C44" s="27" t="s">
        <v>1185</v>
      </c>
      <c r="D44" s="1854"/>
      <c r="E44" s="45" t="e">
        <f>#REF!</f>
        <v>#REF!</v>
      </c>
      <c r="F44" s="36"/>
      <c r="G44" s="1687"/>
      <c r="H44" s="1687"/>
      <c r="I44" s="1687"/>
      <c r="J44" s="1687"/>
      <c r="K44" s="1687"/>
      <c r="L44" s="1687"/>
      <c r="M44" s="1687"/>
      <c r="N44" s="1687"/>
      <c r="O44" s="1687"/>
      <c r="P44" s="1687"/>
      <c r="Q44" s="1687"/>
      <c r="R44" s="1687"/>
      <c r="S44" s="53">
        <f>'GIÁ VLXD THÁNG 9.2022 -PL2'!E47</f>
        <v>281818.18</v>
      </c>
      <c r="T44" s="36"/>
      <c r="U44" s="1687"/>
      <c r="V44" s="1687"/>
      <c r="W44" s="1687"/>
      <c r="X44" s="1687"/>
      <c r="Y44" s="1687"/>
      <c r="Z44" s="1687"/>
      <c r="AA44" s="1687"/>
      <c r="AB44" s="1687"/>
      <c r="AC44" s="1687"/>
      <c r="AD44" s="1687"/>
      <c r="AE44" s="1687"/>
      <c r="AF44" s="1687"/>
      <c r="AK44" s="56" t="e">
        <f t="shared" si="4"/>
        <v>#REF!</v>
      </c>
      <c r="AL44" s="36"/>
      <c r="AM44" s="1687"/>
      <c r="AN44" s="1687"/>
      <c r="AO44" s="1687"/>
      <c r="AP44" s="1687"/>
      <c r="AQ44" s="1687"/>
      <c r="AR44" s="1687"/>
      <c r="AS44" s="1687"/>
      <c r="AT44" s="1687"/>
      <c r="AU44" s="1687"/>
      <c r="AV44" s="1687"/>
      <c r="AW44" s="1687"/>
      <c r="AX44" s="1687"/>
      <c r="AZ44" s="56" t="e">
        <f t="shared" si="5"/>
        <v>#REF!</v>
      </c>
      <c r="BA44" s="36"/>
      <c r="BB44" s="1687"/>
      <c r="BC44" s="1687"/>
      <c r="BD44" s="1687"/>
      <c r="BE44" s="1687"/>
      <c r="BF44" s="1687"/>
      <c r="BG44" s="1687"/>
      <c r="BH44" s="1687"/>
      <c r="BI44" s="1687"/>
      <c r="BJ44" s="1687"/>
      <c r="BK44" s="1687"/>
      <c r="BL44" s="1687"/>
      <c r="BM44" s="1687"/>
    </row>
    <row r="45" spans="1:65" ht="18">
      <c r="A45" s="30"/>
      <c r="B45" s="42" t="s">
        <v>626</v>
      </c>
      <c r="C45" s="27" t="s">
        <v>1185</v>
      </c>
      <c r="D45" s="1854"/>
      <c r="E45" s="45" t="e">
        <f>#REF!</f>
        <v>#REF!</v>
      </c>
      <c r="F45" s="36"/>
      <c r="G45" s="1687"/>
      <c r="H45" s="1687"/>
      <c r="I45" s="1687"/>
      <c r="J45" s="1687"/>
      <c r="K45" s="1687"/>
      <c r="L45" s="1687"/>
      <c r="M45" s="1687"/>
      <c r="N45" s="1687"/>
      <c r="O45" s="1687"/>
      <c r="P45" s="1687"/>
      <c r="Q45" s="1687"/>
      <c r="R45" s="1687"/>
      <c r="S45" s="53">
        <f>'GIÁ VLXD THÁNG 9.2022 -PL2'!E48</f>
        <v>309090.90999999997</v>
      </c>
      <c r="T45" s="36"/>
      <c r="U45" s="1687"/>
      <c r="V45" s="1687"/>
      <c r="W45" s="1687"/>
      <c r="X45" s="1687"/>
      <c r="Y45" s="1687"/>
      <c r="Z45" s="1687"/>
      <c r="AA45" s="1687"/>
      <c r="AB45" s="1687"/>
      <c r="AC45" s="1687"/>
      <c r="AD45" s="1687"/>
      <c r="AE45" s="1687"/>
      <c r="AF45" s="1687"/>
      <c r="AK45" s="56" t="e">
        <f t="shared" si="4"/>
        <v>#REF!</v>
      </c>
      <c r="AL45" s="36"/>
      <c r="AM45" s="1687"/>
      <c r="AN45" s="1687"/>
      <c r="AO45" s="1687"/>
      <c r="AP45" s="1687"/>
      <c r="AQ45" s="1687"/>
      <c r="AR45" s="1687"/>
      <c r="AS45" s="1687"/>
      <c r="AT45" s="1687"/>
      <c r="AU45" s="1687"/>
      <c r="AV45" s="1687"/>
      <c r="AW45" s="1687"/>
      <c r="AX45" s="1687"/>
      <c r="AZ45" s="56" t="e">
        <f t="shared" si="5"/>
        <v>#REF!</v>
      </c>
      <c r="BA45" s="36"/>
      <c r="BB45" s="1687"/>
      <c r="BC45" s="1687"/>
      <c r="BD45" s="1687"/>
      <c r="BE45" s="1687"/>
      <c r="BF45" s="1687"/>
      <c r="BG45" s="1687"/>
      <c r="BH45" s="1687"/>
      <c r="BI45" s="1687"/>
      <c r="BJ45" s="1687"/>
      <c r="BK45" s="1687"/>
      <c r="BL45" s="1687"/>
      <c r="BM45" s="1687"/>
    </row>
    <row r="46" spans="1:65" ht="18">
      <c r="A46" s="30"/>
      <c r="B46" s="42" t="s">
        <v>624</v>
      </c>
      <c r="C46" s="27" t="s">
        <v>1185</v>
      </c>
      <c r="D46" s="1854"/>
      <c r="E46" s="45" t="e">
        <f>#REF!</f>
        <v>#REF!</v>
      </c>
      <c r="F46" s="36"/>
      <c r="G46" s="1687"/>
      <c r="H46" s="1687"/>
      <c r="I46" s="1687"/>
      <c r="J46" s="1687"/>
      <c r="K46" s="1687"/>
      <c r="L46" s="1687"/>
      <c r="M46" s="1687"/>
      <c r="N46" s="1687"/>
      <c r="O46" s="1687"/>
      <c r="P46" s="1687"/>
      <c r="Q46" s="1687"/>
      <c r="R46" s="1687"/>
      <c r="S46" s="53">
        <f>'GIÁ VLXD THÁNG 9.2022 -PL2'!E49</f>
        <v>336363.64</v>
      </c>
      <c r="T46" s="36"/>
      <c r="U46" s="1687"/>
      <c r="V46" s="1687"/>
      <c r="W46" s="1687"/>
      <c r="X46" s="1687"/>
      <c r="Y46" s="1687"/>
      <c r="Z46" s="1687"/>
      <c r="AA46" s="1687"/>
      <c r="AB46" s="1687"/>
      <c r="AC46" s="1687"/>
      <c r="AD46" s="1687"/>
      <c r="AE46" s="1687"/>
      <c r="AF46" s="1687"/>
      <c r="AK46" s="56" t="e">
        <f t="shared" si="4"/>
        <v>#REF!</v>
      </c>
      <c r="AL46" s="36"/>
      <c r="AM46" s="1687"/>
      <c r="AN46" s="1687"/>
      <c r="AO46" s="1687"/>
      <c r="AP46" s="1687"/>
      <c r="AQ46" s="1687"/>
      <c r="AR46" s="1687"/>
      <c r="AS46" s="1687"/>
      <c r="AT46" s="1687"/>
      <c r="AU46" s="1687"/>
      <c r="AV46" s="1687"/>
      <c r="AW46" s="1687"/>
      <c r="AX46" s="1687"/>
      <c r="AZ46" s="56" t="e">
        <f t="shared" si="5"/>
        <v>#REF!</v>
      </c>
      <c r="BA46" s="36"/>
      <c r="BB46" s="1687"/>
      <c r="BC46" s="1687"/>
      <c r="BD46" s="1687"/>
      <c r="BE46" s="1687"/>
      <c r="BF46" s="1687"/>
      <c r="BG46" s="1687"/>
      <c r="BH46" s="1687"/>
      <c r="BI46" s="1687"/>
      <c r="BJ46" s="1687"/>
      <c r="BK46" s="1687"/>
      <c r="BL46" s="1687"/>
      <c r="BM46" s="1687"/>
    </row>
    <row r="47" spans="1:65" ht="18">
      <c r="A47" s="30"/>
      <c r="B47" s="42" t="s">
        <v>627</v>
      </c>
      <c r="C47" s="27" t="s">
        <v>1185</v>
      </c>
      <c r="D47" s="1854"/>
      <c r="E47" s="45" t="e">
        <f>#REF!</f>
        <v>#REF!</v>
      </c>
      <c r="F47" s="36"/>
      <c r="G47" s="1687"/>
      <c r="H47" s="1687"/>
      <c r="I47" s="1687"/>
      <c r="J47" s="1687"/>
      <c r="K47" s="1687"/>
      <c r="L47" s="1687"/>
      <c r="M47" s="1687"/>
      <c r="N47" s="1687"/>
      <c r="O47" s="1687"/>
      <c r="P47" s="1687"/>
      <c r="Q47" s="1687"/>
      <c r="R47" s="1687"/>
      <c r="S47" s="53">
        <f>'GIÁ VLXD THÁNG 9.2022 -PL2'!E50</f>
        <v>290909.09000000003</v>
      </c>
      <c r="T47" s="36"/>
      <c r="U47" s="1687"/>
      <c r="V47" s="1687"/>
      <c r="W47" s="1687"/>
      <c r="X47" s="1687"/>
      <c r="Y47" s="1687"/>
      <c r="Z47" s="1687"/>
      <c r="AA47" s="1687"/>
      <c r="AB47" s="1687"/>
      <c r="AC47" s="1687"/>
      <c r="AD47" s="1687"/>
      <c r="AE47" s="1687"/>
      <c r="AF47" s="1687"/>
      <c r="AK47" s="56" t="e">
        <f t="shared" si="4"/>
        <v>#REF!</v>
      </c>
      <c r="AL47" s="36"/>
      <c r="AM47" s="1687"/>
      <c r="AN47" s="1687"/>
      <c r="AO47" s="1687"/>
      <c r="AP47" s="1687"/>
      <c r="AQ47" s="1687"/>
      <c r="AR47" s="1687"/>
      <c r="AS47" s="1687"/>
      <c r="AT47" s="1687"/>
      <c r="AU47" s="1687"/>
      <c r="AV47" s="1687"/>
      <c r="AW47" s="1687"/>
      <c r="AX47" s="1687"/>
      <c r="AZ47" s="56" t="e">
        <f t="shared" si="5"/>
        <v>#REF!</v>
      </c>
      <c r="BA47" s="36"/>
      <c r="BB47" s="1687"/>
      <c r="BC47" s="1687"/>
      <c r="BD47" s="1687"/>
      <c r="BE47" s="1687"/>
      <c r="BF47" s="1687"/>
      <c r="BG47" s="1687"/>
      <c r="BH47" s="1687"/>
      <c r="BI47" s="1687"/>
      <c r="BJ47" s="1687"/>
      <c r="BK47" s="1687"/>
      <c r="BL47" s="1687"/>
      <c r="BM47" s="1687"/>
    </row>
    <row r="48" spans="1:65" ht="18">
      <c r="A48" s="30"/>
      <c r="B48" s="42" t="s">
        <v>1199</v>
      </c>
      <c r="C48" s="27" t="s">
        <v>1185</v>
      </c>
      <c r="D48" s="1854"/>
      <c r="E48" s="45" t="e">
        <f>#REF!</f>
        <v>#REF!</v>
      </c>
      <c r="F48" s="36"/>
      <c r="G48" s="1687"/>
      <c r="H48" s="1687"/>
      <c r="I48" s="1687"/>
      <c r="J48" s="1687"/>
      <c r="K48" s="1687"/>
      <c r="L48" s="1687"/>
      <c r="M48" s="1687"/>
      <c r="N48" s="1687"/>
      <c r="O48" s="1687"/>
      <c r="P48" s="1687"/>
      <c r="Q48" s="1687"/>
      <c r="R48" s="1687"/>
      <c r="S48" s="53">
        <f>'GIÁ VLXD THÁNG 9.2022 -PL2'!E51</f>
        <v>290909.09000000003</v>
      </c>
      <c r="T48" s="36"/>
      <c r="U48" s="1687"/>
      <c r="V48" s="1687"/>
      <c r="W48" s="1687"/>
      <c r="X48" s="1687"/>
      <c r="Y48" s="1687"/>
      <c r="Z48" s="1687"/>
      <c r="AA48" s="1687"/>
      <c r="AB48" s="1687"/>
      <c r="AC48" s="1687"/>
      <c r="AD48" s="1687"/>
      <c r="AE48" s="1687"/>
      <c r="AF48" s="1687"/>
      <c r="AK48" s="56" t="e">
        <f t="shared" si="4"/>
        <v>#REF!</v>
      </c>
      <c r="AL48" s="36"/>
      <c r="AM48" s="1687"/>
      <c r="AN48" s="1687"/>
      <c r="AO48" s="1687"/>
      <c r="AP48" s="1687"/>
      <c r="AQ48" s="1687"/>
      <c r="AR48" s="1687"/>
      <c r="AS48" s="1687"/>
      <c r="AT48" s="1687"/>
      <c r="AU48" s="1687"/>
      <c r="AV48" s="1687"/>
      <c r="AW48" s="1687"/>
      <c r="AX48" s="1687"/>
      <c r="AZ48" s="56" t="e">
        <f t="shared" si="5"/>
        <v>#REF!</v>
      </c>
      <c r="BA48" s="36"/>
      <c r="BB48" s="1687"/>
      <c r="BC48" s="1687"/>
      <c r="BD48" s="1687"/>
      <c r="BE48" s="1687"/>
      <c r="BF48" s="1687"/>
      <c r="BG48" s="1687"/>
      <c r="BH48" s="1687"/>
      <c r="BI48" s="1687"/>
      <c r="BJ48" s="1687"/>
      <c r="BK48" s="1687"/>
      <c r="BL48" s="1687"/>
      <c r="BM48" s="1687"/>
    </row>
    <row r="49" spans="1:65" ht="15.75">
      <c r="A49" s="38">
        <v>4</v>
      </c>
      <c r="B49" s="1849" t="s">
        <v>1410</v>
      </c>
      <c r="C49" s="1849"/>
      <c r="D49" s="1849"/>
      <c r="E49" s="1849"/>
      <c r="F49" s="1849"/>
      <c r="G49" s="1849"/>
      <c r="H49" s="1849"/>
      <c r="I49" s="1849"/>
      <c r="J49" s="1849"/>
      <c r="K49" s="1849"/>
      <c r="L49" s="1849"/>
      <c r="M49" s="1849"/>
      <c r="N49" s="1849"/>
      <c r="O49" s="1849"/>
      <c r="P49" s="1849"/>
      <c r="Q49" s="1849"/>
      <c r="R49" s="1849"/>
      <c r="AF49"/>
      <c r="AK49" s="1849"/>
      <c r="AL49" s="1849"/>
      <c r="AM49" s="1849"/>
      <c r="AN49" s="1849"/>
      <c r="AO49" s="1849"/>
      <c r="AP49" s="1849"/>
      <c r="AQ49" s="1849"/>
      <c r="AR49" s="1849"/>
      <c r="AS49" s="1849"/>
      <c r="AT49" s="1849"/>
      <c r="AU49" s="1849"/>
      <c r="AV49" s="1849"/>
      <c r="AW49" s="1849"/>
      <c r="AX49" s="1849"/>
      <c r="AZ49" s="1849"/>
      <c r="BA49" s="1849"/>
      <c r="BB49" s="1849"/>
      <c r="BC49" s="1849"/>
      <c r="BD49" s="1849"/>
      <c r="BE49" s="1849"/>
      <c r="BF49" s="1849"/>
      <c r="BG49" s="1849"/>
      <c r="BH49" s="1849"/>
      <c r="BI49" s="1849"/>
      <c r="BJ49" s="1849"/>
      <c r="BK49" s="1849"/>
      <c r="BL49" s="1849"/>
      <c r="BM49" s="1849"/>
    </row>
    <row r="50" spans="1:65" ht="18" customHeight="1">
      <c r="A50" s="30"/>
      <c r="B50" s="37" t="s">
        <v>1355</v>
      </c>
      <c r="C50" s="27" t="s">
        <v>1185</v>
      </c>
      <c r="D50" s="1854" t="s">
        <v>1178</v>
      </c>
      <c r="E50" s="40" t="e">
        <f>#REF!</f>
        <v>#REF!</v>
      </c>
      <c r="F50" s="36"/>
      <c r="G50" s="1687" t="s">
        <v>1356</v>
      </c>
      <c r="H50" s="1687"/>
      <c r="I50" s="1687"/>
      <c r="J50" s="1687"/>
      <c r="K50" s="1687"/>
      <c r="L50" s="1687"/>
      <c r="M50" s="1687"/>
      <c r="N50" s="1687"/>
      <c r="O50" s="1687"/>
      <c r="P50" s="1687"/>
      <c r="Q50" s="1687"/>
      <c r="R50" s="1687"/>
      <c r="S50" s="52">
        <f>'GIÁ VLXD THÁNG 9.2022 -PL2'!E53</f>
        <v>234000</v>
      </c>
      <c r="T50" s="36"/>
      <c r="U50" s="1687" t="s">
        <v>1356</v>
      </c>
      <c r="V50" s="1687"/>
      <c r="W50" s="1687"/>
      <c r="X50" s="1687"/>
      <c r="Y50" s="1687"/>
      <c r="Z50" s="1687"/>
      <c r="AA50" s="1687"/>
      <c r="AB50" s="1687"/>
      <c r="AC50" s="1687"/>
      <c r="AD50" s="1687"/>
      <c r="AE50" s="1687"/>
      <c r="AF50" s="1687"/>
      <c r="AK50" s="56" t="e">
        <f t="shared" si="4"/>
        <v>#REF!</v>
      </c>
      <c r="AL50" s="36"/>
      <c r="AM50" s="1687" t="s">
        <v>1356</v>
      </c>
      <c r="AN50" s="1687"/>
      <c r="AO50" s="1687"/>
      <c r="AP50" s="1687"/>
      <c r="AQ50" s="1687"/>
      <c r="AR50" s="1687"/>
      <c r="AS50" s="1687"/>
      <c r="AT50" s="1687"/>
      <c r="AU50" s="1687"/>
      <c r="AV50" s="1687"/>
      <c r="AW50" s="1687"/>
      <c r="AX50" s="1687"/>
      <c r="AZ50" s="56" t="e">
        <f t="shared" si="5"/>
        <v>#REF!</v>
      </c>
      <c r="BA50" s="36"/>
      <c r="BB50" s="1687" t="s">
        <v>1356</v>
      </c>
      <c r="BC50" s="1687"/>
      <c r="BD50" s="1687"/>
      <c r="BE50" s="1687"/>
      <c r="BF50" s="1687"/>
      <c r="BG50" s="1687"/>
      <c r="BH50" s="1687"/>
      <c r="BI50" s="1687"/>
      <c r="BJ50" s="1687"/>
      <c r="BK50" s="1687"/>
      <c r="BL50" s="1687"/>
      <c r="BM50" s="1687"/>
    </row>
    <row r="51" spans="1:65" ht="18">
      <c r="A51" s="30"/>
      <c r="B51" s="37" t="s">
        <v>1411</v>
      </c>
      <c r="C51" s="27" t="s">
        <v>1185</v>
      </c>
      <c r="D51" s="1854"/>
      <c r="E51" s="40" t="e">
        <f>#REF!</f>
        <v>#REF!</v>
      </c>
      <c r="F51" s="36"/>
      <c r="G51" s="1687"/>
      <c r="H51" s="1687"/>
      <c r="I51" s="1687"/>
      <c r="J51" s="1687"/>
      <c r="K51" s="1687"/>
      <c r="L51" s="1687"/>
      <c r="M51" s="1687"/>
      <c r="N51" s="1687"/>
      <c r="O51" s="1687"/>
      <c r="P51" s="1687"/>
      <c r="Q51" s="1687"/>
      <c r="R51" s="1687"/>
      <c r="S51" s="52">
        <f>'GIÁ VLXD THÁNG 9.2022 -PL2'!E54</f>
        <v>315000</v>
      </c>
      <c r="T51" s="36"/>
      <c r="U51" s="1687"/>
      <c r="V51" s="1687"/>
      <c r="W51" s="1687"/>
      <c r="X51" s="1687"/>
      <c r="Y51" s="1687"/>
      <c r="Z51" s="1687"/>
      <c r="AA51" s="1687"/>
      <c r="AB51" s="1687"/>
      <c r="AC51" s="1687"/>
      <c r="AD51" s="1687"/>
      <c r="AE51" s="1687"/>
      <c r="AF51" s="1687"/>
      <c r="AK51" s="56" t="e">
        <f t="shared" si="4"/>
        <v>#REF!</v>
      </c>
      <c r="AL51" s="36"/>
      <c r="AM51" s="1687"/>
      <c r="AN51" s="1687"/>
      <c r="AO51" s="1687"/>
      <c r="AP51" s="1687"/>
      <c r="AQ51" s="1687"/>
      <c r="AR51" s="1687"/>
      <c r="AS51" s="1687"/>
      <c r="AT51" s="1687"/>
      <c r="AU51" s="1687"/>
      <c r="AV51" s="1687"/>
      <c r="AW51" s="1687"/>
      <c r="AX51" s="1687"/>
      <c r="AZ51" s="56" t="e">
        <f t="shared" si="5"/>
        <v>#REF!</v>
      </c>
      <c r="BA51" s="36"/>
      <c r="BB51" s="1687"/>
      <c r="BC51" s="1687"/>
      <c r="BD51" s="1687"/>
      <c r="BE51" s="1687"/>
      <c r="BF51" s="1687"/>
      <c r="BG51" s="1687"/>
      <c r="BH51" s="1687"/>
      <c r="BI51" s="1687"/>
      <c r="BJ51" s="1687"/>
      <c r="BK51" s="1687"/>
      <c r="BL51" s="1687"/>
      <c r="BM51" s="1687"/>
    </row>
    <row r="52" spans="1:65" ht="18">
      <c r="A52" s="30"/>
      <c r="B52" s="42" t="s">
        <v>1358</v>
      </c>
      <c r="C52" s="27" t="s">
        <v>1185</v>
      </c>
      <c r="D52" s="1854"/>
      <c r="E52" s="40" t="e">
        <f>#REF!</f>
        <v>#REF!</v>
      </c>
      <c r="F52" s="36"/>
      <c r="G52" s="1687"/>
      <c r="H52" s="1687"/>
      <c r="I52" s="1687"/>
      <c r="J52" s="1687"/>
      <c r="K52" s="1687"/>
      <c r="L52" s="1687"/>
      <c r="M52" s="1687"/>
      <c r="N52" s="1687"/>
      <c r="O52" s="1687"/>
      <c r="P52" s="1687"/>
      <c r="Q52" s="1687"/>
      <c r="R52" s="1687"/>
      <c r="S52" s="52">
        <f>'GIÁ VLXD THÁNG 9.2022 -PL2'!E55</f>
        <v>234000</v>
      </c>
      <c r="T52" s="36"/>
      <c r="U52" s="1687"/>
      <c r="V52" s="1687"/>
      <c r="W52" s="1687"/>
      <c r="X52" s="1687"/>
      <c r="Y52" s="1687"/>
      <c r="Z52" s="1687"/>
      <c r="AA52" s="1687"/>
      <c r="AB52" s="1687"/>
      <c r="AC52" s="1687"/>
      <c r="AD52" s="1687"/>
      <c r="AE52" s="1687"/>
      <c r="AF52" s="1687"/>
      <c r="AK52" s="56" t="e">
        <f t="shared" si="4"/>
        <v>#REF!</v>
      </c>
      <c r="AL52" s="36"/>
      <c r="AM52" s="1687"/>
      <c r="AN52" s="1687"/>
      <c r="AO52" s="1687"/>
      <c r="AP52" s="1687"/>
      <c r="AQ52" s="1687"/>
      <c r="AR52" s="1687"/>
      <c r="AS52" s="1687"/>
      <c r="AT52" s="1687"/>
      <c r="AU52" s="1687"/>
      <c r="AV52" s="1687"/>
      <c r="AW52" s="1687"/>
      <c r="AX52" s="1687"/>
      <c r="AZ52" s="56" t="e">
        <f t="shared" si="5"/>
        <v>#REF!</v>
      </c>
      <c r="BA52" s="36"/>
      <c r="BB52" s="1687"/>
      <c r="BC52" s="1687"/>
      <c r="BD52" s="1687"/>
      <c r="BE52" s="1687"/>
      <c r="BF52" s="1687"/>
      <c r="BG52" s="1687"/>
      <c r="BH52" s="1687"/>
      <c r="BI52" s="1687"/>
      <c r="BJ52" s="1687"/>
      <c r="BK52" s="1687"/>
      <c r="BL52" s="1687"/>
      <c r="BM52" s="1687"/>
    </row>
    <row r="53" spans="1:65" ht="18">
      <c r="A53" s="30"/>
      <c r="B53" s="42" t="s">
        <v>1359</v>
      </c>
      <c r="C53" s="27" t="s">
        <v>1185</v>
      </c>
      <c r="D53" s="1854"/>
      <c r="E53" s="40" t="e">
        <f>#REF!</f>
        <v>#REF!</v>
      </c>
      <c r="F53" s="36"/>
      <c r="G53" s="1687"/>
      <c r="H53" s="1687"/>
      <c r="I53" s="1687"/>
      <c r="J53" s="1687"/>
      <c r="K53" s="1687"/>
      <c r="L53" s="1687"/>
      <c r="M53" s="1687"/>
      <c r="N53" s="1687"/>
      <c r="O53" s="1687"/>
      <c r="P53" s="1687"/>
      <c r="Q53" s="1687"/>
      <c r="R53" s="1687"/>
      <c r="S53" s="52">
        <f>'GIÁ VLXD THÁNG 9.2022 -PL2'!E56</f>
        <v>234000</v>
      </c>
      <c r="T53" s="36"/>
      <c r="U53" s="1687"/>
      <c r="V53" s="1687"/>
      <c r="W53" s="1687"/>
      <c r="X53" s="1687"/>
      <c r="Y53" s="1687"/>
      <c r="Z53" s="1687"/>
      <c r="AA53" s="1687"/>
      <c r="AB53" s="1687"/>
      <c r="AC53" s="1687"/>
      <c r="AD53" s="1687"/>
      <c r="AE53" s="1687"/>
      <c r="AF53" s="1687"/>
      <c r="AK53" s="56" t="e">
        <f t="shared" si="4"/>
        <v>#REF!</v>
      </c>
      <c r="AL53" s="36"/>
      <c r="AM53" s="1687"/>
      <c r="AN53" s="1687"/>
      <c r="AO53" s="1687"/>
      <c r="AP53" s="1687"/>
      <c r="AQ53" s="1687"/>
      <c r="AR53" s="1687"/>
      <c r="AS53" s="1687"/>
      <c r="AT53" s="1687"/>
      <c r="AU53" s="1687"/>
      <c r="AV53" s="1687"/>
      <c r="AW53" s="1687"/>
      <c r="AX53" s="1687"/>
      <c r="AZ53" s="56" t="e">
        <f t="shared" si="5"/>
        <v>#REF!</v>
      </c>
      <c r="BA53" s="36"/>
      <c r="BB53" s="1687"/>
      <c r="BC53" s="1687"/>
      <c r="BD53" s="1687"/>
      <c r="BE53" s="1687"/>
      <c r="BF53" s="1687"/>
      <c r="BG53" s="1687"/>
      <c r="BH53" s="1687"/>
      <c r="BI53" s="1687"/>
      <c r="BJ53" s="1687"/>
      <c r="BK53" s="1687"/>
      <c r="BL53" s="1687"/>
      <c r="BM53" s="1687"/>
    </row>
    <row r="54" spans="1:65" ht="18">
      <c r="A54" s="30"/>
      <c r="B54" s="42" t="s">
        <v>1360</v>
      </c>
      <c r="C54" s="27" t="s">
        <v>1185</v>
      </c>
      <c r="D54" s="1854"/>
      <c r="E54" s="40" t="e">
        <f>#REF!</f>
        <v>#REF!</v>
      </c>
      <c r="F54" s="36"/>
      <c r="G54" s="1687"/>
      <c r="H54" s="1687"/>
      <c r="I54" s="1687"/>
      <c r="J54" s="1687"/>
      <c r="K54" s="1687"/>
      <c r="L54" s="1687"/>
      <c r="M54" s="1687"/>
      <c r="N54" s="1687"/>
      <c r="O54" s="1687"/>
      <c r="P54" s="1687"/>
      <c r="Q54" s="1687"/>
      <c r="R54" s="1687"/>
      <c r="S54" s="52">
        <f>'GIÁ VLXD THÁNG 9.2022 -PL2'!E57</f>
        <v>315000</v>
      </c>
      <c r="T54" s="36"/>
      <c r="U54" s="1687"/>
      <c r="V54" s="1687"/>
      <c r="W54" s="1687"/>
      <c r="X54" s="1687"/>
      <c r="Y54" s="1687"/>
      <c r="Z54" s="1687"/>
      <c r="AA54" s="1687"/>
      <c r="AB54" s="1687"/>
      <c r="AC54" s="1687"/>
      <c r="AD54" s="1687"/>
      <c r="AE54" s="1687"/>
      <c r="AF54" s="1687"/>
      <c r="AK54" s="56" t="e">
        <f t="shared" si="4"/>
        <v>#REF!</v>
      </c>
      <c r="AL54" s="36"/>
      <c r="AM54" s="1687"/>
      <c r="AN54" s="1687"/>
      <c r="AO54" s="1687"/>
      <c r="AP54" s="1687"/>
      <c r="AQ54" s="1687"/>
      <c r="AR54" s="1687"/>
      <c r="AS54" s="1687"/>
      <c r="AT54" s="1687"/>
      <c r="AU54" s="1687"/>
      <c r="AV54" s="1687"/>
      <c r="AW54" s="1687"/>
      <c r="AX54" s="1687"/>
      <c r="AZ54" s="56" t="e">
        <f t="shared" si="5"/>
        <v>#REF!</v>
      </c>
      <c r="BA54" s="36"/>
      <c r="BB54" s="1687"/>
      <c r="BC54" s="1687"/>
      <c r="BD54" s="1687"/>
      <c r="BE54" s="1687"/>
      <c r="BF54" s="1687"/>
      <c r="BG54" s="1687"/>
      <c r="BH54" s="1687"/>
      <c r="BI54" s="1687"/>
      <c r="BJ54" s="1687"/>
      <c r="BK54" s="1687"/>
      <c r="BL54" s="1687"/>
      <c r="BM54" s="1687"/>
    </row>
    <row r="55" spans="1:65" ht="18">
      <c r="A55" s="30"/>
      <c r="B55" s="42" t="s">
        <v>1207</v>
      </c>
      <c r="C55" s="27" t="s">
        <v>1185</v>
      </c>
      <c r="D55" s="1854"/>
      <c r="E55" s="40" t="e">
        <f>#REF!</f>
        <v>#REF!</v>
      </c>
      <c r="F55" s="36"/>
      <c r="G55" s="1687"/>
      <c r="H55" s="1687"/>
      <c r="I55" s="1687"/>
      <c r="J55" s="1687"/>
      <c r="K55" s="1687"/>
      <c r="L55" s="1687"/>
      <c r="M55" s="1687"/>
      <c r="N55" s="1687"/>
      <c r="O55" s="1687"/>
      <c r="P55" s="1687"/>
      <c r="Q55" s="1687"/>
      <c r="R55" s="1687"/>
      <c r="S55" s="52">
        <f>'GIÁ VLXD THÁNG 9.2022 -PL2'!E58</f>
        <v>315000</v>
      </c>
      <c r="T55" s="36"/>
      <c r="U55" s="1687"/>
      <c r="V55" s="1687"/>
      <c r="W55" s="1687"/>
      <c r="X55" s="1687"/>
      <c r="Y55" s="1687"/>
      <c r="Z55" s="1687"/>
      <c r="AA55" s="1687"/>
      <c r="AB55" s="1687"/>
      <c r="AC55" s="1687"/>
      <c r="AD55" s="1687"/>
      <c r="AE55" s="1687"/>
      <c r="AF55" s="1687"/>
      <c r="AK55" s="56" t="e">
        <f t="shared" si="4"/>
        <v>#REF!</v>
      </c>
      <c r="AL55" s="36"/>
      <c r="AM55" s="1687"/>
      <c r="AN55" s="1687"/>
      <c r="AO55" s="1687"/>
      <c r="AP55" s="1687"/>
      <c r="AQ55" s="1687"/>
      <c r="AR55" s="1687"/>
      <c r="AS55" s="1687"/>
      <c r="AT55" s="1687"/>
      <c r="AU55" s="1687"/>
      <c r="AV55" s="1687"/>
      <c r="AW55" s="1687"/>
      <c r="AX55" s="1687"/>
      <c r="AZ55" s="56" t="e">
        <f t="shared" si="5"/>
        <v>#REF!</v>
      </c>
      <c r="BA55" s="36"/>
      <c r="BB55" s="1687"/>
      <c r="BC55" s="1687"/>
      <c r="BD55" s="1687"/>
      <c r="BE55" s="1687"/>
      <c r="BF55" s="1687"/>
      <c r="BG55" s="1687"/>
      <c r="BH55" s="1687"/>
      <c r="BI55" s="1687"/>
      <c r="BJ55" s="1687"/>
      <c r="BK55" s="1687"/>
      <c r="BL55" s="1687"/>
      <c r="BM55" s="1687"/>
    </row>
    <row r="56" spans="1:65" ht="15.75">
      <c r="A56" s="13">
        <v>5</v>
      </c>
      <c r="B56" s="1849" t="s">
        <v>1412</v>
      </c>
      <c r="C56" s="1849"/>
      <c r="D56" s="1849"/>
      <c r="E56" s="1849"/>
      <c r="F56" s="1849"/>
      <c r="G56" s="1849"/>
      <c r="H56" s="1849"/>
      <c r="I56" s="1849"/>
      <c r="J56" s="1849"/>
      <c r="K56" s="1849"/>
      <c r="L56" s="1849"/>
      <c r="M56" s="1849"/>
      <c r="N56" s="1849"/>
      <c r="O56" s="1849"/>
      <c r="P56" s="1849"/>
      <c r="Q56" s="1849"/>
      <c r="R56" s="1849"/>
      <c r="AF56"/>
      <c r="AK56" s="1849"/>
      <c r="AL56" s="1849"/>
      <c r="AM56" s="1849"/>
      <c r="AN56" s="1849"/>
      <c r="AO56" s="1849"/>
      <c r="AP56" s="1849"/>
      <c r="AQ56" s="1849"/>
      <c r="AR56" s="1849"/>
      <c r="AS56" s="1849"/>
      <c r="AT56" s="1849"/>
      <c r="AU56" s="1849"/>
      <c r="AV56" s="1849"/>
      <c r="AW56" s="1849"/>
      <c r="AX56" s="1849"/>
      <c r="AZ56" s="1849"/>
      <c r="BA56" s="1849"/>
      <c r="BB56" s="1849"/>
      <c r="BC56" s="1849"/>
      <c r="BD56" s="1849"/>
      <c r="BE56" s="1849"/>
      <c r="BF56" s="1849"/>
      <c r="BG56" s="1849"/>
      <c r="BH56" s="1849"/>
      <c r="BI56" s="1849"/>
      <c r="BJ56" s="1849"/>
      <c r="BK56" s="1849"/>
      <c r="BL56" s="1849"/>
      <c r="BM56" s="1849"/>
    </row>
    <row r="57" spans="1:65" ht="15.75" customHeight="1">
      <c r="A57" s="30"/>
      <c r="B57" s="42" t="s">
        <v>1209</v>
      </c>
      <c r="C57" s="27"/>
      <c r="D57" s="27"/>
      <c r="E57" s="40"/>
      <c r="F57" s="36"/>
      <c r="G57" s="43"/>
      <c r="H57" s="43"/>
      <c r="I57" s="43"/>
      <c r="J57" s="43"/>
      <c r="K57" s="43"/>
      <c r="L57" s="43"/>
      <c r="M57" s="43"/>
      <c r="N57" s="43"/>
      <c r="O57" s="43"/>
      <c r="P57" s="43"/>
      <c r="Q57" s="43"/>
      <c r="R57" s="43"/>
      <c r="S57" s="52"/>
      <c r="T57" s="36"/>
      <c r="U57" s="43"/>
      <c r="V57" s="43"/>
      <c r="W57" s="43"/>
      <c r="X57" s="43"/>
      <c r="Y57" s="43"/>
      <c r="Z57" s="43"/>
      <c r="AA57" s="43"/>
      <c r="AB57" s="43"/>
      <c r="AC57" s="43"/>
      <c r="AD57" s="43"/>
      <c r="AE57" s="43"/>
      <c r="AF57" s="43"/>
      <c r="AK57" s="36"/>
      <c r="AL57" s="36"/>
      <c r="AM57" s="43"/>
      <c r="AN57" s="43"/>
      <c r="AO57" s="43"/>
      <c r="AP57" s="43"/>
      <c r="AQ57" s="43"/>
      <c r="AR57" s="43"/>
      <c r="AS57" s="43"/>
      <c r="AT57" s="43"/>
      <c r="AU57" s="43"/>
      <c r="AV57" s="43"/>
      <c r="AW57" s="43"/>
      <c r="AX57" s="43"/>
      <c r="AZ57" s="36"/>
      <c r="BA57" s="36"/>
      <c r="BB57" s="43"/>
      <c r="BC57" s="43"/>
      <c r="BD57" s="43"/>
      <c r="BE57" s="43"/>
      <c r="BF57" s="43"/>
      <c r="BG57" s="43"/>
      <c r="BH57" s="43"/>
      <c r="BI57" s="43"/>
      <c r="BJ57" s="43"/>
      <c r="BK57" s="43"/>
      <c r="BL57" s="43"/>
      <c r="BM57" s="43"/>
    </row>
    <row r="58" spans="1:65" ht="18" customHeight="1">
      <c r="A58" s="30"/>
      <c r="B58" s="37" t="s">
        <v>1210</v>
      </c>
      <c r="C58" s="27" t="s">
        <v>1185</v>
      </c>
      <c r="D58" s="1854" t="s">
        <v>1178</v>
      </c>
      <c r="E58" s="40" t="e">
        <f>#REF!</f>
        <v>#REF!</v>
      </c>
      <c r="F58" s="36"/>
      <c r="G58" s="1687" t="s">
        <v>1211</v>
      </c>
      <c r="H58" s="1687"/>
      <c r="I58" s="1687"/>
      <c r="J58" s="1687"/>
      <c r="K58" s="1687"/>
      <c r="L58" s="1687"/>
      <c r="M58" s="1687"/>
      <c r="N58" s="1687"/>
      <c r="O58" s="1687"/>
      <c r="P58" s="1687"/>
      <c r="Q58" s="54" t="e">
        <f>#REF!</f>
        <v>#REF!</v>
      </c>
      <c r="R58" s="55"/>
      <c r="S58" s="52">
        <f>'GIÁ VLXD THÁNG 9.2022 -PL2'!E61</f>
        <v>350000</v>
      </c>
      <c r="T58" s="36"/>
      <c r="U58" s="1687" t="s">
        <v>1211</v>
      </c>
      <c r="V58" s="1687"/>
      <c r="W58" s="1687"/>
      <c r="X58" s="1687"/>
      <c r="Y58" s="1687"/>
      <c r="Z58" s="1687"/>
      <c r="AA58" s="1687"/>
      <c r="AB58" s="1687"/>
      <c r="AC58" s="1687"/>
      <c r="AD58" s="1687"/>
      <c r="AE58" s="54">
        <f>'GIÁ VLXD THÁNG 9.2022 -PL2'!Q61</f>
        <v>400000</v>
      </c>
      <c r="AF58" s="55"/>
      <c r="AK58" s="56" t="e">
        <f>IF(AND(E58&gt;0,E58=S58),"-",S58-E58)</f>
        <v>#REF!</v>
      </c>
      <c r="AL58" s="36"/>
      <c r="AM58" s="1687" t="s">
        <v>1211</v>
      </c>
      <c r="AN58" s="1687"/>
      <c r="AO58" s="1687"/>
      <c r="AP58" s="1687"/>
      <c r="AQ58" s="1687"/>
      <c r="AR58" s="1687"/>
      <c r="AS58" s="1687"/>
      <c r="AT58" s="1687"/>
      <c r="AU58" s="1687"/>
      <c r="AV58" s="1687"/>
      <c r="AW58" s="56" t="e">
        <f>IF(AND(Q58&gt;0,Q58=AE58),"-",AE58-Q58)</f>
        <v>#REF!</v>
      </c>
      <c r="AX58" s="55"/>
      <c r="AZ58" s="56" t="e">
        <f>AK58/E58</f>
        <v>#REF!</v>
      </c>
      <c r="BA58" s="36"/>
      <c r="BB58" s="1687" t="s">
        <v>1211</v>
      </c>
      <c r="BC58" s="1687"/>
      <c r="BD58" s="1687"/>
      <c r="BE58" s="1687"/>
      <c r="BF58" s="1687"/>
      <c r="BG58" s="1687"/>
      <c r="BH58" s="1687"/>
      <c r="BI58" s="1687"/>
      <c r="BJ58" s="1687"/>
      <c r="BK58" s="1687"/>
      <c r="BL58" s="56" t="e">
        <f>AW58/Q58</f>
        <v>#REF!</v>
      </c>
      <c r="BM58" s="55"/>
    </row>
    <row r="59" spans="1:65" ht="18">
      <c r="A59" s="30"/>
      <c r="B59" s="42" t="s">
        <v>1212</v>
      </c>
      <c r="C59" s="27" t="s">
        <v>1185</v>
      </c>
      <c r="D59" s="1854"/>
      <c r="E59" s="40" t="e">
        <f>#REF!</f>
        <v>#REF!</v>
      </c>
      <c r="F59" s="36"/>
      <c r="G59" s="1687"/>
      <c r="H59" s="1687"/>
      <c r="I59" s="1687"/>
      <c r="J59" s="1687"/>
      <c r="K59" s="1687"/>
      <c r="L59" s="1687"/>
      <c r="M59" s="1687"/>
      <c r="N59" s="1687"/>
      <c r="O59" s="1687"/>
      <c r="P59" s="1687"/>
      <c r="Q59" s="54" t="e">
        <f>#REF!</f>
        <v>#REF!</v>
      </c>
      <c r="R59" s="43"/>
      <c r="S59" s="52">
        <f>'GIÁ VLXD THÁNG 9.2022 -PL2'!E62</f>
        <v>350000</v>
      </c>
      <c r="T59" s="36"/>
      <c r="U59" s="1687"/>
      <c r="V59" s="1687"/>
      <c r="W59" s="1687"/>
      <c r="X59" s="1687"/>
      <c r="Y59" s="1687"/>
      <c r="Z59" s="1687"/>
      <c r="AA59" s="1687"/>
      <c r="AB59" s="1687"/>
      <c r="AC59" s="1687"/>
      <c r="AD59" s="1687"/>
      <c r="AE59" s="54">
        <f>'GIÁ VLXD THÁNG 9.2022 -PL2'!Q62</f>
        <v>400000</v>
      </c>
      <c r="AF59" s="43"/>
      <c r="AK59" s="56" t="e">
        <f>IF(AND(E59&gt;0,E59=S59),"-",S59-E59)</f>
        <v>#REF!</v>
      </c>
      <c r="AL59" s="36"/>
      <c r="AM59" s="1687"/>
      <c r="AN59" s="1687"/>
      <c r="AO59" s="1687"/>
      <c r="AP59" s="1687"/>
      <c r="AQ59" s="1687"/>
      <c r="AR59" s="1687"/>
      <c r="AS59" s="1687"/>
      <c r="AT59" s="1687"/>
      <c r="AU59" s="1687"/>
      <c r="AV59" s="1687"/>
      <c r="AW59" s="56" t="e">
        <f>IF(AND(Q59&gt;0,Q59=AE59),"-",AE59-Q59)</f>
        <v>#REF!</v>
      </c>
      <c r="AX59" s="43"/>
      <c r="AZ59" s="56" t="e">
        <f>AK59/E59</f>
        <v>#REF!</v>
      </c>
      <c r="BA59" s="36"/>
      <c r="BB59" s="1687"/>
      <c r="BC59" s="1687"/>
      <c r="BD59" s="1687"/>
      <c r="BE59" s="1687"/>
      <c r="BF59" s="1687"/>
      <c r="BG59" s="1687"/>
      <c r="BH59" s="1687"/>
      <c r="BI59" s="1687"/>
      <c r="BJ59" s="1687"/>
      <c r="BK59" s="1687"/>
      <c r="BL59" s="56" t="e">
        <f>AW59/Q59</f>
        <v>#REF!</v>
      </c>
      <c r="BM59" s="43"/>
    </row>
    <row r="60" spans="1:65" ht="18">
      <c r="A60" s="30"/>
      <c r="B60" s="42" t="s">
        <v>1213</v>
      </c>
      <c r="C60" s="27" t="s">
        <v>1185</v>
      </c>
      <c r="D60" s="1854"/>
      <c r="E60" s="40" t="e">
        <f>#REF!</f>
        <v>#REF!</v>
      </c>
      <c r="F60" s="36"/>
      <c r="G60" s="1687"/>
      <c r="H60" s="1687"/>
      <c r="I60" s="1687"/>
      <c r="J60" s="1687"/>
      <c r="K60" s="1687"/>
      <c r="L60" s="1687"/>
      <c r="M60" s="1687"/>
      <c r="N60" s="1687"/>
      <c r="O60" s="1687"/>
      <c r="P60" s="1687"/>
      <c r="Q60" s="54" t="e">
        <f>#REF!</f>
        <v>#REF!</v>
      </c>
      <c r="R60" s="43"/>
      <c r="S60" s="52">
        <f>'GIÁ VLXD THÁNG 9.2022 -PL2'!E63</f>
        <v>350000</v>
      </c>
      <c r="T60" s="36"/>
      <c r="U60" s="1687"/>
      <c r="V60" s="1687"/>
      <c r="W60" s="1687"/>
      <c r="X60" s="1687"/>
      <c r="Y60" s="1687"/>
      <c r="Z60" s="1687"/>
      <c r="AA60" s="1687"/>
      <c r="AB60" s="1687"/>
      <c r="AC60" s="1687"/>
      <c r="AD60" s="1687"/>
      <c r="AE60" s="54">
        <f>'GIÁ VLXD THÁNG 9.2022 -PL2'!Q63</f>
        <v>400000</v>
      </c>
      <c r="AF60" s="43"/>
      <c r="AK60" s="56" t="e">
        <f>IF(AND(E60&gt;0,E60=S60),"-",S60-E60)</f>
        <v>#REF!</v>
      </c>
      <c r="AL60" s="36"/>
      <c r="AM60" s="1687"/>
      <c r="AN60" s="1687"/>
      <c r="AO60" s="1687"/>
      <c r="AP60" s="1687"/>
      <c r="AQ60" s="1687"/>
      <c r="AR60" s="1687"/>
      <c r="AS60" s="1687"/>
      <c r="AT60" s="1687"/>
      <c r="AU60" s="1687"/>
      <c r="AV60" s="1687"/>
      <c r="AW60" s="56" t="e">
        <f>IF(AND(Q60&gt;0,Q60=AE60),"-",AE60-Q60)</f>
        <v>#REF!</v>
      </c>
      <c r="AX60" s="43"/>
      <c r="AZ60" s="56" t="e">
        <f>AK60/E60</f>
        <v>#REF!</v>
      </c>
      <c r="BA60" s="36"/>
      <c r="BB60" s="1687"/>
      <c r="BC60" s="1687"/>
      <c r="BD60" s="1687"/>
      <c r="BE60" s="1687"/>
      <c r="BF60" s="1687"/>
      <c r="BG60" s="1687"/>
      <c r="BH60" s="1687"/>
      <c r="BI60" s="1687"/>
      <c r="BJ60" s="1687"/>
      <c r="BK60" s="1687"/>
      <c r="BL60" s="56" t="e">
        <f>AW60/Q60</f>
        <v>#REF!</v>
      </c>
      <c r="BM60" s="43"/>
    </row>
    <row r="61" spans="1:65" ht="15.75">
      <c r="A61" s="12">
        <v>6</v>
      </c>
      <c r="B61" s="1849" t="s">
        <v>1414</v>
      </c>
      <c r="C61" s="1849"/>
      <c r="D61" s="1849"/>
      <c r="E61" s="1849"/>
      <c r="F61" s="1849"/>
      <c r="G61" s="1849"/>
      <c r="H61" s="1849"/>
      <c r="I61" s="1849"/>
      <c r="J61" s="1849"/>
      <c r="K61" s="1849"/>
      <c r="L61" s="1849"/>
      <c r="M61" s="1849"/>
      <c r="N61" s="1849"/>
      <c r="O61" s="1849"/>
      <c r="P61" s="1849"/>
      <c r="Q61" s="1849"/>
      <c r="R61" s="1849"/>
      <c r="AF61"/>
      <c r="AK61" s="1849"/>
      <c r="AL61" s="1849"/>
      <c r="AM61" s="1849"/>
      <c r="AN61" s="1849"/>
      <c r="AO61" s="1849"/>
      <c r="AP61" s="1849"/>
      <c r="AQ61" s="1849"/>
      <c r="AR61" s="1849"/>
      <c r="AS61" s="1849"/>
      <c r="AT61" s="1849"/>
      <c r="AU61" s="1849"/>
      <c r="AV61" s="1849"/>
      <c r="AW61" s="1849"/>
      <c r="AX61" s="1849"/>
      <c r="AZ61" s="1849"/>
      <c r="BA61" s="1849"/>
      <c r="BB61" s="1849"/>
      <c r="BC61" s="1849"/>
      <c r="BD61" s="1849"/>
      <c r="BE61" s="1849"/>
      <c r="BF61" s="1849"/>
      <c r="BG61" s="1849"/>
      <c r="BH61" s="1849"/>
      <c r="BI61" s="1849"/>
      <c r="BJ61" s="1849"/>
      <c r="BK61" s="1849"/>
      <c r="BL61" s="1849"/>
      <c r="BM61" s="1849"/>
    </row>
    <row r="62" spans="1:65" ht="15.75" customHeight="1">
      <c r="A62" s="30"/>
      <c r="B62" s="42" t="s">
        <v>1209</v>
      </c>
      <c r="C62" s="27"/>
      <c r="D62" s="27"/>
      <c r="E62" s="40"/>
      <c r="F62" s="36"/>
      <c r="G62" s="43"/>
      <c r="H62" s="43"/>
      <c r="I62" s="43"/>
      <c r="J62" s="43"/>
      <c r="K62" s="43"/>
      <c r="L62" s="43"/>
      <c r="M62" s="43"/>
      <c r="N62" s="43"/>
      <c r="O62" s="43"/>
      <c r="P62" s="43"/>
      <c r="Q62" s="43"/>
      <c r="R62" s="43"/>
      <c r="S62" s="52"/>
      <c r="T62" s="36"/>
      <c r="U62" s="43"/>
      <c r="V62" s="43"/>
      <c r="W62" s="43"/>
      <c r="X62" s="43"/>
      <c r="Y62" s="43"/>
      <c r="Z62" s="43"/>
      <c r="AA62" s="43"/>
      <c r="AB62" s="43"/>
      <c r="AC62" s="43"/>
      <c r="AD62" s="43"/>
      <c r="AE62" s="43"/>
      <c r="AF62" s="43"/>
      <c r="AK62" s="36"/>
      <c r="AL62" s="36"/>
      <c r="AM62" s="43"/>
      <c r="AN62" s="43"/>
      <c r="AO62" s="43"/>
      <c r="AP62" s="43"/>
      <c r="AQ62" s="43"/>
      <c r="AR62" s="43"/>
      <c r="AS62" s="43"/>
      <c r="AT62" s="43"/>
      <c r="AU62" s="43"/>
      <c r="AV62" s="43"/>
      <c r="AW62" s="43"/>
      <c r="AX62" s="43"/>
      <c r="AZ62" s="36"/>
      <c r="BA62" s="36"/>
      <c r="BB62" s="43"/>
      <c r="BC62" s="43"/>
      <c r="BD62" s="43"/>
      <c r="BE62" s="43"/>
      <c r="BF62" s="43"/>
      <c r="BG62" s="43"/>
      <c r="BH62" s="43"/>
      <c r="BI62" s="43"/>
      <c r="BJ62" s="43"/>
      <c r="BK62" s="43"/>
      <c r="BL62" s="43"/>
      <c r="BM62" s="43"/>
    </row>
    <row r="63" spans="1:65" ht="18" customHeight="1">
      <c r="A63" s="30"/>
      <c r="B63" s="37" t="s">
        <v>1210</v>
      </c>
      <c r="C63" s="27" t="s">
        <v>1185</v>
      </c>
      <c r="D63" s="1854" t="s">
        <v>1178</v>
      </c>
      <c r="E63" s="40" t="e">
        <f>#REF!</f>
        <v>#REF!</v>
      </c>
      <c r="F63" s="36"/>
      <c r="G63" s="1687" t="s">
        <v>1215</v>
      </c>
      <c r="H63" s="1687"/>
      <c r="I63" s="1687"/>
      <c r="J63" s="1687"/>
      <c r="K63" s="1687"/>
      <c r="L63" s="1687"/>
      <c r="M63" s="1687"/>
      <c r="N63" s="1687"/>
      <c r="O63" s="1687"/>
      <c r="P63" s="1687"/>
      <c r="Q63" s="54" t="e">
        <f>#REF!</f>
        <v>#REF!</v>
      </c>
      <c r="R63" s="43"/>
      <c r="S63" s="52">
        <f>'GIÁ VLXD THÁNG 9.2022 -PL2'!E66</f>
        <v>350000</v>
      </c>
      <c r="T63" s="36"/>
      <c r="U63" s="1687" t="s">
        <v>1215</v>
      </c>
      <c r="V63" s="1687"/>
      <c r="W63" s="1687"/>
      <c r="X63" s="1687"/>
      <c r="Y63" s="1687"/>
      <c r="Z63" s="1687"/>
      <c r="AA63" s="1687"/>
      <c r="AB63" s="1687"/>
      <c r="AC63" s="1687"/>
      <c r="AD63" s="1687"/>
      <c r="AE63" s="54">
        <f>'GIÁ VLXD THÁNG 9.2022 -PL2'!Q66</f>
        <v>400000</v>
      </c>
      <c r="AF63" s="43"/>
      <c r="AK63" s="56" t="e">
        <f t="shared" ref="AK63:AK81" si="6">IF(AND(E63&gt;0,E63=S63),"-",S63-E63)</f>
        <v>#REF!</v>
      </c>
      <c r="AL63" s="36"/>
      <c r="AM63" s="1687" t="s">
        <v>1215</v>
      </c>
      <c r="AN63" s="1687"/>
      <c r="AO63" s="1687"/>
      <c r="AP63" s="1687"/>
      <c r="AQ63" s="1687"/>
      <c r="AR63" s="1687"/>
      <c r="AS63" s="1687"/>
      <c r="AT63" s="1687"/>
      <c r="AU63" s="1687"/>
      <c r="AV63" s="1687"/>
      <c r="AW63" s="56" t="e">
        <f>IF(AND(Q63&gt;0,Q63=AE63),"-",AE63-Q63)</f>
        <v>#REF!</v>
      </c>
      <c r="AX63" s="43"/>
      <c r="AZ63" s="56" t="e">
        <f t="shared" ref="AZ63:AZ77" si="7">AK63/E63</f>
        <v>#REF!</v>
      </c>
      <c r="BA63" s="36"/>
      <c r="BB63" s="1687" t="s">
        <v>1215</v>
      </c>
      <c r="BC63" s="1687"/>
      <c r="BD63" s="1687"/>
      <c r="BE63" s="1687"/>
      <c r="BF63" s="1687"/>
      <c r="BG63" s="1687"/>
      <c r="BH63" s="1687"/>
      <c r="BI63" s="1687"/>
      <c r="BJ63" s="1687"/>
      <c r="BK63" s="1687"/>
      <c r="BL63" s="56" t="e">
        <f>AW63/Q63</f>
        <v>#REF!</v>
      </c>
      <c r="BM63" s="43"/>
    </row>
    <row r="64" spans="1:65" ht="18">
      <c r="A64" s="30"/>
      <c r="B64" s="42" t="s">
        <v>1212</v>
      </c>
      <c r="C64" s="27" t="s">
        <v>1185</v>
      </c>
      <c r="D64" s="1854"/>
      <c r="E64" s="40" t="e">
        <f>#REF!</f>
        <v>#REF!</v>
      </c>
      <c r="F64" s="36"/>
      <c r="G64" s="1687"/>
      <c r="H64" s="1687"/>
      <c r="I64" s="1687"/>
      <c r="J64" s="1687"/>
      <c r="K64" s="1687"/>
      <c r="L64" s="1687"/>
      <c r="M64" s="1687"/>
      <c r="N64" s="1687"/>
      <c r="O64" s="1687"/>
      <c r="P64" s="1687"/>
      <c r="Q64" s="54" t="e">
        <f>#REF!</f>
        <v>#REF!</v>
      </c>
      <c r="R64" s="43"/>
      <c r="S64" s="52">
        <f>'GIÁ VLXD THÁNG 9.2022 -PL2'!E67</f>
        <v>350000</v>
      </c>
      <c r="T64" s="36"/>
      <c r="U64" s="1687"/>
      <c r="V64" s="1687"/>
      <c r="W64" s="1687"/>
      <c r="X64" s="1687"/>
      <c r="Y64" s="1687"/>
      <c r="Z64" s="1687"/>
      <c r="AA64" s="1687"/>
      <c r="AB64" s="1687"/>
      <c r="AC64" s="1687"/>
      <c r="AD64" s="1687"/>
      <c r="AE64" s="54">
        <f>'GIÁ VLXD THÁNG 9.2022 -PL2'!Q67</f>
        <v>400000</v>
      </c>
      <c r="AF64" s="43"/>
      <c r="AK64" s="56" t="e">
        <f t="shared" si="6"/>
        <v>#REF!</v>
      </c>
      <c r="AL64" s="36"/>
      <c r="AM64" s="1687"/>
      <c r="AN64" s="1687"/>
      <c r="AO64" s="1687"/>
      <c r="AP64" s="1687"/>
      <c r="AQ64" s="1687"/>
      <c r="AR64" s="1687"/>
      <c r="AS64" s="1687"/>
      <c r="AT64" s="1687"/>
      <c r="AU64" s="1687"/>
      <c r="AV64" s="1687"/>
      <c r="AW64" s="56" t="e">
        <f>IF(AND(Q64&gt;0,Q64=AE64),"-",AE64-Q64)</f>
        <v>#REF!</v>
      </c>
      <c r="AX64" s="43"/>
      <c r="AZ64" s="56" t="e">
        <f t="shared" si="7"/>
        <v>#REF!</v>
      </c>
      <c r="BA64" s="36"/>
      <c r="BB64" s="1687"/>
      <c r="BC64" s="1687"/>
      <c r="BD64" s="1687"/>
      <c r="BE64" s="1687"/>
      <c r="BF64" s="1687"/>
      <c r="BG64" s="1687"/>
      <c r="BH64" s="1687"/>
      <c r="BI64" s="1687"/>
      <c r="BJ64" s="1687"/>
      <c r="BK64" s="1687"/>
      <c r="BL64" s="56" t="e">
        <f>AW64/Q64</f>
        <v>#REF!</v>
      </c>
      <c r="BM64" s="43"/>
    </row>
    <row r="65" spans="1:65" ht="18">
      <c r="A65" s="30"/>
      <c r="B65" s="42" t="s">
        <v>1213</v>
      </c>
      <c r="C65" s="27" t="s">
        <v>1185</v>
      </c>
      <c r="D65" s="1854"/>
      <c r="E65" s="40" t="e">
        <f>#REF!</f>
        <v>#REF!</v>
      </c>
      <c r="F65" s="36"/>
      <c r="G65" s="1687"/>
      <c r="H65" s="1687"/>
      <c r="I65" s="1687"/>
      <c r="J65" s="1687"/>
      <c r="K65" s="1687"/>
      <c r="L65" s="1687"/>
      <c r="M65" s="1687"/>
      <c r="N65" s="1687"/>
      <c r="O65" s="1687"/>
      <c r="P65" s="1687"/>
      <c r="Q65" s="54" t="e">
        <f>#REF!</f>
        <v>#REF!</v>
      </c>
      <c r="R65" s="43"/>
      <c r="S65" s="52">
        <f>'GIÁ VLXD THÁNG 9.2022 -PL2'!E68</f>
        <v>350000</v>
      </c>
      <c r="T65" s="36"/>
      <c r="U65" s="1687"/>
      <c r="V65" s="1687"/>
      <c r="W65" s="1687"/>
      <c r="X65" s="1687"/>
      <c r="Y65" s="1687"/>
      <c r="Z65" s="1687"/>
      <c r="AA65" s="1687"/>
      <c r="AB65" s="1687"/>
      <c r="AC65" s="1687"/>
      <c r="AD65" s="1687"/>
      <c r="AE65" s="54">
        <f>'GIÁ VLXD THÁNG 9.2022 -PL2'!Q68</f>
        <v>400000</v>
      </c>
      <c r="AF65" s="43"/>
      <c r="AK65" s="56" t="e">
        <f t="shared" si="6"/>
        <v>#REF!</v>
      </c>
      <c r="AL65" s="36"/>
      <c r="AM65" s="1687"/>
      <c r="AN65" s="1687"/>
      <c r="AO65" s="1687"/>
      <c r="AP65" s="1687"/>
      <c r="AQ65" s="1687"/>
      <c r="AR65" s="1687"/>
      <c r="AS65" s="1687"/>
      <c r="AT65" s="1687"/>
      <c r="AU65" s="1687"/>
      <c r="AV65" s="1687"/>
      <c r="AW65" s="56" t="e">
        <f>IF(AND(Q65&gt;0,Q65=AE65),"-",AE65-Q65)</f>
        <v>#REF!</v>
      </c>
      <c r="AX65" s="43"/>
      <c r="AZ65" s="56" t="e">
        <f t="shared" si="7"/>
        <v>#REF!</v>
      </c>
      <c r="BA65" s="36"/>
      <c r="BB65" s="1687"/>
      <c r="BC65" s="1687"/>
      <c r="BD65" s="1687"/>
      <c r="BE65" s="1687"/>
      <c r="BF65" s="1687"/>
      <c r="BG65" s="1687"/>
      <c r="BH65" s="1687"/>
      <c r="BI65" s="1687"/>
      <c r="BJ65" s="1687"/>
      <c r="BK65" s="1687"/>
      <c r="BL65" s="56" t="e">
        <f>AW65/Q65</f>
        <v>#REF!</v>
      </c>
      <c r="BM65" s="43"/>
    </row>
    <row r="66" spans="1:65" ht="15.75">
      <c r="A66" s="58" t="s">
        <v>1216</v>
      </c>
      <c r="B66" s="58" t="s">
        <v>1217</v>
      </c>
      <c r="C66" s="32"/>
      <c r="D66" s="32"/>
      <c r="E66" s="59"/>
      <c r="F66" s="32"/>
      <c r="G66" s="32"/>
      <c r="H66" s="32"/>
      <c r="I66" s="32"/>
      <c r="J66" s="32"/>
      <c r="K66" s="32"/>
      <c r="L66" s="32"/>
      <c r="M66" s="32"/>
      <c r="N66" s="32"/>
      <c r="O66" s="32"/>
      <c r="P66" s="32"/>
      <c r="Q66" s="32"/>
      <c r="R66" s="32"/>
      <c r="S66" s="87"/>
      <c r="T66" s="32"/>
      <c r="U66" s="32"/>
      <c r="V66" s="32"/>
      <c r="W66" s="32"/>
      <c r="X66" s="32"/>
      <c r="Y66" s="32"/>
      <c r="Z66" s="32"/>
      <c r="AA66" s="32"/>
      <c r="AB66" s="32"/>
      <c r="AC66" s="32"/>
      <c r="AD66" s="32"/>
      <c r="AE66" s="32"/>
      <c r="AF66" s="32"/>
      <c r="AK66" s="56">
        <f t="shared" si="6"/>
        <v>0</v>
      </c>
      <c r="AL66" s="32"/>
      <c r="AM66" s="32"/>
      <c r="AN66" s="32"/>
      <c r="AO66" s="32"/>
      <c r="AP66" s="32"/>
      <c r="AQ66" s="32"/>
      <c r="AR66" s="32"/>
      <c r="AS66" s="32"/>
      <c r="AT66" s="32"/>
      <c r="AU66" s="32"/>
      <c r="AV66" s="32"/>
      <c r="AW66" s="32"/>
      <c r="AX66" s="32"/>
      <c r="AZ66" s="56" t="e">
        <f t="shared" si="7"/>
        <v>#DIV/0!</v>
      </c>
      <c r="BA66" s="32"/>
      <c r="BB66" s="32"/>
      <c r="BC66" s="32"/>
      <c r="BD66" s="32"/>
      <c r="BE66" s="32"/>
      <c r="BF66" s="32"/>
      <c r="BG66" s="32"/>
      <c r="BH66" s="32"/>
      <c r="BI66" s="32"/>
      <c r="BJ66" s="32"/>
      <c r="BK66" s="32"/>
      <c r="BL66" s="56" t="e">
        <f>AW66/Q66</f>
        <v>#DIV/0!</v>
      </c>
      <c r="BM66" s="32"/>
    </row>
    <row r="67" spans="1:65" ht="15.75">
      <c r="A67" s="13">
        <v>1</v>
      </c>
      <c r="B67" s="1849" t="s">
        <v>1451</v>
      </c>
      <c r="C67" s="1849"/>
      <c r="D67" s="1849"/>
      <c r="E67" s="1849"/>
      <c r="F67" s="1849"/>
      <c r="G67" s="1849"/>
      <c r="H67" s="1849"/>
      <c r="I67" s="1849"/>
      <c r="J67" s="1849"/>
      <c r="K67" s="1849"/>
      <c r="L67" s="1849"/>
      <c r="M67" s="1849"/>
      <c r="N67" s="1849"/>
      <c r="O67" s="1849"/>
      <c r="P67" s="1849"/>
      <c r="Q67" s="1849"/>
      <c r="R67" s="1849"/>
      <c r="AF67"/>
      <c r="AK67" s="1849"/>
      <c r="AL67" s="1849"/>
      <c r="AM67" s="1849"/>
      <c r="AN67" s="1849"/>
      <c r="AO67" s="1849"/>
      <c r="AP67" s="1849"/>
      <c r="AQ67" s="1849"/>
      <c r="AR67" s="1849"/>
      <c r="AS67" s="1849"/>
      <c r="AT67" s="1849"/>
      <c r="AU67" s="1849"/>
      <c r="AV67" s="1849"/>
      <c r="AW67" s="1849"/>
      <c r="AX67" s="1849"/>
      <c r="AZ67" s="1849"/>
      <c r="BA67" s="1849"/>
      <c r="BB67" s="1849"/>
      <c r="BC67" s="1849"/>
      <c r="BD67" s="1849"/>
      <c r="BE67" s="1849"/>
      <c r="BF67" s="1849"/>
      <c r="BG67" s="1849"/>
      <c r="BH67" s="1849"/>
      <c r="BI67" s="1849"/>
      <c r="BJ67" s="1849"/>
      <c r="BK67" s="1849"/>
      <c r="BL67" s="1849"/>
      <c r="BM67" s="1849"/>
    </row>
    <row r="68" spans="1:65" ht="45">
      <c r="A68" s="19"/>
      <c r="B68" s="55" t="s">
        <v>1219</v>
      </c>
      <c r="C68" s="27" t="s">
        <v>1185</v>
      </c>
      <c r="D68" s="28" t="s">
        <v>1178</v>
      </c>
      <c r="E68" s="40" t="e">
        <f>#REF!</f>
        <v>#REF!</v>
      </c>
      <c r="F68" s="60"/>
      <c r="G68" s="1687" t="s">
        <v>1201</v>
      </c>
      <c r="H68" s="1687"/>
      <c r="I68" s="1687"/>
      <c r="J68" s="1687"/>
      <c r="K68" s="1687"/>
      <c r="L68" s="1687"/>
      <c r="M68" s="1687"/>
      <c r="N68" s="1687"/>
      <c r="O68" s="1687"/>
      <c r="P68" s="1687"/>
      <c r="Q68" s="1687"/>
      <c r="R68" s="1687"/>
      <c r="S68" s="52">
        <f>'GIÁ VLXD THÁNG 9.2022 -PL2'!E71</f>
        <v>530000</v>
      </c>
      <c r="T68" s="60"/>
      <c r="U68" s="1687" t="s">
        <v>1201</v>
      </c>
      <c r="V68" s="1687"/>
      <c r="W68" s="1687"/>
      <c r="X68" s="1687"/>
      <c r="Y68" s="1687"/>
      <c r="Z68" s="1687"/>
      <c r="AA68" s="1687"/>
      <c r="AB68" s="1687"/>
      <c r="AC68" s="1687"/>
      <c r="AD68" s="1687"/>
      <c r="AE68" s="1687"/>
      <c r="AF68" s="1687"/>
      <c r="AK68" s="56" t="e">
        <f t="shared" si="6"/>
        <v>#REF!</v>
      </c>
      <c r="AL68" s="60"/>
      <c r="AM68" s="1687" t="s">
        <v>1201</v>
      </c>
      <c r="AN68" s="1687"/>
      <c r="AO68" s="1687"/>
      <c r="AP68" s="1687"/>
      <c r="AQ68" s="1687"/>
      <c r="AR68" s="1687"/>
      <c r="AS68" s="1687"/>
      <c r="AT68" s="1687"/>
      <c r="AU68" s="1687"/>
      <c r="AV68" s="1687"/>
      <c r="AW68" s="1687"/>
      <c r="AX68" s="1687"/>
      <c r="AZ68" s="56" t="e">
        <f t="shared" si="7"/>
        <v>#REF!</v>
      </c>
      <c r="BA68" s="60"/>
      <c r="BB68" s="1687" t="s">
        <v>1201</v>
      </c>
      <c r="BC68" s="1687"/>
      <c r="BD68" s="1687"/>
      <c r="BE68" s="1687"/>
      <c r="BF68" s="1687"/>
      <c r="BG68" s="1687"/>
      <c r="BH68" s="1687"/>
      <c r="BI68" s="1687"/>
      <c r="BJ68" s="1687"/>
      <c r="BK68" s="1687"/>
      <c r="BL68" s="1687"/>
      <c r="BM68" s="1687"/>
    </row>
    <row r="69" spans="1:65" ht="15.75" customHeight="1">
      <c r="A69" s="13">
        <v>2</v>
      </c>
      <c r="B69" s="1849" t="s">
        <v>1415</v>
      </c>
      <c r="C69" s="1849"/>
      <c r="D69" s="1849"/>
      <c r="E69" s="1849"/>
      <c r="F69" s="1849"/>
      <c r="G69" s="1849"/>
      <c r="H69" s="1849"/>
      <c r="I69" s="1849"/>
      <c r="J69" s="1849"/>
      <c r="K69" s="1849"/>
      <c r="L69" s="1849"/>
      <c r="M69" s="1849"/>
      <c r="N69" s="1849"/>
      <c r="O69" s="1849"/>
      <c r="P69" s="1849"/>
      <c r="Q69" s="1849"/>
      <c r="R69" s="1849"/>
      <c r="AF69"/>
      <c r="AK69" s="1849"/>
      <c r="AL69" s="1849"/>
      <c r="AM69" s="1849"/>
      <c r="AN69" s="1849"/>
      <c r="AO69" s="1849"/>
      <c r="AP69" s="1849"/>
      <c r="AQ69" s="1849"/>
      <c r="AR69" s="1849"/>
      <c r="AS69" s="1849"/>
      <c r="AT69" s="1849"/>
      <c r="AU69" s="1849"/>
      <c r="AV69" s="1849"/>
      <c r="AW69" s="1849"/>
      <c r="AX69" s="1849"/>
      <c r="AZ69" s="1849"/>
      <c r="BA69" s="1849"/>
      <c r="BB69" s="1849"/>
      <c r="BC69" s="1849"/>
      <c r="BD69" s="1849"/>
      <c r="BE69" s="1849"/>
      <c r="BF69" s="1849"/>
      <c r="BG69" s="1849"/>
      <c r="BH69" s="1849"/>
      <c r="BI69" s="1849"/>
      <c r="BJ69" s="1849"/>
      <c r="BK69" s="1849"/>
      <c r="BL69" s="1849"/>
      <c r="BM69" s="1849"/>
    </row>
    <row r="70" spans="1:65" ht="45">
      <c r="A70" s="19"/>
      <c r="B70" s="55" t="s">
        <v>211</v>
      </c>
      <c r="C70" s="27" t="s">
        <v>1185</v>
      </c>
      <c r="D70" s="61" t="s">
        <v>1178</v>
      </c>
      <c r="E70" s="40" t="e">
        <f>#REF!</f>
        <v>#REF!</v>
      </c>
      <c r="F70" s="60"/>
      <c r="G70" s="1687" t="s">
        <v>1222</v>
      </c>
      <c r="H70" s="1687"/>
      <c r="I70" s="1687"/>
      <c r="J70" s="1687"/>
      <c r="K70" s="1687"/>
      <c r="L70" s="1687"/>
      <c r="M70" s="1687"/>
      <c r="N70" s="1687"/>
      <c r="O70" s="1687"/>
      <c r="P70" s="1687"/>
      <c r="Q70" s="84" t="e">
        <f>#REF!</f>
        <v>#REF!</v>
      </c>
      <c r="R70" s="88"/>
      <c r="S70" s="52">
        <f>'GIÁ VLXD THÁNG 9.2022 -PL2'!E73</f>
        <v>300000</v>
      </c>
      <c r="T70" s="60"/>
      <c r="U70" s="1687" t="s">
        <v>1222</v>
      </c>
      <c r="V70" s="1687"/>
      <c r="W70" s="1687"/>
      <c r="X70" s="1687"/>
      <c r="Y70" s="1687"/>
      <c r="Z70" s="1687"/>
      <c r="AA70" s="1687"/>
      <c r="AB70" s="1687"/>
      <c r="AC70" s="1687"/>
      <c r="AD70" s="1687"/>
      <c r="AE70" s="84">
        <f>'GIÁ VLXD THÁNG 9.2022 -PL2'!Q73</f>
        <v>360000</v>
      </c>
      <c r="AF70" s="88"/>
      <c r="AK70" s="56" t="e">
        <f t="shared" si="6"/>
        <v>#REF!</v>
      </c>
      <c r="AL70" s="60"/>
      <c r="AM70" s="1687" t="s">
        <v>1222</v>
      </c>
      <c r="AN70" s="1687"/>
      <c r="AO70" s="1687"/>
      <c r="AP70" s="1687"/>
      <c r="AQ70" s="1687"/>
      <c r="AR70" s="1687"/>
      <c r="AS70" s="1687"/>
      <c r="AT70" s="1687"/>
      <c r="AU70" s="1687"/>
      <c r="AV70" s="1687"/>
      <c r="AW70" s="56" t="e">
        <f>IF(AND(Q70&gt;0,Q70=AE70),"-",AE70-Q70)</f>
        <v>#REF!</v>
      </c>
      <c r="AX70" s="88"/>
      <c r="AZ70" s="56" t="e">
        <f t="shared" si="7"/>
        <v>#REF!</v>
      </c>
      <c r="BA70" s="60"/>
      <c r="BB70" s="1687" t="s">
        <v>1222</v>
      </c>
      <c r="BC70" s="1687"/>
      <c r="BD70" s="1687"/>
      <c r="BE70" s="1687"/>
      <c r="BF70" s="1687"/>
      <c r="BG70" s="1687"/>
      <c r="BH70" s="1687"/>
      <c r="BI70" s="1687"/>
      <c r="BJ70" s="1687"/>
      <c r="BK70" s="1687"/>
      <c r="BL70" s="56" t="e">
        <f t="shared" ref="BL70:BL77" si="8">AW70/Q70</f>
        <v>#REF!</v>
      </c>
      <c r="BM70" s="88"/>
    </row>
    <row r="71" spans="1:65" ht="18">
      <c r="A71" s="19"/>
      <c r="B71" s="55" t="s">
        <v>213</v>
      </c>
      <c r="C71" s="27" t="s">
        <v>1185</v>
      </c>
      <c r="D71" s="61"/>
      <c r="E71" s="40" t="e">
        <f>#REF!</f>
        <v>#REF!</v>
      </c>
      <c r="F71" s="60"/>
      <c r="G71" s="1687"/>
      <c r="H71" s="1687"/>
      <c r="I71" s="1687"/>
      <c r="J71" s="1687"/>
      <c r="K71" s="1687"/>
      <c r="L71" s="1687"/>
      <c r="M71" s="1687"/>
      <c r="N71" s="1687"/>
      <c r="O71" s="1687"/>
      <c r="P71" s="1687"/>
      <c r="Q71" s="84" t="e">
        <f>#REF!</f>
        <v>#REF!</v>
      </c>
      <c r="R71" s="88"/>
      <c r="S71" s="52">
        <f>'GIÁ VLXD THÁNG 9.2022 -PL2'!E74</f>
        <v>300000</v>
      </c>
      <c r="T71" s="60"/>
      <c r="U71" s="1687"/>
      <c r="V71" s="1687"/>
      <c r="W71" s="1687"/>
      <c r="X71" s="1687"/>
      <c r="Y71" s="1687"/>
      <c r="Z71" s="1687"/>
      <c r="AA71" s="1687"/>
      <c r="AB71" s="1687"/>
      <c r="AC71" s="1687"/>
      <c r="AD71" s="1687"/>
      <c r="AE71" s="84">
        <f>'GIÁ VLXD THÁNG 9.2022 -PL2'!Q74</f>
        <v>360000</v>
      </c>
      <c r="AF71" s="88"/>
      <c r="AK71" s="56" t="e">
        <f t="shared" si="6"/>
        <v>#REF!</v>
      </c>
      <c r="AL71" s="60"/>
      <c r="AM71" s="1687"/>
      <c r="AN71" s="1687"/>
      <c r="AO71" s="1687"/>
      <c r="AP71" s="1687"/>
      <c r="AQ71" s="1687"/>
      <c r="AR71" s="1687"/>
      <c r="AS71" s="1687"/>
      <c r="AT71" s="1687"/>
      <c r="AU71" s="1687"/>
      <c r="AV71" s="1687"/>
      <c r="AW71" s="56" t="e">
        <f>IF(AND(Q71&gt;0,Q71=AE71),"-",AE71-Q71)</f>
        <v>#REF!</v>
      </c>
      <c r="AX71" s="88"/>
      <c r="AZ71" s="56" t="e">
        <f t="shared" si="7"/>
        <v>#REF!</v>
      </c>
      <c r="BA71" s="60"/>
      <c r="BB71" s="1687"/>
      <c r="BC71" s="1687"/>
      <c r="BD71" s="1687"/>
      <c r="BE71" s="1687"/>
      <c r="BF71" s="1687"/>
      <c r="BG71" s="1687"/>
      <c r="BH71" s="1687"/>
      <c r="BI71" s="1687"/>
      <c r="BJ71" s="1687"/>
      <c r="BK71" s="1687"/>
      <c r="BL71" s="56" t="e">
        <f t="shared" si="8"/>
        <v>#REF!</v>
      </c>
      <c r="BM71" s="88"/>
    </row>
    <row r="72" spans="1:65" ht="15.75" customHeight="1">
      <c r="A72" s="13">
        <v>3</v>
      </c>
      <c r="B72" s="1849" t="s">
        <v>1412</v>
      </c>
      <c r="C72" s="1849"/>
      <c r="D72" s="1849"/>
      <c r="E72" s="1849"/>
      <c r="F72" s="1849"/>
      <c r="G72" s="1849"/>
      <c r="H72" s="1849"/>
      <c r="I72" s="1849"/>
      <c r="J72" s="1849"/>
      <c r="K72" s="1849"/>
      <c r="L72" s="1849"/>
      <c r="M72" s="1849"/>
      <c r="N72" s="1849"/>
      <c r="O72" s="1849"/>
      <c r="P72" s="1849"/>
      <c r="Q72" s="1849"/>
      <c r="R72" s="1849"/>
      <c r="AF72"/>
      <c r="AK72" s="1849"/>
      <c r="AL72" s="1849"/>
      <c r="AM72" s="1849"/>
      <c r="AN72" s="1849"/>
      <c r="AO72" s="1849"/>
      <c r="AP72" s="1849"/>
      <c r="AQ72" s="1849"/>
      <c r="AR72" s="1849"/>
      <c r="AS72" s="1849"/>
      <c r="AT72" s="1849"/>
      <c r="AU72" s="1849"/>
      <c r="AV72" s="1849"/>
      <c r="AW72" s="1849"/>
      <c r="AX72" s="1849"/>
      <c r="AZ72" s="1849"/>
      <c r="BA72" s="1849"/>
      <c r="BB72" s="1849"/>
      <c r="BC72" s="1849"/>
      <c r="BD72" s="1849"/>
      <c r="BE72" s="1849"/>
      <c r="BF72" s="1849"/>
      <c r="BG72" s="1849"/>
      <c r="BH72" s="1849"/>
      <c r="BI72" s="1849"/>
      <c r="BJ72" s="1849"/>
      <c r="BK72" s="1849"/>
      <c r="BL72" s="1849"/>
      <c r="BM72" s="1849"/>
    </row>
    <row r="73" spans="1:65" ht="18" customHeight="1">
      <c r="A73" s="19"/>
      <c r="B73" s="55" t="s">
        <v>211</v>
      </c>
      <c r="C73" s="27" t="s">
        <v>1185</v>
      </c>
      <c r="D73" s="1854" t="s">
        <v>1178</v>
      </c>
      <c r="E73" s="40" t="e">
        <f>#REF!</f>
        <v>#REF!</v>
      </c>
      <c r="F73" s="60"/>
      <c r="G73" s="1687" t="s">
        <v>1211</v>
      </c>
      <c r="H73" s="1687"/>
      <c r="I73" s="1687"/>
      <c r="J73" s="1687"/>
      <c r="K73" s="1687"/>
      <c r="L73" s="1687"/>
      <c r="M73" s="1687"/>
      <c r="N73" s="1687"/>
      <c r="O73" s="1687"/>
      <c r="P73" s="84"/>
      <c r="Q73" s="84" t="e">
        <f>#REF!</f>
        <v>#REF!</v>
      </c>
      <c r="R73" s="88"/>
      <c r="S73" s="52">
        <f>'GIÁ VLXD THÁNG 9.2022 -PL2'!E76</f>
        <v>300000</v>
      </c>
      <c r="T73" s="60"/>
      <c r="U73" s="1687" t="s">
        <v>1211</v>
      </c>
      <c r="V73" s="1687"/>
      <c r="W73" s="1687"/>
      <c r="X73" s="1687"/>
      <c r="Y73" s="1687"/>
      <c r="Z73" s="1687"/>
      <c r="AA73" s="1687"/>
      <c r="AB73" s="1687"/>
      <c r="AC73" s="1687"/>
      <c r="AD73" s="84"/>
      <c r="AE73" s="84">
        <f>'GIÁ VLXD THÁNG 9.2022 -PL2'!Q76</f>
        <v>360000</v>
      </c>
      <c r="AF73" s="88"/>
      <c r="AK73" s="56" t="e">
        <f t="shared" si="6"/>
        <v>#REF!</v>
      </c>
      <c r="AL73" s="60"/>
      <c r="AM73" s="1687" t="s">
        <v>1211</v>
      </c>
      <c r="AN73" s="1687"/>
      <c r="AO73" s="1687"/>
      <c r="AP73" s="1687"/>
      <c r="AQ73" s="1687"/>
      <c r="AR73" s="1687"/>
      <c r="AS73" s="1687"/>
      <c r="AT73" s="1687"/>
      <c r="AU73" s="1687"/>
      <c r="AV73" s="84"/>
      <c r="AW73" s="56" t="e">
        <f>IF(AND(Q73&gt;0,Q73=AE73),"-",AE73-Q73)</f>
        <v>#REF!</v>
      </c>
      <c r="AX73" s="88"/>
      <c r="AZ73" s="56" t="e">
        <f t="shared" si="7"/>
        <v>#REF!</v>
      </c>
      <c r="BA73" s="60"/>
      <c r="BB73" s="1687" t="s">
        <v>1211</v>
      </c>
      <c r="BC73" s="1687"/>
      <c r="BD73" s="1687"/>
      <c r="BE73" s="1687"/>
      <c r="BF73" s="1687"/>
      <c r="BG73" s="1687"/>
      <c r="BH73" s="1687"/>
      <c r="BI73" s="1687"/>
      <c r="BJ73" s="1687"/>
      <c r="BK73" s="84"/>
      <c r="BL73" s="56" t="e">
        <f t="shared" si="8"/>
        <v>#REF!</v>
      </c>
      <c r="BM73" s="88"/>
    </row>
    <row r="74" spans="1:65" ht="18">
      <c r="A74" s="19"/>
      <c r="B74" s="55" t="s">
        <v>213</v>
      </c>
      <c r="C74" s="27" t="s">
        <v>1185</v>
      </c>
      <c r="D74" s="1854"/>
      <c r="E74" s="40" t="e">
        <f>#REF!</f>
        <v>#REF!</v>
      </c>
      <c r="F74" s="60"/>
      <c r="G74" s="1687"/>
      <c r="H74" s="1687"/>
      <c r="I74" s="1687"/>
      <c r="J74" s="1687"/>
      <c r="K74" s="1687"/>
      <c r="L74" s="1687"/>
      <c r="M74" s="1687"/>
      <c r="N74" s="1687"/>
      <c r="O74" s="1687"/>
      <c r="P74" s="84"/>
      <c r="Q74" s="84" t="e">
        <f>#REF!</f>
        <v>#REF!</v>
      </c>
      <c r="R74" s="88"/>
      <c r="S74" s="52">
        <f>'GIÁ VLXD THÁNG 9.2022 -PL2'!E77</f>
        <v>300000</v>
      </c>
      <c r="T74" s="60"/>
      <c r="U74" s="1687"/>
      <c r="V74" s="1687"/>
      <c r="W74" s="1687"/>
      <c r="X74" s="1687"/>
      <c r="Y74" s="1687"/>
      <c r="Z74" s="1687"/>
      <c r="AA74" s="1687"/>
      <c r="AB74" s="1687"/>
      <c r="AC74" s="1687"/>
      <c r="AD74" s="84"/>
      <c r="AE74" s="84">
        <f>'GIÁ VLXD THÁNG 9.2022 -PL2'!Q77</f>
        <v>360000</v>
      </c>
      <c r="AF74" s="88"/>
      <c r="AK74" s="56" t="e">
        <f t="shared" si="6"/>
        <v>#REF!</v>
      </c>
      <c r="AL74" s="60"/>
      <c r="AM74" s="1687"/>
      <c r="AN74" s="1687"/>
      <c r="AO74" s="1687"/>
      <c r="AP74" s="1687"/>
      <c r="AQ74" s="1687"/>
      <c r="AR74" s="1687"/>
      <c r="AS74" s="1687"/>
      <c r="AT74" s="1687"/>
      <c r="AU74" s="1687"/>
      <c r="AV74" s="84"/>
      <c r="AW74" s="56" t="e">
        <f>IF(AND(Q74&gt;0,Q74=AE74),"-",AE74-Q74)</f>
        <v>#REF!</v>
      </c>
      <c r="AX74" s="88"/>
      <c r="AZ74" s="56" t="e">
        <f t="shared" si="7"/>
        <v>#REF!</v>
      </c>
      <c r="BA74" s="60"/>
      <c r="BB74" s="1687"/>
      <c r="BC74" s="1687"/>
      <c r="BD74" s="1687"/>
      <c r="BE74" s="1687"/>
      <c r="BF74" s="1687"/>
      <c r="BG74" s="1687"/>
      <c r="BH74" s="1687"/>
      <c r="BI74" s="1687"/>
      <c r="BJ74" s="1687"/>
      <c r="BK74" s="84"/>
      <c r="BL74" s="56" t="e">
        <f t="shared" si="8"/>
        <v>#REF!</v>
      </c>
      <c r="BM74" s="88"/>
    </row>
    <row r="75" spans="1:65" ht="15.75" customHeight="1">
      <c r="A75" s="13">
        <v>4</v>
      </c>
      <c r="B75" s="1849" t="s">
        <v>1414</v>
      </c>
      <c r="C75" s="1849"/>
      <c r="D75" s="1849"/>
      <c r="E75" s="1849"/>
      <c r="F75" s="1849"/>
      <c r="G75" s="1849"/>
      <c r="H75" s="1849"/>
      <c r="I75" s="1849"/>
      <c r="J75" s="1849"/>
      <c r="K75" s="1849"/>
      <c r="L75" s="1849"/>
      <c r="M75" s="1849"/>
      <c r="N75" s="1849"/>
      <c r="O75" s="1849"/>
      <c r="P75" s="1849"/>
      <c r="Q75" s="1849"/>
      <c r="R75" s="1849"/>
      <c r="AF75"/>
      <c r="AK75" s="1849"/>
      <c r="AL75" s="1849"/>
      <c r="AM75" s="1849"/>
      <c r="AN75" s="1849"/>
      <c r="AO75" s="1849"/>
      <c r="AP75" s="1849"/>
      <c r="AQ75" s="1849"/>
      <c r="AR75" s="1849"/>
      <c r="AS75" s="1849"/>
      <c r="AT75" s="1849"/>
      <c r="AU75" s="1849"/>
      <c r="AV75" s="1849"/>
      <c r="AW75" s="1849"/>
      <c r="AX75" s="1849"/>
      <c r="AZ75" s="1849"/>
      <c r="BA75" s="1849"/>
      <c r="BB75" s="1849"/>
      <c r="BC75" s="1849"/>
      <c r="BD75" s="1849"/>
      <c r="BE75" s="1849"/>
      <c r="BF75" s="1849"/>
      <c r="BG75" s="1849"/>
      <c r="BH75" s="1849"/>
      <c r="BI75" s="1849"/>
      <c r="BJ75" s="1849"/>
      <c r="BK75" s="1849"/>
      <c r="BL75" s="1849"/>
      <c r="BM75" s="1849"/>
    </row>
    <row r="76" spans="1:65" ht="18" customHeight="1">
      <c r="A76" s="19"/>
      <c r="B76" s="55" t="s">
        <v>211</v>
      </c>
      <c r="C76" s="27" t="s">
        <v>1185</v>
      </c>
      <c r="D76" s="1854" t="s">
        <v>1178</v>
      </c>
      <c r="E76" s="40" t="e">
        <f>#REF!</f>
        <v>#REF!</v>
      </c>
      <c r="F76" s="60"/>
      <c r="G76" s="1687" t="s">
        <v>1224</v>
      </c>
      <c r="H76" s="1687"/>
      <c r="I76" s="1687"/>
      <c r="J76" s="1687"/>
      <c r="K76" s="1687"/>
      <c r="L76" s="1687"/>
      <c r="M76" s="1687"/>
      <c r="N76" s="1687"/>
      <c r="O76" s="1687"/>
      <c r="P76" s="1687"/>
      <c r="Q76" s="84" t="e">
        <f>#REF!</f>
        <v>#REF!</v>
      </c>
      <c r="R76" s="88"/>
      <c r="S76" s="52">
        <f>'GIÁ VLXD THÁNG 9.2022 -PL2'!E79</f>
        <v>300000</v>
      </c>
      <c r="T76" s="60"/>
      <c r="U76" s="1687" t="s">
        <v>1224</v>
      </c>
      <c r="V76" s="1687"/>
      <c r="W76" s="1687"/>
      <c r="X76" s="1687"/>
      <c r="Y76" s="1687"/>
      <c r="Z76" s="1687"/>
      <c r="AA76" s="1687"/>
      <c r="AB76" s="1687"/>
      <c r="AC76" s="1687"/>
      <c r="AD76" s="1687"/>
      <c r="AE76" s="84">
        <f>'GIÁ VLXD THÁNG 9.2022 -PL2'!Q79</f>
        <v>360000</v>
      </c>
      <c r="AF76" s="88"/>
      <c r="AK76" s="56" t="e">
        <f t="shared" si="6"/>
        <v>#REF!</v>
      </c>
      <c r="AL76" s="60"/>
      <c r="AM76" s="1687" t="s">
        <v>1224</v>
      </c>
      <c r="AN76" s="1687"/>
      <c r="AO76" s="1687"/>
      <c r="AP76" s="1687"/>
      <c r="AQ76" s="1687"/>
      <c r="AR76" s="1687"/>
      <c r="AS76" s="1687"/>
      <c r="AT76" s="1687"/>
      <c r="AU76" s="1687"/>
      <c r="AV76" s="1687"/>
      <c r="AW76" s="56" t="e">
        <f>IF(AND(Q76&gt;0,Q76=AE76),"-",AE76-Q76)</f>
        <v>#REF!</v>
      </c>
      <c r="AX76" s="88"/>
      <c r="AZ76" s="56" t="e">
        <f t="shared" si="7"/>
        <v>#REF!</v>
      </c>
      <c r="BA76" s="60"/>
      <c r="BB76" s="1687" t="s">
        <v>1224</v>
      </c>
      <c r="BC76" s="1687"/>
      <c r="BD76" s="1687"/>
      <c r="BE76" s="1687"/>
      <c r="BF76" s="1687"/>
      <c r="BG76" s="1687"/>
      <c r="BH76" s="1687"/>
      <c r="BI76" s="1687"/>
      <c r="BJ76" s="1687"/>
      <c r="BK76" s="1687"/>
      <c r="BL76" s="56" t="e">
        <f t="shared" si="8"/>
        <v>#REF!</v>
      </c>
      <c r="BM76" s="88"/>
    </row>
    <row r="77" spans="1:65" ht="18">
      <c r="A77" s="19"/>
      <c r="B77" s="55" t="s">
        <v>213</v>
      </c>
      <c r="C77" s="27" t="s">
        <v>1185</v>
      </c>
      <c r="D77" s="1854"/>
      <c r="E77" s="40" t="e">
        <f>#REF!</f>
        <v>#REF!</v>
      </c>
      <c r="F77" s="60"/>
      <c r="G77" s="1687"/>
      <c r="H77" s="1687"/>
      <c r="I77" s="1687"/>
      <c r="J77" s="1687"/>
      <c r="K77" s="1687"/>
      <c r="L77" s="1687"/>
      <c r="M77" s="1687"/>
      <c r="N77" s="1687"/>
      <c r="O77" s="1687"/>
      <c r="P77" s="1687"/>
      <c r="Q77" s="84" t="e">
        <f>#REF!</f>
        <v>#REF!</v>
      </c>
      <c r="R77" s="88"/>
      <c r="S77" s="52">
        <f>'GIÁ VLXD THÁNG 9.2022 -PL2'!E80</f>
        <v>300000</v>
      </c>
      <c r="T77" s="60"/>
      <c r="U77" s="1687"/>
      <c r="V77" s="1687"/>
      <c r="W77" s="1687"/>
      <c r="X77" s="1687"/>
      <c r="Y77" s="1687"/>
      <c r="Z77" s="1687"/>
      <c r="AA77" s="1687"/>
      <c r="AB77" s="1687"/>
      <c r="AC77" s="1687"/>
      <c r="AD77" s="1687"/>
      <c r="AE77" s="84">
        <f>'GIÁ VLXD THÁNG 9.2022 -PL2'!Q80</f>
        <v>360000</v>
      </c>
      <c r="AF77" s="88"/>
      <c r="AK77" s="56" t="e">
        <f t="shared" si="6"/>
        <v>#REF!</v>
      </c>
      <c r="AL77" s="60"/>
      <c r="AM77" s="1687"/>
      <c r="AN77" s="1687"/>
      <c r="AO77" s="1687"/>
      <c r="AP77" s="1687"/>
      <c r="AQ77" s="1687"/>
      <c r="AR77" s="1687"/>
      <c r="AS77" s="1687"/>
      <c r="AT77" s="1687"/>
      <c r="AU77" s="1687"/>
      <c r="AV77" s="1687"/>
      <c r="AW77" s="56" t="e">
        <f>IF(AND(Q77&gt;0,Q77=AE77),"-",AE77-Q77)</f>
        <v>#REF!</v>
      </c>
      <c r="AX77" s="88"/>
      <c r="AZ77" s="56" t="e">
        <f t="shared" si="7"/>
        <v>#REF!</v>
      </c>
      <c r="BA77" s="60"/>
      <c r="BB77" s="1687"/>
      <c r="BC77" s="1687"/>
      <c r="BD77" s="1687"/>
      <c r="BE77" s="1687"/>
      <c r="BF77" s="1687"/>
      <c r="BG77" s="1687"/>
      <c r="BH77" s="1687"/>
      <c r="BI77" s="1687"/>
      <c r="BJ77" s="1687"/>
      <c r="BK77" s="1687"/>
      <c r="BL77" s="56" t="e">
        <f t="shared" si="8"/>
        <v>#REF!</v>
      </c>
      <c r="BM77" s="88"/>
    </row>
    <row r="78" spans="1:65" ht="15.75">
      <c r="A78" s="19" t="s">
        <v>1225</v>
      </c>
      <c r="B78" s="21" t="s">
        <v>1364</v>
      </c>
      <c r="C78" s="27"/>
      <c r="D78" s="28"/>
      <c r="E78" s="40"/>
      <c r="F78" s="60"/>
      <c r="G78" s="28"/>
      <c r="H78" s="28"/>
      <c r="I78" s="28"/>
      <c r="J78" s="28"/>
      <c r="K78" s="28"/>
      <c r="L78" s="28"/>
      <c r="M78" s="28"/>
      <c r="N78" s="28"/>
      <c r="O78" s="28"/>
      <c r="P78" s="28"/>
      <c r="Q78" s="84"/>
      <c r="R78" s="88"/>
      <c r="S78" s="52"/>
      <c r="T78" s="60"/>
      <c r="U78" s="28"/>
      <c r="V78" s="28"/>
      <c r="W78" s="28"/>
      <c r="X78" s="28"/>
      <c r="Y78" s="28"/>
      <c r="Z78" s="28"/>
      <c r="AA78" s="28"/>
      <c r="AB78" s="28"/>
      <c r="AC78" s="28"/>
      <c r="AD78" s="28"/>
      <c r="AE78" s="84"/>
      <c r="AF78" s="88"/>
      <c r="AK78" s="60"/>
      <c r="AL78" s="60"/>
      <c r="AM78" s="28"/>
      <c r="AN78" s="28"/>
      <c r="AO78" s="28"/>
      <c r="AP78" s="28"/>
      <c r="AQ78" s="28"/>
      <c r="AR78" s="28"/>
      <c r="AS78" s="28"/>
      <c r="AT78" s="28"/>
      <c r="AU78" s="28"/>
      <c r="AV78" s="28"/>
      <c r="AW78" s="84"/>
      <c r="AX78" s="88"/>
      <c r="AZ78" s="60"/>
      <c r="BA78" s="60"/>
      <c r="BB78" s="28"/>
      <c r="BC78" s="28"/>
      <c r="BD78" s="28"/>
      <c r="BE78" s="28"/>
      <c r="BF78" s="28"/>
      <c r="BG78" s="28"/>
      <c r="BH78" s="28"/>
      <c r="BI78" s="28"/>
      <c r="BJ78" s="28"/>
      <c r="BK78" s="28"/>
      <c r="BL78" s="84"/>
      <c r="BM78" s="88"/>
    </row>
    <row r="79" spans="1:65" ht="15.75" customHeight="1">
      <c r="A79" s="19"/>
      <c r="B79" s="1849" t="s">
        <v>1417</v>
      </c>
      <c r="C79" s="1849"/>
      <c r="D79" s="1849"/>
      <c r="E79" s="1849"/>
      <c r="F79" s="1849"/>
      <c r="G79" s="1849"/>
      <c r="H79" s="1849"/>
      <c r="I79" s="1849"/>
      <c r="J79" s="1849"/>
      <c r="K79" s="1849"/>
      <c r="L79" s="1849"/>
      <c r="M79" s="1849"/>
      <c r="N79" s="1849"/>
      <c r="O79" s="1849"/>
      <c r="P79" s="1849"/>
      <c r="Q79" s="1849"/>
      <c r="R79" s="1849"/>
      <c r="AF79"/>
      <c r="AK79" s="1849"/>
      <c r="AL79" s="1849"/>
      <c r="AM79" s="1849"/>
      <c r="AN79" s="1849"/>
      <c r="AO79" s="1849"/>
      <c r="AP79" s="1849"/>
      <c r="AQ79" s="1849"/>
      <c r="AR79" s="1849"/>
      <c r="AS79" s="1849"/>
      <c r="AT79" s="1849"/>
      <c r="AU79" s="1849"/>
      <c r="AV79" s="1849"/>
      <c r="AW79" s="1849"/>
      <c r="AX79" s="1849"/>
      <c r="AZ79" s="1849"/>
      <c r="BA79" s="1849"/>
      <c r="BB79" s="1849"/>
      <c r="BC79" s="1849"/>
      <c r="BD79" s="1849"/>
      <c r="BE79" s="1849"/>
      <c r="BF79" s="1849"/>
      <c r="BG79" s="1849"/>
      <c r="BH79" s="1849"/>
      <c r="BI79" s="1849"/>
      <c r="BJ79" s="1849"/>
      <c r="BK79" s="1849"/>
      <c r="BL79" s="1849"/>
      <c r="BM79" s="1849"/>
    </row>
    <row r="80" spans="1:65" ht="18">
      <c r="A80" s="19"/>
      <c r="B80" s="55" t="s">
        <v>1228</v>
      </c>
      <c r="C80" s="27" t="s">
        <v>1185</v>
      </c>
      <c r="D80" s="28"/>
      <c r="E80" s="40" t="e">
        <f>#REF!</f>
        <v>#REF!</v>
      </c>
      <c r="F80" s="60"/>
      <c r="G80" s="1854"/>
      <c r="H80" s="1854"/>
      <c r="I80" s="1854"/>
      <c r="J80" s="1854"/>
      <c r="K80" s="1854"/>
      <c r="L80" s="1854"/>
      <c r="M80" s="1854"/>
      <c r="N80" s="1854"/>
      <c r="O80" s="1854"/>
      <c r="P80" s="1854"/>
      <c r="Q80" s="84" t="e">
        <f>#REF!</f>
        <v>#REF!</v>
      </c>
      <c r="R80" s="88"/>
      <c r="S80" s="52">
        <f>'GIÁ VLXD THÁNG 9.2022 -PL2'!E83</f>
        <v>35000</v>
      </c>
      <c r="T80" s="60"/>
      <c r="U80" s="1854"/>
      <c r="V80" s="1854"/>
      <c r="W80" s="1854"/>
      <c r="X80" s="1854"/>
      <c r="Y80" s="1854"/>
      <c r="Z80" s="1854"/>
      <c r="AA80" s="1854"/>
      <c r="AB80" s="1854"/>
      <c r="AC80" s="1854"/>
      <c r="AD80" s="1854"/>
      <c r="AE80" s="84">
        <f>'GIÁ VLXD THÁNG 9.2022 -PL2'!Q83</f>
        <v>85000</v>
      </c>
      <c r="AF80" s="88"/>
      <c r="AK80" s="56" t="e">
        <f t="shared" si="6"/>
        <v>#REF!</v>
      </c>
      <c r="AL80" s="60"/>
      <c r="AM80" s="1854"/>
      <c r="AN80" s="1854"/>
      <c r="AO80" s="1854"/>
      <c r="AP80" s="1854"/>
      <c r="AQ80" s="1854"/>
      <c r="AR80" s="1854"/>
      <c r="AS80" s="1854"/>
      <c r="AT80" s="1854"/>
      <c r="AU80" s="1854"/>
      <c r="AV80" s="1854"/>
      <c r="AW80" s="56" t="e">
        <f>IF(AND(Q80&gt;0,Q80=AE80),"-",AE80-Q80)</f>
        <v>#REF!</v>
      </c>
      <c r="AX80" s="88"/>
      <c r="AZ80" s="56" t="e">
        <f>AK80/E80</f>
        <v>#REF!</v>
      </c>
      <c r="BA80" s="60"/>
      <c r="BB80" s="1854"/>
      <c r="BC80" s="1854"/>
      <c r="BD80" s="1854"/>
      <c r="BE80" s="1854"/>
      <c r="BF80" s="1854"/>
      <c r="BG80" s="1854"/>
      <c r="BH80" s="1854"/>
      <c r="BI80" s="1854"/>
      <c r="BJ80" s="1854"/>
      <c r="BK80" s="1854"/>
      <c r="BL80" s="56" t="e">
        <f>AW80/Q80</f>
        <v>#REF!</v>
      </c>
      <c r="BM80" s="88"/>
    </row>
    <row r="81" spans="1:65" ht="18">
      <c r="A81" s="19"/>
      <c r="B81" s="55" t="s">
        <v>1230</v>
      </c>
      <c r="C81" s="27" t="s">
        <v>1185</v>
      </c>
      <c r="D81" s="28"/>
      <c r="E81" s="40" t="e">
        <f>#REF!</f>
        <v>#REF!</v>
      </c>
      <c r="F81" s="60"/>
      <c r="G81" s="1854"/>
      <c r="H81" s="1854"/>
      <c r="I81" s="1854"/>
      <c r="J81" s="1854"/>
      <c r="K81" s="1854"/>
      <c r="L81" s="1854"/>
      <c r="M81" s="1854"/>
      <c r="N81" s="1854"/>
      <c r="O81" s="1854"/>
      <c r="P81" s="1854"/>
      <c r="Q81" s="84" t="e">
        <f>#REF!</f>
        <v>#REF!</v>
      </c>
      <c r="R81" s="88"/>
      <c r="S81" s="52">
        <f>'GIÁ VLXD THÁNG 9.2022 -PL2'!E84</f>
        <v>49000</v>
      </c>
      <c r="T81" s="60"/>
      <c r="U81" s="1854"/>
      <c r="V81" s="1854"/>
      <c r="W81" s="1854"/>
      <c r="X81" s="1854"/>
      <c r="Y81" s="1854"/>
      <c r="Z81" s="1854"/>
      <c r="AA81" s="1854"/>
      <c r="AB81" s="1854"/>
      <c r="AC81" s="1854"/>
      <c r="AD81" s="1854"/>
      <c r="AE81" s="84">
        <f>'GIÁ VLXD THÁNG 9.2022 -PL2'!Q84</f>
        <v>100000</v>
      </c>
      <c r="AF81" s="88"/>
      <c r="AK81" s="56" t="e">
        <f t="shared" si="6"/>
        <v>#REF!</v>
      </c>
      <c r="AL81" s="60"/>
      <c r="AM81" s="1854"/>
      <c r="AN81" s="1854"/>
      <c r="AO81" s="1854"/>
      <c r="AP81" s="1854"/>
      <c r="AQ81" s="1854"/>
      <c r="AR81" s="1854"/>
      <c r="AS81" s="1854"/>
      <c r="AT81" s="1854"/>
      <c r="AU81" s="1854"/>
      <c r="AV81" s="1854"/>
      <c r="AW81" s="56" t="e">
        <f>IF(AND(Q81&gt;0,Q81=AE81),"-",AE81-Q81)</f>
        <v>#REF!</v>
      </c>
      <c r="AX81" s="88"/>
      <c r="AZ81" s="56" t="e">
        <f>AK81/E81</f>
        <v>#REF!</v>
      </c>
      <c r="BA81" s="60"/>
      <c r="BB81" s="1854"/>
      <c r="BC81" s="1854"/>
      <c r="BD81" s="1854"/>
      <c r="BE81" s="1854"/>
      <c r="BF81" s="1854"/>
      <c r="BG81" s="1854"/>
      <c r="BH81" s="1854"/>
      <c r="BI81" s="1854"/>
      <c r="BJ81" s="1854"/>
      <c r="BK81" s="1854"/>
      <c r="BL81" s="56" t="e">
        <f>AW81/Q81</f>
        <v>#REF!</v>
      </c>
      <c r="BM81" s="88"/>
    </row>
    <row r="82" spans="1:65" ht="16.5">
      <c r="A82" s="62" t="s">
        <v>1231</v>
      </c>
      <c r="B82" s="1666" t="s">
        <v>1232</v>
      </c>
      <c r="C82" s="1666"/>
      <c r="D82" s="1666"/>
      <c r="E82" s="1666"/>
      <c r="F82" s="1666"/>
      <c r="G82" s="1666"/>
      <c r="H82" s="1666"/>
      <c r="I82" s="1666"/>
      <c r="J82" s="1666"/>
      <c r="K82" s="1666"/>
      <c r="L82" s="1666"/>
      <c r="M82" s="1666"/>
      <c r="N82" s="1666"/>
      <c r="O82" s="1666"/>
      <c r="P82" s="1666"/>
      <c r="Q82" s="1666"/>
      <c r="R82" s="1666"/>
      <c r="AF82"/>
      <c r="AK82" s="1666"/>
      <c r="AL82" s="1666"/>
      <c r="AM82" s="1666"/>
      <c r="AN82" s="1666"/>
      <c r="AO82" s="1666"/>
      <c r="AP82" s="1666"/>
      <c r="AQ82" s="1666"/>
      <c r="AR82" s="1666"/>
      <c r="AS82" s="1666"/>
      <c r="AT82" s="1666"/>
      <c r="AU82" s="1666"/>
      <c r="AV82" s="1666"/>
      <c r="AW82" s="1666"/>
      <c r="AX82" s="1666"/>
      <c r="AZ82" s="1666"/>
      <c r="BA82" s="1666"/>
      <c r="BB82" s="1666"/>
      <c r="BC82" s="1666"/>
      <c r="BD82" s="1666"/>
      <c r="BE82" s="1666"/>
      <c r="BF82" s="1666"/>
      <c r="BG82" s="1666"/>
      <c r="BH82" s="1666"/>
      <c r="BI82" s="1666"/>
      <c r="BJ82" s="1666"/>
      <c r="BK82" s="1666"/>
      <c r="BL82" s="1666"/>
      <c r="BM82" s="1666"/>
    </row>
    <row r="83" spans="1:65" ht="15.75">
      <c r="A83" s="12">
        <v>1</v>
      </c>
      <c r="B83" s="1849" t="s">
        <v>1419</v>
      </c>
      <c r="C83" s="1849"/>
      <c r="D83" s="1849"/>
      <c r="E83" s="1849"/>
      <c r="F83" s="1849"/>
      <c r="G83" s="1849"/>
      <c r="H83" s="1849"/>
      <c r="I83" s="1849"/>
      <c r="J83" s="1849"/>
      <c r="K83" s="1849"/>
      <c r="L83" s="1849"/>
      <c r="M83" s="1849"/>
      <c r="N83" s="1849"/>
      <c r="O83" s="1849"/>
      <c r="P83" s="1849"/>
      <c r="Q83" s="1849"/>
      <c r="R83" s="1849"/>
      <c r="AF83"/>
      <c r="AK83" s="1849"/>
      <c r="AL83" s="1849"/>
      <c r="AM83" s="1849"/>
      <c r="AN83" s="1849"/>
      <c r="AO83" s="1849"/>
      <c r="AP83" s="1849"/>
      <c r="AQ83" s="1849"/>
      <c r="AR83" s="1849"/>
      <c r="AS83" s="1849"/>
      <c r="AT83" s="1849"/>
      <c r="AU83" s="1849"/>
      <c r="AV83" s="1849"/>
      <c r="AW83" s="1849"/>
      <c r="AX83" s="1849"/>
      <c r="AZ83" s="1849"/>
      <c r="BA83" s="1849"/>
      <c r="BB83" s="1849"/>
      <c r="BC83" s="1849"/>
      <c r="BD83" s="1849"/>
      <c r="BE83" s="1849"/>
      <c r="BF83" s="1849"/>
      <c r="BG83" s="1849"/>
      <c r="BH83" s="1849"/>
      <c r="BI83" s="1849"/>
      <c r="BJ83" s="1849"/>
      <c r="BK83" s="1849"/>
      <c r="BL83" s="1849"/>
      <c r="BM83" s="1849"/>
    </row>
    <row r="84" spans="1:65" ht="31.5">
      <c r="A84" s="12"/>
      <c r="B84" s="63" t="s">
        <v>1238</v>
      </c>
      <c r="C84" s="64"/>
      <c r="D84" s="64"/>
      <c r="E84" s="65"/>
      <c r="F84" s="64"/>
      <c r="G84" s="1765" t="s">
        <v>1367</v>
      </c>
      <c r="H84" s="1765"/>
      <c r="I84" s="1765"/>
      <c r="J84" s="1765"/>
      <c r="K84" s="1765"/>
      <c r="L84" s="1765"/>
      <c r="M84" s="1765"/>
      <c r="N84" s="1765"/>
      <c r="O84" s="1765"/>
      <c r="P84" s="1765"/>
      <c r="Q84" s="1765"/>
      <c r="R84" s="1765"/>
      <c r="S84" s="89"/>
      <c r="T84" s="64"/>
      <c r="U84" s="1765" t="s">
        <v>1367</v>
      </c>
      <c r="V84" s="1765"/>
      <c r="W84" s="1765"/>
      <c r="X84" s="1765"/>
      <c r="Y84" s="1765"/>
      <c r="Z84" s="1765"/>
      <c r="AA84" s="1765"/>
      <c r="AB84" s="1765"/>
      <c r="AC84" s="1765"/>
      <c r="AD84" s="1765"/>
      <c r="AE84" s="1765"/>
      <c r="AF84" s="1765"/>
      <c r="AK84" s="56">
        <f t="shared" ref="AK84:AK92" si="9">IF(AND(E84&gt;0,E84=S84),"-",S84-E84)</f>
        <v>0</v>
      </c>
      <c r="AL84" s="64"/>
      <c r="AM84" s="1765" t="s">
        <v>1367</v>
      </c>
      <c r="AN84" s="1765"/>
      <c r="AO84" s="1765"/>
      <c r="AP84" s="1765"/>
      <c r="AQ84" s="1765"/>
      <c r="AR84" s="1765"/>
      <c r="AS84" s="1765"/>
      <c r="AT84" s="1765"/>
      <c r="AU84" s="1765"/>
      <c r="AV84" s="1765"/>
      <c r="AW84" s="1765"/>
      <c r="AX84" s="1765"/>
      <c r="AZ84" s="56" t="e">
        <f t="shared" ref="AZ84:AZ92" si="10">AK84/E84</f>
        <v>#DIV/0!</v>
      </c>
      <c r="BA84" s="64"/>
      <c r="BB84" s="1765" t="s">
        <v>1367</v>
      </c>
      <c r="BC84" s="1765"/>
      <c r="BD84" s="1765"/>
      <c r="BE84" s="1765"/>
      <c r="BF84" s="1765"/>
      <c r="BG84" s="1765"/>
      <c r="BH84" s="1765"/>
      <c r="BI84" s="1765"/>
      <c r="BJ84" s="1765"/>
      <c r="BK84" s="1765"/>
      <c r="BL84" s="1765"/>
      <c r="BM84" s="1765"/>
    </row>
    <row r="85" spans="1:65" ht="31.5">
      <c r="A85" s="12"/>
      <c r="B85" s="41" t="s">
        <v>1240</v>
      </c>
      <c r="C85" s="27" t="s">
        <v>724</v>
      </c>
      <c r="D85" s="27"/>
      <c r="E85" s="67" t="e">
        <f>#REF!</f>
        <v>#REF!</v>
      </c>
      <c r="F85" s="68"/>
      <c r="G85" s="1765"/>
      <c r="H85" s="1765"/>
      <c r="I85" s="1765"/>
      <c r="J85" s="1765"/>
      <c r="K85" s="1765"/>
      <c r="L85" s="1765"/>
      <c r="M85" s="1765"/>
      <c r="N85" s="1765"/>
      <c r="O85" s="1765"/>
      <c r="P85" s="1765"/>
      <c r="Q85" s="1765"/>
      <c r="R85" s="1765"/>
      <c r="S85" s="90">
        <f>'GIÁ VLXD THÁNG 9.2022 -PL2'!E88</f>
        <v>1565000</v>
      </c>
      <c r="T85" s="68"/>
      <c r="U85" s="1765"/>
      <c r="V85" s="1765"/>
      <c r="W85" s="1765"/>
      <c r="X85" s="1765"/>
      <c r="Y85" s="1765"/>
      <c r="Z85" s="1765"/>
      <c r="AA85" s="1765"/>
      <c r="AB85" s="1765"/>
      <c r="AC85" s="1765"/>
      <c r="AD85" s="1765"/>
      <c r="AE85" s="1765"/>
      <c r="AF85" s="1765"/>
      <c r="AK85" s="56" t="e">
        <f t="shared" si="9"/>
        <v>#REF!</v>
      </c>
      <c r="AL85" s="68"/>
      <c r="AM85" s="1765"/>
      <c r="AN85" s="1765"/>
      <c r="AO85" s="1765"/>
      <c r="AP85" s="1765"/>
      <c r="AQ85" s="1765"/>
      <c r="AR85" s="1765"/>
      <c r="AS85" s="1765"/>
      <c r="AT85" s="1765"/>
      <c r="AU85" s="1765"/>
      <c r="AV85" s="1765"/>
      <c r="AW85" s="1765"/>
      <c r="AX85" s="1765"/>
      <c r="AZ85" s="56" t="e">
        <f t="shared" si="10"/>
        <v>#REF!</v>
      </c>
      <c r="BA85" s="68"/>
      <c r="BB85" s="1765"/>
      <c r="BC85" s="1765"/>
      <c r="BD85" s="1765"/>
      <c r="BE85" s="1765"/>
      <c r="BF85" s="1765"/>
      <c r="BG85" s="1765"/>
      <c r="BH85" s="1765"/>
      <c r="BI85" s="1765"/>
      <c r="BJ85" s="1765"/>
      <c r="BK85" s="1765"/>
      <c r="BL85" s="1765"/>
      <c r="BM85" s="1765"/>
    </row>
    <row r="86" spans="1:65" ht="31.5">
      <c r="A86" s="12"/>
      <c r="B86" s="41" t="s">
        <v>1241</v>
      </c>
      <c r="C86" s="27" t="s">
        <v>724</v>
      </c>
      <c r="D86" s="27"/>
      <c r="E86" s="67" t="e">
        <f>#REF!</f>
        <v>#REF!</v>
      </c>
      <c r="F86" s="68"/>
      <c r="G86" s="1765"/>
      <c r="H86" s="1765"/>
      <c r="I86" s="1765"/>
      <c r="J86" s="1765"/>
      <c r="K86" s="1765"/>
      <c r="L86" s="1765"/>
      <c r="M86" s="1765"/>
      <c r="N86" s="1765"/>
      <c r="O86" s="1765"/>
      <c r="P86" s="1765"/>
      <c r="Q86" s="1765"/>
      <c r="R86" s="1765"/>
      <c r="S86" s="90">
        <f>'GIÁ VLXD THÁNG 9.2022 -PL2'!E89</f>
        <v>1610000</v>
      </c>
      <c r="T86" s="68"/>
      <c r="U86" s="1765"/>
      <c r="V86" s="1765"/>
      <c r="W86" s="1765"/>
      <c r="X86" s="1765"/>
      <c r="Y86" s="1765"/>
      <c r="Z86" s="1765"/>
      <c r="AA86" s="1765"/>
      <c r="AB86" s="1765"/>
      <c r="AC86" s="1765"/>
      <c r="AD86" s="1765"/>
      <c r="AE86" s="1765"/>
      <c r="AF86" s="1765"/>
      <c r="AK86" s="56" t="e">
        <f t="shared" si="9"/>
        <v>#REF!</v>
      </c>
      <c r="AL86" s="68"/>
      <c r="AM86" s="1765"/>
      <c r="AN86" s="1765"/>
      <c r="AO86" s="1765"/>
      <c r="AP86" s="1765"/>
      <c r="AQ86" s="1765"/>
      <c r="AR86" s="1765"/>
      <c r="AS86" s="1765"/>
      <c r="AT86" s="1765"/>
      <c r="AU86" s="1765"/>
      <c r="AV86" s="1765"/>
      <c r="AW86" s="1765"/>
      <c r="AX86" s="1765"/>
      <c r="AZ86" s="56" t="e">
        <f t="shared" si="10"/>
        <v>#REF!</v>
      </c>
      <c r="BA86" s="68"/>
      <c r="BB86" s="1765"/>
      <c r="BC86" s="1765"/>
      <c r="BD86" s="1765"/>
      <c r="BE86" s="1765"/>
      <c r="BF86" s="1765"/>
      <c r="BG86" s="1765"/>
      <c r="BH86" s="1765"/>
      <c r="BI86" s="1765"/>
      <c r="BJ86" s="1765"/>
      <c r="BK86" s="1765"/>
      <c r="BL86" s="1765"/>
      <c r="BM86" s="1765"/>
    </row>
    <row r="87" spans="1:65" ht="31.5">
      <c r="A87" s="12"/>
      <c r="B87" s="63" t="s">
        <v>1242</v>
      </c>
      <c r="C87" s="64"/>
      <c r="D87" s="64"/>
      <c r="E87" s="65"/>
      <c r="F87" s="64"/>
      <c r="G87" s="1765" t="s">
        <v>1367</v>
      </c>
      <c r="H87" s="1765"/>
      <c r="I87" s="1765"/>
      <c r="J87" s="1765"/>
      <c r="K87" s="1765"/>
      <c r="L87" s="1765"/>
      <c r="M87" s="1765"/>
      <c r="N87" s="1765"/>
      <c r="O87" s="1765"/>
      <c r="P87" s="1765"/>
      <c r="Q87" s="1765"/>
      <c r="R87" s="1765"/>
      <c r="S87" s="90">
        <f>'GIÁ VLXD THÁNG 9.2022 -PL2'!E90</f>
        <v>0</v>
      </c>
      <c r="T87" s="64"/>
      <c r="U87" s="1765" t="s">
        <v>1367</v>
      </c>
      <c r="V87" s="1765"/>
      <c r="W87" s="1765"/>
      <c r="X87" s="1765"/>
      <c r="Y87" s="1765"/>
      <c r="Z87" s="1765"/>
      <c r="AA87" s="1765"/>
      <c r="AB87" s="1765"/>
      <c r="AC87" s="1765"/>
      <c r="AD87" s="1765"/>
      <c r="AE87" s="1765"/>
      <c r="AF87" s="1765"/>
      <c r="AK87" s="56">
        <f t="shared" si="9"/>
        <v>0</v>
      </c>
      <c r="AL87" s="64"/>
      <c r="AM87" s="1765" t="s">
        <v>1367</v>
      </c>
      <c r="AN87" s="1765"/>
      <c r="AO87" s="1765"/>
      <c r="AP87" s="1765"/>
      <c r="AQ87" s="1765"/>
      <c r="AR87" s="1765"/>
      <c r="AS87" s="1765"/>
      <c r="AT87" s="1765"/>
      <c r="AU87" s="1765"/>
      <c r="AV87" s="1765"/>
      <c r="AW87" s="1765"/>
      <c r="AX87" s="1765"/>
      <c r="AZ87" s="56" t="e">
        <f t="shared" si="10"/>
        <v>#DIV/0!</v>
      </c>
      <c r="BA87" s="64"/>
      <c r="BB87" s="1765" t="s">
        <v>1367</v>
      </c>
      <c r="BC87" s="1765"/>
      <c r="BD87" s="1765"/>
      <c r="BE87" s="1765"/>
      <c r="BF87" s="1765"/>
      <c r="BG87" s="1765"/>
      <c r="BH87" s="1765"/>
      <c r="BI87" s="1765"/>
      <c r="BJ87" s="1765"/>
      <c r="BK87" s="1765"/>
      <c r="BL87" s="1765"/>
      <c r="BM87" s="1765"/>
    </row>
    <row r="88" spans="1:65" ht="31.5">
      <c r="A88" s="12"/>
      <c r="B88" s="69" t="s">
        <v>1240</v>
      </c>
      <c r="C88" s="27" t="s">
        <v>724</v>
      </c>
      <c r="D88" s="27"/>
      <c r="E88" s="70" t="e">
        <f>#REF!</f>
        <v>#REF!</v>
      </c>
      <c r="F88" s="64"/>
      <c r="G88" s="1765"/>
      <c r="H88" s="1765"/>
      <c r="I88" s="1765"/>
      <c r="J88" s="1765"/>
      <c r="K88" s="1765"/>
      <c r="L88" s="1765"/>
      <c r="M88" s="1765"/>
      <c r="N88" s="1765"/>
      <c r="O88" s="1765"/>
      <c r="P88" s="1765"/>
      <c r="Q88" s="1765"/>
      <c r="R88" s="1765"/>
      <c r="S88" s="90">
        <f>'GIÁ VLXD THÁNG 9.2022 -PL2'!E91</f>
        <v>1615000</v>
      </c>
      <c r="T88" s="64"/>
      <c r="U88" s="1765"/>
      <c r="V88" s="1765"/>
      <c r="W88" s="1765"/>
      <c r="X88" s="1765"/>
      <c r="Y88" s="1765"/>
      <c r="Z88" s="1765"/>
      <c r="AA88" s="1765"/>
      <c r="AB88" s="1765"/>
      <c r="AC88" s="1765"/>
      <c r="AD88" s="1765"/>
      <c r="AE88" s="1765"/>
      <c r="AF88" s="1765"/>
      <c r="AK88" s="56" t="e">
        <f t="shared" si="9"/>
        <v>#REF!</v>
      </c>
      <c r="AL88" s="64"/>
      <c r="AM88" s="1765"/>
      <c r="AN88" s="1765"/>
      <c r="AO88" s="1765"/>
      <c r="AP88" s="1765"/>
      <c r="AQ88" s="1765"/>
      <c r="AR88" s="1765"/>
      <c r="AS88" s="1765"/>
      <c r="AT88" s="1765"/>
      <c r="AU88" s="1765"/>
      <c r="AV88" s="1765"/>
      <c r="AW88" s="1765"/>
      <c r="AX88" s="1765"/>
      <c r="AZ88" s="56" t="e">
        <f t="shared" si="10"/>
        <v>#REF!</v>
      </c>
      <c r="BA88" s="64"/>
      <c r="BB88" s="1765"/>
      <c r="BC88" s="1765"/>
      <c r="BD88" s="1765"/>
      <c r="BE88" s="1765"/>
      <c r="BF88" s="1765"/>
      <c r="BG88" s="1765"/>
      <c r="BH88" s="1765"/>
      <c r="BI88" s="1765"/>
      <c r="BJ88" s="1765"/>
      <c r="BK88" s="1765"/>
      <c r="BL88" s="1765"/>
      <c r="BM88" s="1765"/>
    </row>
    <row r="89" spans="1:65" ht="31.5">
      <c r="A89" s="12"/>
      <c r="B89" s="41" t="s">
        <v>1241</v>
      </c>
      <c r="C89" s="27" t="s">
        <v>724</v>
      </c>
      <c r="D89" s="27"/>
      <c r="E89" s="70" t="e">
        <f>#REF!</f>
        <v>#REF!</v>
      </c>
      <c r="F89" s="64"/>
      <c r="G89" s="1765"/>
      <c r="H89" s="1765"/>
      <c r="I89" s="1765"/>
      <c r="J89" s="1765"/>
      <c r="K89" s="1765"/>
      <c r="L89" s="1765"/>
      <c r="M89" s="1765"/>
      <c r="N89" s="1765"/>
      <c r="O89" s="1765"/>
      <c r="P89" s="1765"/>
      <c r="Q89" s="1765"/>
      <c r="R89" s="1765"/>
      <c r="S89" s="90">
        <f>'GIÁ VLXD THÁNG 9.2022 -PL2'!E92</f>
        <v>1660000</v>
      </c>
      <c r="T89" s="64"/>
      <c r="U89" s="1765"/>
      <c r="V89" s="1765"/>
      <c r="W89" s="1765"/>
      <c r="X89" s="1765"/>
      <c r="Y89" s="1765"/>
      <c r="Z89" s="1765"/>
      <c r="AA89" s="1765"/>
      <c r="AB89" s="1765"/>
      <c r="AC89" s="1765"/>
      <c r="AD89" s="1765"/>
      <c r="AE89" s="1765"/>
      <c r="AF89" s="1765"/>
      <c r="AK89" s="56" t="e">
        <f t="shared" si="9"/>
        <v>#REF!</v>
      </c>
      <c r="AL89" s="64"/>
      <c r="AM89" s="1765"/>
      <c r="AN89" s="1765"/>
      <c r="AO89" s="1765"/>
      <c r="AP89" s="1765"/>
      <c r="AQ89" s="1765"/>
      <c r="AR89" s="1765"/>
      <c r="AS89" s="1765"/>
      <c r="AT89" s="1765"/>
      <c r="AU89" s="1765"/>
      <c r="AV89" s="1765"/>
      <c r="AW89" s="1765"/>
      <c r="AX89" s="1765"/>
      <c r="AZ89" s="56" t="e">
        <f t="shared" si="10"/>
        <v>#REF!</v>
      </c>
      <c r="BA89" s="64"/>
      <c r="BB89" s="1765"/>
      <c r="BC89" s="1765"/>
      <c r="BD89" s="1765"/>
      <c r="BE89" s="1765"/>
      <c r="BF89" s="1765"/>
      <c r="BG89" s="1765"/>
      <c r="BH89" s="1765"/>
      <c r="BI89" s="1765"/>
      <c r="BJ89" s="1765"/>
      <c r="BK89" s="1765"/>
      <c r="BL89" s="1765"/>
      <c r="BM89" s="1765"/>
    </row>
    <row r="90" spans="1:65" ht="31.5">
      <c r="A90" s="12"/>
      <c r="B90" s="63" t="s">
        <v>1243</v>
      </c>
      <c r="C90" s="64"/>
      <c r="D90" s="64"/>
      <c r="E90" s="65"/>
      <c r="F90" s="64"/>
      <c r="G90" s="1765" t="s">
        <v>1367</v>
      </c>
      <c r="H90" s="1765"/>
      <c r="I90" s="1765"/>
      <c r="J90" s="1765"/>
      <c r="K90" s="1765"/>
      <c r="L90" s="1765"/>
      <c r="M90" s="1765"/>
      <c r="N90" s="1765"/>
      <c r="O90" s="1765"/>
      <c r="P90" s="1765"/>
      <c r="Q90" s="1765"/>
      <c r="R90" s="1765"/>
      <c r="S90" s="90">
        <f>'GIÁ VLXD THÁNG 9.2022 -PL2'!E93</f>
        <v>0</v>
      </c>
      <c r="T90" s="64"/>
      <c r="U90" s="1765" t="s">
        <v>1367</v>
      </c>
      <c r="V90" s="1765"/>
      <c r="W90" s="1765"/>
      <c r="X90" s="1765"/>
      <c r="Y90" s="1765"/>
      <c r="Z90" s="1765"/>
      <c r="AA90" s="1765"/>
      <c r="AB90" s="1765"/>
      <c r="AC90" s="1765"/>
      <c r="AD90" s="1765"/>
      <c r="AE90" s="1765"/>
      <c r="AF90" s="1765"/>
      <c r="AK90" s="56">
        <f t="shared" si="9"/>
        <v>0</v>
      </c>
      <c r="AL90" s="64"/>
      <c r="AM90" s="1765" t="s">
        <v>1367</v>
      </c>
      <c r="AN90" s="1765"/>
      <c r="AO90" s="1765"/>
      <c r="AP90" s="1765"/>
      <c r="AQ90" s="1765"/>
      <c r="AR90" s="1765"/>
      <c r="AS90" s="1765"/>
      <c r="AT90" s="1765"/>
      <c r="AU90" s="1765"/>
      <c r="AV90" s="1765"/>
      <c r="AW90" s="1765"/>
      <c r="AX90" s="1765"/>
      <c r="AZ90" s="56" t="e">
        <f t="shared" si="10"/>
        <v>#DIV/0!</v>
      </c>
      <c r="BA90" s="64"/>
      <c r="BB90" s="1765" t="s">
        <v>1367</v>
      </c>
      <c r="BC90" s="1765"/>
      <c r="BD90" s="1765"/>
      <c r="BE90" s="1765"/>
      <c r="BF90" s="1765"/>
      <c r="BG90" s="1765"/>
      <c r="BH90" s="1765"/>
      <c r="BI90" s="1765"/>
      <c r="BJ90" s="1765"/>
      <c r="BK90" s="1765"/>
      <c r="BL90" s="1765"/>
      <c r="BM90" s="1765"/>
    </row>
    <row r="91" spans="1:65" ht="31.5">
      <c r="A91" s="71"/>
      <c r="B91" s="41" t="s">
        <v>1240</v>
      </c>
      <c r="C91" s="27" t="s">
        <v>724</v>
      </c>
      <c r="D91" s="27"/>
      <c r="E91" s="70" t="e">
        <f>#REF!</f>
        <v>#REF!</v>
      </c>
      <c r="F91" s="68"/>
      <c r="G91" s="1765"/>
      <c r="H91" s="1765"/>
      <c r="I91" s="1765"/>
      <c r="J91" s="1765"/>
      <c r="K91" s="1765"/>
      <c r="L91" s="1765"/>
      <c r="M91" s="1765"/>
      <c r="N91" s="1765"/>
      <c r="O91" s="1765"/>
      <c r="P91" s="1765"/>
      <c r="Q91" s="1765"/>
      <c r="R91" s="1765"/>
      <c r="S91" s="90">
        <f>'GIÁ VLXD THÁNG 9.2022 -PL2'!E94</f>
        <v>1665000</v>
      </c>
      <c r="T91" s="68"/>
      <c r="U91" s="1765"/>
      <c r="V91" s="1765"/>
      <c r="W91" s="1765"/>
      <c r="X91" s="1765"/>
      <c r="Y91" s="1765"/>
      <c r="Z91" s="1765"/>
      <c r="AA91" s="1765"/>
      <c r="AB91" s="1765"/>
      <c r="AC91" s="1765"/>
      <c r="AD91" s="1765"/>
      <c r="AE91" s="1765"/>
      <c r="AF91" s="1765"/>
      <c r="AK91" s="56" t="e">
        <f t="shared" si="9"/>
        <v>#REF!</v>
      </c>
      <c r="AL91" s="68"/>
      <c r="AM91" s="1765"/>
      <c r="AN91" s="1765"/>
      <c r="AO91" s="1765"/>
      <c r="AP91" s="1765"/>
      <c r="AQ91" s="1765"/>
      <c r="AR91" s="1765"/>
      <c r="AS91" s="1765"/>
      <c r="AT91" s="1765"/>
      <c r="AU91" s="1765"/>
      <c r="AV91" s="1765"/>
      <c r="AW91" s="1765"/>
      <c r="AX91" s="1765"/>
      <c r="AZ91" s="56" t="e">
        <f t="shared" si="10"/>
        <v>#REF!</v>
      </c>
      <c r="BA91" s="68"/>
      <c r="BB91" s="1765"/>
      <c r="BC91" s="1765"/>
      <c r="BD91" s="1765"/>
      <c r="BE91" s="1765"/>
      <c r="BF91" s="1765"/>
      <c r="BG91" s="1765"/>
      <c r="BH91" s="1765"/>
      <c r="BI91" s="1765"/>
      <c r="BJ91" s="1765"/>
      <c r="BK91" s="1765"/>
      <c r="BL91" s="1765"/>
      <c r="BM91" s="1765"/>
    </row>
    <row r="92" spans="1:65" ht="31.5">
      <c r="A92" s="71"/>
      <c r="B92" s="41" t="s">
        <v>1241</v>
      </c>
      <c r="C92" s="27" t="s">
        <v>724</v>
      </c>
      <c r="D92" s="27"/>
      <c r="E92" s="70" t="e">
        <f>#REF!</f>
        <v>#REF!</v>
      </c>
      <c r="F92" s="68"/>
      <c r="G92" s="1765"/>
      <c r="H92" s="1765"/>
      <c r="I92" s="1765"/>
      <c r="J92" s="1765"/>
      <c r="K92" s="1765"/>
      <c r="L92" s="1765"/>
      <c r="M92" s="1765"/>
      <c r="N92" s="1765"/>
      <c r="O92" s="1765"/>
      <c r="P92" s="1765"/>
      <c r="Q92" s="1765"/>
      <c r="R92" s="1765"/>
      <c r="S92" s="90">
        <f>'GIÁ VLXD THÁNG 9.2022 -PL2'!E95</f>
        <v>1710000</v>
      </c>
      <c r="T92" s="68"/>
      <c r="U92" s="1765"/>
      <c r="V92" s="1765"/>
      <c r="W92" s="1765"/>
      <c r="X92" s="1765"/>
      <c r="Y92" s="1765"/>
      <c r="Z92" s="1765"/>
      <c r="AA92" s="1765"/>
      <c r="AB92" s="1765"/>
      <c r="AC92" s="1765"/>
      <c r="AD92" s="1765"/>
      <c r="AE92" s="1765"/>
      <c r="AF92" s="1765"/>
      <c r="AK92" s="56" t="e">
        <f t="shared" si="9"/>
        <v>#REF!</v>
      </c>
      <c r="AL92" s="68"/>
      <c r="AM92" s="1765"/>
      <c r="AN92" s="1765"/>
      <c r="AO92" s="1765"/>
      <c r="AP92" s="1765"/>
      <c r="AQ92" s="1765"/>
      <c r="AR92" s="1765"/>
      <c r="AS92" s="1765"/>
      <c r="AT92" s="1765"/>
      <c r="AU92" s="1765"/>
      <c r="AV92" s="1765"/>
      <c r="AW92" s="1765"/>
      <c r="AX92" s="1765"/>
      <c r="AZ92" s="56" t="e">
        <f t="shared" si="10"/>
        <v>#REF!</v>
      </c>
      <c r="BA92" s="68"/>
      <c r="BB92" s="1765"/>
      <c r="BC92" s="1765"/>
      <c r="BD92" s="1765"/>
      <c r="BE92" s="1765"/>
      <c r="BF92" s="1765"/>
      <c r="BG92" s="1765"/>
      <c r="BH92" s="1765"/>
      <c r="BI92" s="1765"/>
      <c r="BJ92" s="1765"/>
      <c r="BK92" s="1765"/>
      <c r="BL92" s="1765"/>
      <c r="BM92" s="1765"/>
    </row>
    <row r="93" spans="1:65" ht="16.5">
      <c r="A93" s="62" t="s">
        <v>1247</v>
      </c>
      <c r="B93" s="1666" t="s">
        <v>1248</v>
      </c>
      <c r="C93" s="1666"/>
      <c r="D93" s="1666"/>
      <c r="E93" s="1666"/>
      <c r="F93" s="1666"/>
      <c r="G93" s="1666"/>
      <c r="H93" s="1666"/>
      <c r="I93" s="1666"/>
      <c r="J93" s="1666"/>
      <c r="K93" s="1666"/>
      <c r="L93" s="1666"/>
      <c r="M93" s="1666"/>
      <c r="N93" s="1666"/>
      <c r="O93" s="1666"/>
      <c r="P93" s="1666"/>
      <c r="Q93" s="1666"/>
      <c r="R93" s="1666"/>
      <c r="AF93"/>
      <c r="AK93" s="1666"/>
      <c r="AL93" s="1666"/>
      <c r="AM93" s="1666"/>
      <c r="AN93" s="1666"/>
      <c r="AO93" s="1666"/>
      <c r="AP93" s="1666"/>
      <c r="AQ93" s="1666"/>
      <c r="AR93" s="1666"/>
      <c r="AS93" s="1666"/>
      <c r="AT93" s="1666"/>
      <c r="AU93" s="1666"/>
      <c r="AV93" s="1666"/>
      <c r="AW93" s="1666"/>
      <c r="AX93" s="1666"/>
      <c r="AZ93" s="1666"/>
      <c r="BA93" s="1666"/>
      <c r="BB93" s="1666"/>
      <c r="BC93" s="1666"/>
      <c r="BD93" s="1666"/>
      <c r="BE93" s="1666"/>
      <c r="BF93" s="1666"/>
      <c r="BG93" s="1666"/>
      <c r="BH93" s="1666"/>
      <c r="BI93" s="1666"/>
      <c r="BJ93" s="1666"/>
      <c r="BK93" s="1666"/>
      <c r="BL93" s="1666"/>
      <c r="BM93" s="1666"/>
    </row>
    <row r="94" spans="1:65" ht="15.75">
      <c r="A94" s="12">
        <v>1</v>
      </c>
      <c r="B94" s="2389" t="s">
        <v>1452</v>
      </c>
      <c r="C94" s="2392"/>
      <c r="D94" s="2392"/>
      <c r="E94" s="2392"/>
      <c r="F94" s="2392"/>
      <c r="G94" s="2392"/>
      <c r="H94" s="2392"/>
      <c r="I94" s="2392"/>
      <c r="J94" s="2392"/>
      <c r="K94" s="2392"/>
      <c r="L94" s="2392"/>
      <c r="M94" s="2392"/>
      <c r="N94" s="2392"/>
      <c r="O94" s="2392"/>
      <c r="P94" s="2392"/>
      <c r="Q94" s="2392"/>
      <c r="R94" s="2392"/>
      <c r="AF94"/>
      <c r="AK94" s="2392"/>
      <c r="AL94" s="2392"/>
      <c r="AM94" s="2392"/>
      <c r="AN94" s="2392"/>
      <c r="AO94" s="2392"/>
      <c r="AP94" s="2392"/>
      <c r="AQ94" s="2392"/>
      <c r="AR94" s="2392"/>
      <c r="AS94" s="2392"/>
      <c r="AT94" s="2392"/>
      <c r="AU94" s="2392"/>
      <c r="AV94" s="2392"/>
      <c r="AW94" s="2392"/>
      <c r="AX94" s="2392"/>
      <c r="AZ94" s="2392"/>
      <c r="BA94" s="2392"/>
      <c r="BB94" s="2392"/>
      <c r="BC94" s="2392"/>
      <c r="BD94" s="2392"/>
      <c r="BE94" s="2392"/>
      <c r="BF94" s="2392"/>
      <c r="BG94" s="2392"/>
      <c r="BH94" s="2392"/>
      <c r="BI94" s="2392"/>
      <c r="BJ94" s="2392"/>
      <c r="BK94" s="2392"/>
      <c r="BL94" s="2392"/>
      <c r="BM94" s="2392"/>
    </row>
    <row r="95" spans="1:65" ht="15.75" customHeight="1">
      <c r="A95" s="12"/>
      <c r="B95" s="2389" t="s">
        <v>1421</v>
      </c>
      <c r="C95" s="2389"/>
      <c r="D95" s="2389"/>
      <c r="E95" s="2389"/>
      <c r="F95" s="72"/>
      <c r="G95" s="72"/>
      <c r="H95" s="72"/>
      <c r="I95" s="72"/>
      <c r="J95" s="72"/>
      <c r="K95" s="72"/>
      <c r="L95" s="72"/>
      <c r="M95" s="72"/>
      <c r="N95" s="72"/>
      <c r="O95" s="72"/>
      <c r="P95" s="72"/>
      <c r="Q95" s="72"/>
      <c r="R95" s="72"/>
      <c r="T95" s="72"/>
      <c r="U95" s="72"/>
      <c r="V95" s="72"/>
      <c r="W95" s="72"/>
      <c r="X95" s="72"/>
      <c r="Y95" s="72"/>
      <c r="Z95" s="72"/>
      <c r="AA95" s="72"/>
      <c r="AB95" s="72"/>
      <c r="AC95" s="72"/>
      <c r="AD95" s="72"/>
      <c r="AE95" s="72"/>
      <c r="AF95" s="72"/>
      <c r="AK95" s="25"/>
      <c r="AL95" s="72"/>
      <c r="AM95" s="72"/>
      <c r="AN95" s="72"/>
      <c r="AO95" s="72"/>
      <c r="AP95" s="72"/>
      <c r="AQ95" s="72"/>
      <c r="AR95" s="72"/>
      <c r="AS95" s="72"/>
      <c r="AT95" s="72"/>
      <c r="AU95" s="72"/>
      <c r="AV95" s="72"/>
      <c r="AW95" s="72"/>
      <c r="AX95" s="72"/>
      <c r="AZ95" s="25"/>
      <c r="BA95" s="72"/>
      <c r="BB95" s="72"/>
      <c r="BC95" s="72"/>
      <c r="BD95" s="72"/>
      <c r="BE95" s="72"/>
      <c r="BF95" s="72"/>
      <c r="BG95" s="72"/>
      <c r="BH95" s="72"/>
      <c r="BI95" s="72"/>
      <c r="BJ95" s="72"/>
      <c r="BK95" s="72"/>
      <c r="BL95" s="72"/>
      <c r="BM95" s="72"/>
    </row>
    <row r="96" spans="1:65" ht="25.5">
      <c r="A96" s="20"/>
      <c r="B96" s="1849" t="s">
        <v>1453</v>
      </c>
      <c r="C96" s="1849"/>
      <c r="D96" s="1849"/>
      <c r="E96" s="73"/>
      <c r="F96" s="74"/>
      <c r="G96" s="12" t="s">
        <v>1251</v>
      </c>
      <c r="H96" s="1845" t="s">
        <v>1368</v>
      </c>
      <c r="I96" s="1845"/>
      <c r="J96" s="1845"/>
      <c r="K96" s="1845"/>
      <c r="L96" s="1845"/>
      <c r="M96" s="1845"/>
      <c r="N96" s="1845"/>
      <c r="O96" s="1845"/>
      <c r="P96" s="1845"/>
      <c r="Q96" s="1845"/>
      <c r="R96" s="1845"/>
      <c r="S96" s="91"/>
      <c r="T96" s="74"/>
      <c r="U96" s="12" t="s">
        <v>1251</v>
      </c>
      <c r="V96" s="1845" t="s">
        <v>1368</v>
      </c>
      <c r="W96" s="1845"/>
      <c r="X96" s="1845"/>
      <c r="Y96" s="1845"/>
      <c r="Z96" s="1845"/>
      <c r="AA96" s="1845"/>
      <c r="AB96" s="1845"/>
      <c r="AC96" s="1845"/>
      <c r="AD96" s="1845"/>
      <c r="AE96" s="1845"/>
      <c r="AF96" s="1845"/>
      <c r="AK96" s="73"/>
      <c r="AL96" s="74"/>
      <c r="AM96" s="12" t="s">
        <v>1251</v>
      </c>
      <c r="AN96" s="1845" t="s">
        <v>1368</v>
      </c>
      <c r="AO96" s="1845"/>
      <c r="AP96" s="1845"/>
      <c r="AQ96" s="1845"/>
      <c r="AR96" s="1845"/>
      <c r="AS96" s="1845"/>
      <c r="AT96" s="1845"/>
      <c r="AU96" s="1845"/>
      <c r="AV96" s="1845"/>
      <c r="AW96" s="1845"/>
      <c r="AX96" s="1845"/>
      <c r="AZ96" s="73"/>
      <c r="BA96" s="74"/>
      <c r="BB96" s="12" t="s">
        <v>1251</v>
      </c>
      <c r="BC96" s="1845" t="s">
        <v>1368</v>
      </c>
      <c r="BD96" s="1845"/>
      <c r="BE96" s="1845"/>
      <c r="BF96" s="1845"/>
      <c r="BG96" s="1845"/>
      <c r="BH96" s="1845"/>
      <c r="BI96" s="1845"/>
      <c r="BJ96" s="1845"/>
      <c r="BK96" s="1845"/>
      <c r="BL96" s="1845"/>
      <c r="BM96" s="1845"/>
    </row>
    <row r="97" spans="1:65" ht="45" customHeight="1">
      <c r="A97" s="71"/>
      <c r="B97" s="76" t="s">
        <v>1257</v>
      </c>
      <c r="C97" s="66" t="s">
        <v>1369</v>
      </c>
      <c r="D97" s="1687" t="s">
        <v>1423</v>
      </c>
      <c r="E97" s="77"/>
      <c r="F97" s="78"/>
      <c r="G97" s="79" t="e">
        <f>#REF!</f>
        <v>#REF!</v>
      </c>
      <c r="H97" s="1845"/>
      <c r="I97" s="1845"/>
      <c r="J97" s="1845"/>
      <c r="K97" s="1845"/>
      <c r="L97" s="1845"/>
      <c r="M97" s="1845"/>
      <c r="N97" s="1845"/>
      <c r="O97" s="1845"/>
      <c r="P97" s="1845"/>
      <c r="Q97" s="1845"/>
      <c r="R97" s="1845"/>
      <c r="S97" s="92"/>
      <c r="T97" s="78"/>
      <c r="U97" s="79">
        <f>'GIÁ VLXD THÁNG 9.2022 -PL2'!G100</f>
        <v>1416666.6666666665</v>
      </c>
      <c r="V97" s="1845"/>
      <c r="W97" s="1845"/>
      <c r="X97" s="1845"/>
      <c r="Y97" s="1845"/>
      <c r="Z97" s="1845"/>
      <c r="AA97" s="1845"/>
      <c r="AB97" s="1845"/>
      <c r="AC97" s="1845"/>
      <c r="AD97" s="1845"/>
      <c r="AE97" s="1845"/>
      <c r="AF97" s="1845"/>
      <c r="AK97" s="77"/>
      <c r="AL97" s="78"/>
      <c r="AM97" s="56" t="e">
        <f t="shared" ref="AM97:AM103" si="11">IF(AND(G97&gt;0,G97=U97),"-",U97-G97)</f>
        <v>#REF!</v>
      </c>
      <c r="AN97" s="1845"/>
      <c r="AO97" s="1845"/>
      <c r="AP97" s="1845"/>
      <c r="AQ97" s="1845"/>
      <c r="AR97" s="1845"/>
      <c r="AS97" s="1845"/>
      <c r="AT97" s="1845"/>
      <c r="AU97" s="1845"/>
      <c r="AV97" s="1845"/>
      <c r="AW97" s="1845"/>
      <c r="AX97" s="1845"/>
      <c r="AZ97" s="77"/>
      <c r="BA97" s="78"/>
      <c r="BB97" s="56" t="e">
        <f t="shared" ref="BB97:BB103" si="12">AM97/G97</f>
        <v>#REF!</v>
      </c>
      <c r="BC97" s="1845"/>
      <c r="BD97" s="1845"/>
      <c r="BE97" s="1845"/>
      <c r="BF97" s="1845"/>
      <c r="BG97" s="1845"/>
      <c r="BH97" s="1845"/>
      <c r="BI97" s="1845"/>
      <c r="BJ97" s="1845"/>
      <c r="BK97" s="1845"/>
      <c r="BL97" s="1845"/>
      <c r="BM97" s="1845"/>
    </row>
    <row r="98" spans="1:65" ht="45">
      <c r="A98" s="71"/>
      <c r="B98" s="76" t="s">
        <v>1258</v>
      </c>
      <c r="C98" s="66" t="s">
        <v>1369</v>
      </c>
      <c r="D98" s="1687"/>
      <c r="E98" s="77"/>
      <c r="F98" s="78"/>
      <c r="G98" s="79" t="e">
        <f>#REF!</f>
        <v>#REF!</v>
      </c>
      <c r="H98" s="1845"/>
      <c r="I98" s="1845"/>
      <c r="J98" s="1845"/>
      <c r="K98" s="1845"/>
      <c r="L98" s="1845"/>
      <c r="M98" s="1845"/>
      <c r="N98" s="1845"/>
      <c r="O98" s="1845"/>
      <c r="P98" s="1845"/>
      <c r="Q98" s="1845"/>
      <c r="R98" s="1845"/>
      <c r="S98" s="92"/>
      <c r="T98" s="78"/>
      <c r="U98" s="79">
        <f>'GIÁ VLXD THÁNG 9.2022 -PL2'!G101</f>
        <v>1462962.9629629629</v>
      </c>
      <c r="V98" s="1845"/>
      <c r="W98" s="1845"/>
      <c r="X98" s="1845"/>
      <c r="Y98" s="1845"/>
      <c r="Z98" s="1845"/>
      <c r="AA98" s="1845"/>
      <c r="AB98" s="1845"/>
      <c r="AC98" s="1845"/>
      <c r="AD98" s="1845"/>
      <c r="AE98" s="1845"/>
      <c r="AF98" s="1845"/>
      <c r="AK98" s="77"/>
      <c r="AL98" s="78"/>
      <c r="AM98" s="56" t="e">
        <f t="shared" si="11"/>
        <v>#REF!</v>
      </c>
      <c r="AN98" s="1845"/>
      <c r="AO98" s="1845"/>
      <c r="AP98" s="1845"/>
      <c r="AQ98" s="1845"/>
      <c r="AR98" s="1845"/>
      <c r="AS98" s="1845"/>
      <c r="AT98" s="1845"/>
      <c r="AU98" s="1845"/>
      <c r="AV98" s="1845"/>
      <c r="AW98" s="1845"/>
      <c r="AX98" s="1845"/>
      <c r="AZ98" s="77"/>
      <c r="BA98" s="78"/>
      <c r="BB98" s="56" t="e">
        <f t="shared" si="12"/>
        <v>#REF!</v>
      </c>
      <c r="BC98" s="1845"/>
      <c r="BD98" s="1845"/>
      <c r="BE98" s="1845"/>
      <c r="BF98" s="1845"/>
      <c r="BG98" s="1845"/>
      <c r="BH98" s="1845"/>
      <c r="BI98" s="1845"/>
      <c r="BJ98" s="1845"/>
      <c r="BK98" s="1845"/>
      <c r="BL98" s="1845"/>
      <c r="BM98" s="1845"/>
    </row>
    <row r="99" spans="1:65" ht="45">
      <c r="A99" s="71"/>
      <c r="B99" s="76" t="s">
        <v>1259</v>
      </c>
      <c r="C99" s="66" t="s">
        <v>1369</v>
      </c>
      <c r="D99" s="1687"/>
      <c r="E99" s="77"/>
      <c r="F99" s="78"/>
      <c r="G99" s="79" t="e">
        <f>#REF!</f>
        <v>#REF!</v>
      </c>
      <c r="H99" s="1845"/>
      <c r="I99" s="1845"/>
      <c r="J99" s="1845"/>
      <c r="K99" s="1845"/>
      <c r="L99" s="1845"/>
      <c r="M99" s="1845"/>
      <c r="N99" s="1845"/>
      <c r="O99" s="1845"/>
      <c r="P99" s="1845"/>
      <c r="Q99" s="1845"/>
      <c r="R99" s="1845"/>
      <c r="S99" s="92"/>
      <c r="T99" s="78"/>
      <c r="U99" s="79">
        <f>'GIÁ VLXD THÁNG 9.2022 -PL2'!G102</f>
        <v>1509259.2592592591</v>
      </c>
      <c r="V99" s="1845"/>
      <c r="W99" s="1845"/>
      <c r="X99" s="1845"/>
      <c r="Y99" s="1845"/>
      <c r="Z99" s="1845"/>
      <c r="AA99" s="1845"/>
      <c r="AB99" s="1845"/>
      <c r="AC99" s="1845"/>
      <c r="AD99" s="1845"/>
      <c r="AE99" s="1845"/>
      <c r="AF99" s="1845"/>
      <c r="AK99" s="77"/>
      <c r="AL99" s="78"/>
      <c r="AM99" s="56" t="e">
        <f t="shared" si="11"/>
        <v>#REF!</v>
      </c>
      <c r="AN99" s="1845"/>
      <c r="AO99" s="1845"/>
      <c r="AP99" s="1845"/>
      <c r="AQ99" s="1845"/>
      <c r="AR99" s="1845"/>
      <c r="AS99" s="1845"/>
      <c r="AT99" s="1845"/>
      <c r="AU99" s="1845"/>
      <c r="AV99" s="1845"/>
      <c r="AW99" s="1845"/>
      <c r="AX99" s="1845"/>
      <c r="AZ99" s="77"/>
      <c r="BA99" s="78"/>
      <c r="BB99" s="56" t="e">
        <f t="shared" si="12"/>
        <v>#REF!</v>
      </c>
      <c r="BC99" s="1845"/>
      <c r="BD99" s="1845"/>
      <c r="BE99" s="1845"/>
      <c r="BF99" s="1845"/>
      <c r="BG99" s="1845"/>
      <c r="BH99" s="1845"/>
      <c r="BI99" s="1845"/>
      <c r="BJ99" s="1845"/>
      <c r="BK99" s="1845"/>
      <c r="BL99" s="1845"/>
      <c r="BM99" s="1845"/>
    </row>
    <row r="100" spans="1:65" ht="45">
      <c r="A100" s="71"/>
      <c r="B100" s="76" t="s">
        <v>1260</v>
      </c>
      <c r="C100" s="66" t="s">
        <v>1369</v>
      </c>
      <c r="D100" s="1687"/>
      <c r="E100" s="77"/>
      <c r="F100" s="78"/>
      <c r="G100" s="79" t="e">
        <f>#REF!</f>
        <v>#REF!</v>
      </c>
      <c r="H100" s="1845"/>
      <c r="I100" s="1845"/>
      <c r="J100" s="1845"/>
      <c r="K100" s="1845"/>
      <c r="L100" s="1845"/>
      <c r="M100" s="1845"/>
      <c r="N100" s="1845"/>
      <c r="O100" s="1845"/>
      <c r="P100" s="1845"/>
      <c r="Q100" s="1845"/>
      <c r="R100" s="1845"/>
      <c r="S100" s="92"/>
      <c r="T100" s="78"/>
      <c r="U100" s="79">
        <f>'GIÁ VLXD THÁNG 9.2022 -PL2'!G103</f>
        <v>1555555.5555555555</v>
      </c>
      <c r="V100" s="1845"/>
      <c r="W100" s="1845"/>
      <c r="X100" s="1845"/>
      <c r="Y100" s="1845"/>
      <c r="Z100" s="1845"/>
      <c r="AA100" s="1845"/>
      <c r="AB100" s="1845"/>
      <c r="AC100" s="1845"/>
      <c r="AD100" s="1845"/>
      <c r="AE100" s="1845"/>
      <c r="AF100" s="1845"/>
      <c r="AK100" s="77"/>
      <c r="AL100" s="78"/>
      <c r="AM100" s="56" t="e">
        <f t="shared" si="11"/>
        <v>#REF!</v>
      </c>
      <c r="AN100" s="1845"/>
      <c r="AO100" s="1845"/>
      <c r="AP100" s="1845"/>
      <c r="AQ100" s="1845"/>
      <c r="AR100" s="1845"/>
      <c r="AS100" s="1845"/>
      <c r="AT100" s="1845"/>
      <c r="AU100" s="1845"/>
      <c r="AV100" s="1845"/>
      <c r="AW100" s="1845"/>
      <c r="AX100" s="1845"/>
      <c r="AZ100" s="77"/>
      <c r="BA100" s="78"/>
      <c r="BB100" s="56" t="e">
        <f t="shared" si="12"/>
        <v>#REF!</v>
      </c>
      <c r="BC100" s="1845"/>
      <c r="BD100" s="1845"/>
      <c r="BE100" s="1845"/>
      <c r="BF100" s="1845"/>
      <c r="BG100" s="1845"/>
      <c r="BH100" s="1845"/>
      <c r="BI100" s="1845"/>
      <c r="BJ100" s="1845"/>
      <c r="BK100" s="1845"/>
      <c r="BL100" s="1845"/>
      <c r="BM100" s="1845"/>
    </row>
    <row r="101" spans="1:65" ht="45">
      <c r="A101" s="71"/>
      <c r="B101" s="76" t="s">
        <v>1261</v>
      </c>
      <c r="C101" s="66" t="s">
        <v>1369</v>
      </c>
      <c r="D101" s="1687"/>
      <c r="E101" s="77"/>
      <c r="F101" s="78"/>
      <c r="G101" s="79" t="e">
        <f>#REF!</f>
        <v>#REF!</v>
      </c>
      <c r="H101" s="1845"/>
      <c r="I101" s="1845"/>
      <c r="J101" s="1845"/>
      <c r="K101" s="1845"/>
      <c r="L101" s="1845"/>
      <c r="M101" s="1845"/>
      <c r="N101" s="1845"/>
      <c r="O101" s="1845"/>
      <c r="P101" s="1845"/>
      <c r="Q101" s="1845"/>
      <c r="R101" s="1845"/>
      <c r="S101" s="92"/>
      <c r="T101" s="78"/>
      <c r="U101" s="79">
        <f>'GIÁ VLXD THÁNG 9.2022 -PL2'!G104</f>
        <v>1611111.111111111</v>
      </c>
      <c r="V101" s="1845"/>
      <c r="W101" s="1845"/>
      <c r="X101" s="1845"/>
      <c r="Y101" s="1845"/>
      <c r="Z101" s="1845"/>
      <c r="AA101" s="1845"/>
      <c r="AB101" s="1845"/>
      <c r="AC101" s="1845"/>
      <c r="AD101" s="1845"/>
      <c r="AE101" s="1845"/>
      <c r="AF101" s="1845"/>
      <c r="AK101" s="77"/>
      <c r="AL101" s="78"/>
      <c r="AM101" s="56" t="e">
        <f t="shared" si="11"/>
        <v>#REF!</v>
      </c>
      <c r="AN101" s="1845"/>
      <c r="AO101" s="1845"/>
      <c r="AP101" s="1845"/>
      <c r="AQ101" s="1845"/>
      <c r="AR101" s="1845"/>
      <c r="AS101" s="1845"/>
      <c r="AT101" s="1845"/>
      <c r="AU101" s="1845"/>
      <c r="AV101" s="1845"/>
      <c r="AW101" s="1845"/>
      <c r="AX101" s="1845"/>
      <c r="AZ101" s="77"/>
      <c r="BA101" s="78"/>
      <c r="BB101" s="56" t="e">
        <f t="shared" si="12"/>
        <v>#REF!</v>
      </c>
      <c r="BC101" s="1845"/>
      <c r="BD101" s="1845"/>
      <c r="BE101" s="1845"/>
      <c r="BF101" s="1845"/>
      <c r="BG101" s="1845"/>
      <c r="BH101" s="1845"/>
      <c r="BI101" s="1845"/>
      <c r="BJ101" s="1845"/>
      <c r="BK101" s="1845"/>
      <c r="BL101" s="1845"/>
      <c r="BM101" s="1845"/>
    </row>
    <row r="102" spans="1:65" ht="45">
      <c r="A102" s="71"/>
      <c r="B102" s="76" t="s">
        <v>1262</v>
      </c>
      <c r="C102" s="66" t="s">
        <v>1369</v>
      </c>
      <c r="D102" s="1687"/>
      <c r="E102" s="77"/>
      <c r="F102" s="78"/>
      <c r="G102" s="79" t="e">
        <f>#REF!</f>
        <v>#REF!</v>
      </c>
      <c r="H102" s="1845"/>
      <c r="I102" s="1845"/>
      <c r="J102" s="1845"/>
      <c r="K102" s="1845"/>
      <c r="L102" s="1845"/>
      <c r="M102" s="1845"/>
      <c r="N102" s="1845"/>
      <c r="O102" s="1845"/>
      <c r="P102" s="1845"/>
      <c r="Q102" s="1845"/>
      <c r="R102" s="1845"/>
      <c r="S102" s="92"/>
      <c r="T102" s="78"/>
      <c r="U102" s="79">
        <f>'GIÁ VLXD THÁNG 9.2022 -PL2'!G105</f>
        <v>1675925.9259259258</v>
      </c>
      <c r="V102" s="1845"/>
      <c r="W102" s="1845"/>
      <c r="X102" s="1845"/>
      <c r="Y102" s="1845"/>
      <c r="Z102" s="1845"/>
      <c r="AA102" s="1845"/>
      <c r="AB102" s="1845"/>
      <c r="AC102" s="1845"/>
      <c r="AD102" s="1845"/>
      <c r="AE102" s="1845"/>
      <c r="AF102" s="1845"/>
      <c r="AK102" s="77"/>
      <c r="AL102" s="78"/>
      <c r="AM102" s="56" t="e">
        <f t="shared" si="11"/>
        <v>#REF!</v>
      </c>
      <c r="AN102" s="1845"/>
      <c r="AO102" s="1845"/>
      <c r="AP102" s="1845"/>
      <c r="AQ102" s="1845"/>
      <c r="AR102" s="1845"/>
      <c r="AS102" s="1845"/>
      <c r="AT102" s="1845"/>
      <c r="AU102" s="1845"/>
      <c r="AV102" s="1845"/>
      <c r="AW102" s="1845"/>
      <c r="AX102" s="1845"/>
      <c r="AZ102" s="77"/>
      <c r="BA102" s="78"/>
      <c r="BB102" s="56" t="e">
        <f t="shared" si="12"/>
        <v>#REF!</v>
      </c>
      <c r="BC102" s="1845"/>
      <c r="BD102" s="1845"/>
      <c r="BE102" s="1845"/>
      <c r="BF102" s="1845"/>
      <c r="BG102" s="1845"/>
      <c r="BH102" s="1845"/>
      <c r="BI102" s="1845"/>
      <c r="BJ102" s="1845"/>
      <c r="BK102" s="1845"/>
      <c r="BL102" s="1845"/>
      <c r="BM102" s="1845"/>
    </row>
    <row r="103" spans="1:65" ht="45">
      <c r="A103" s="71"/>
      <c r="B103" s="76" t="s">
        <v>1263</v>
      </c>
      <c r="C103" s="66" t="s">
        <v>1369</v>
      </c>
      <c r="D103" s="1687"/>
      <c r="E103" s="77"/>
      <c r="F103" s="78"/>
      <c r="G103" s="79" t="e">
        <f>#REF!</f>
        <v>#REF!</v>
      </c>
      <c r="H103" s="1845"/>
      <c r="I103" s="1845"/>
      <c r="J103" s="1845"/>
      <c r="K103" s="1845"/>
      <c r="L103" s="1845"/>
      <c r="M103" s="1845"/>
      <c r="N103" s="1845"/>
      <c r="O103" s="1845"/>
      <c r="P103" s="1845"/>
      <c r="Q103" s="1845"/>
      <c r="R103" s="1845"/>
      <c r="S103" s="92"/>
      <c r="T103" s="78"/>
      <c r="U103" s="79">
        <f>'GIÁ VLXD THÁNG 9.2022 -PL2'!G106</f>
        <v>1810185.1851851852</v>
      </c>
      <c r="V103" s="1845"/>
      <c r="W103" s="1845"/>
      <c r="X103" s="1845"/>
      <c r="Y103" s="1845"/>
      <c r="Z103" s="1845"/>
      <c r="AA103" s="1845"/>
      <c r="AB103" s="1845"/>
      <c r="AC103" s="1845"/>
      <c r="AD103" s="1845"/>
      <c r="AE103" s="1845"/>
      <c r="AF103" s="1845"/>
      <c r="AK103" s="77"/>
      <c r="AL103" s="78"/>
      <c r="AM103" s="56" t="e">
        <f t="shared" si="11"/>
        <v>#REF!</v>
      </c>
      <c r="AN103" s="1845"/>
      <c r="AO103" s="1845"/>
      <c r="AP103" s="1845"/>
      <c r="AQ103" s="1845"/>
      <c r="AR103" s="1845"/>
      <c r="AS103" s="1845"/>
      <c r="AT103" s="1845"/>
      <c r="AU103" s="1845"/>
      <c r="AV103" s="1845"/>
      <c r="AW103" s="1845"/>
      <c r="AX103" s="1845"/>
      <c r="AZ103" s="77"/>
      <c r="BA103" s="78"/>
      <c r="BB103" s="56" t="e">
        <f t="shared" si="12"/>
        <v>#REF!</v>
      </c>
      <c r="BC103" s="1845"/>
      <c r="BD103" s="1845"/>
      <c r="BE103" s="1845"/>
      <c r="BF103" s="1845"/>
      <c r="BG103" s="1845"/>
      <c r="BH103" s="1845"/>
      <c r="BI103" s="1845"/>
      <c r="BJ103" s="1845"/>
      <c r="BK103" s="1845"/>
      <c r="BL103" s="1845"/>
      <c r="BM103" s="1845"/>
    </row>
    <row r="104" spans="1:65" ht="15.75" customHeight="1">
      <c r="A104" s="71"/>
      <c r="B104" s="1849" t="s">
        <v>1574</v>
      </c>
      <c r="C104" s="1849"/>
      <c r="D104" s="1849"/>
      <c r="E104" s="1656" t="s">
        <v>1575</v>
      </c>
      <c r="F104" s="1656"/>
      <c r="G104" s="1656"/>
      <c r="H104" s="1656"/>
      <c r="I104" s="1656"/>
      <c r="J104" s="1656"/>
      <c r="K104" s="1656"/>
      <c r="L104" s="1656"/>
      <c r="M104" s="1656"/>
      <c r="N104" s="1656"/>
      <c r="O104" s="1656"/>
      <c r="P104" s="1656"/>
      <c r="Q104" s="1656"/>
      <c r="R104" s="1656"/>
      <c r="S104" s="1656" t="s">
        <v>1575</v>
      </c>
      <c r="T104" s="1656"/>
      <c r="U104" s="1656"/>
      <c r="V104" s="1656"/>
      <c r="W104" s="1656"/>
      <c r="X104" s="1656"/>
      <c r="Y104" s="1656"/>
      <c r="Z104" s="1656"/>
      <c r="AA104" s="1656"/>
      <c r="AB104" s="1656"/>
      <c r="AC104" s="1656"/>
      <c r="AD104" s="1656"/>
      <c r="AE104" s="1656"/>
      <c r="AF104" s="1656"/>
      <c r="AK104" s="1656" t="s">
        <v>1575</v>
      </c>
      <c r="AL104" s="1656"/>
      <c r="AM104" s="1656"/>
      <c r="AN104" s="1656"/>
      <c r="AO104" s="1656"/>
      <c r="AP104" s="1656"/>
      <c r="AQ104" s="1656"/>
      <c r="AR104" s="1656"/>
      <c r="AS104" s="1656"/>
      <c r="AT104" s="1656"/>
      <c r="AU104" s="1656"/>
      <c r="AV104" s="1656"/>
      <c r="AW104" s="1656"/>
      <c r="AX104" s="1656"/>
      <c r="AZ104" s="1656" t="s">
        <v>1575</v>
      </c>
      <c r="BA104" s="1656"/>
      <c r="BB104" s="1656"/>
      <c r="BC104" s="1656"/>
      <c r="BD104" s="1656"/>
      <c r="BE104" s="1656"/>
      <c r="BF104" s="1656"/>
      <c r="BG104" s="1656"/>
      <c r="BH104" s="1656"/>
      <c r="BI104" s="1656"/>
      <c r="BJ104" s="1656"/>
      <c r="BK104" s="1656"/>
      <c r="BL104" s="1656"/>
      <c r="BM104" s="1656"/>
    </row>
    <row r="105" spans="1:65" ht="45" customHeight="1">
      <c r="A105" s="71"/>
      <c r="B105" s="76" t="s">
        <v>1257</v>
      </c>
      <c r="C105" s="66" t="s">
        <v>1369</v>
      </c>
      <c r="D105" s="1687" t="s">
        <v>1423</v>
      </c>
      <c r="E105" s="77"/>
      <c r="F105" s="78"/>
      <c r="G105" s="80"/>
      <c r="H105" s="75"/>
      <c r="I105" s="78"/>
      <c r="J105" s="85"/>
      <c r="K105" s="85"/>
      <c r="L105" s="85"/>
      <c r="M105" s="85"/>
      <c r="N105" s="86" t="e">
        <f>#REF!</f>
        <v>#REF!</v>
      </c>
      <c r="O105" s="85"/>
      <c r="P105" s="85"/>
      <c r="Q105" s="85"/>
      <c r="R105" s="85"/>
      <c r="S105" s="92"/>
      <c r="T105" s="78"/>
      <c r="U105" s="80"/>
      <c r="V105" s="75"/>
      <c r="W105" s="78"/>
      <c r="X105" s="85"/>
      <c r="Y105" s="85"/>
      <c r="Z105" s="85"/>
      <c r="AA105" s="85"/>
      <c r="AB105" s="86">
        <f>'GIÁ VLXD THÁNG 9.2022 -PL2'!N108</f>
        <v>1203704</v>
      </c>
      <c r="AC105" s="85"/>
      <c r="AD105" s="85"/>
      <c r="AE105" s="85"/>
      <c r="AF105" s="85"/>
      <c r="AK105" s="77"/>
      <c r="AL105" s="78"/>
      <c r="AM105" s="80"/>
      <c r="AN105" s="75"/>
      <c r="AO105" s="78"/>
      <c r="AP105" s="85"/>
      <c r="AQ105" s="85"/>
      <c r="AR105" s="85"/>
      <c r="AS105" s="85"/>
      <c r="AT105" s="56" t="e">
        <f>IF(AND(N105&gt;0,N105=AB105),"-",AB105-N105)</f>
        <v>#REF!</v>
      </c>
      <c r="AU105" s="85"/>
      <c r="AV105" s="85"/>
      <c r="AW105" s="85"/>
      <c r="AX105" s="85"/>
      <c r="AZ105" s="77"/>
      <c r="BA105" s="78"/>
      <c r="BB105" s="80"/>
      <c r="BC105" s="75"/>
      <c r="BD105" s="78"/>
      <c r="BE105" s="85"/>
      <c r="BF105" s="85"/>
      <c r="BG105" s="85"/>
      <c r="BH105" s="85"/>
      <c r="BI105" s="56" t="e">
        <f>AT105/N105</f>
        <v>#REF!</v>
      </c>
      <c r="BJ105" s="85"/>
      <c r="BK105" s="85"/>
      <c r="BL105" s="85"/>
      <c r="BM105" s="85"/>
    </row>
    <row r="106" spans="1:65" ht="45">
      <c r="A106" s="71"/>
      <c r="B106" s="76" t="s">
        <v>1258</v>
      </c>
      <c r="C106" s="66" t="s">
        <v>1369</v>
      </c>
      <c r="D106" s="1687"/>
      <c r="E106" s="77"/>
      <c r="F106" s="78"/>
      <c r="G106" s="81"/>
      <c r="H106" s="75"/>
      <c r="I106" s="75"/>
      <c r="J106" s="75"/>
      <c r="K106" s="75"/>
      <c r="L106" s="75"/>
      <c r="M106" s="75"/>
      <c r="N106" s="86" t="e">
        <f>#REF!</f>
        <v>#REF!</v>
      </c>
      <c r="O106" s="75"/>
      <c r="P106" s="75"/>
      <c r="Q106" s="75"/>
      <c r="R106" s="75"/>
      <c r="S106" s="92"/>
      <c r="T106" s="78"/>
      <c r="U106" s="81"/>
      <c r="V106" s="75"/>
      <c r="W106" s="75"/>
      <c r="X106" s="75"/>
      <c r="Y106" s="75"/>
      <c r="Z106" s="75"/>
      <c r="AA106" s="75"/>
      <c r="AB106" s="86">
        <f>'GIÁ VLXD THÁNG 9.2022 -PL2'!N109</f>
        <v>1250000</v>
      </c>
      <c r="AC106" s="75"/>
      <c r="AD106" s="75"/>
      <c r="AE106" s="75"/>
      <c r="AF106" s="75"/>
      <c r="AK106" s="77"/>
      <c r="AL106" s="78"/>
      <c r="AM106" s="81"/>
      <c r="AN106" s="75"/>
      <c r="AO106" s="75"/>
      <c r="AP106" s="75"/>
      <c r="AQ106" s="75"/>
      <c r="AR106" s="75"/>
      <c r="AS106" s="75"/>
      <c r="AT106" s="56" t="e">
        <f>IF(AND(N106&gt;0,N106=AB106),"-",AB106-N106)</f>
        <v>#REF!</v>
      </c>
      <c r="AU106" s="75"/>
      <c r="AV106" s="75"/>
      <c r="AW106" s="75"/>
      <c r="AX106" s="75"/>
      <c r="AZ106" s="77"/>
      <c r="BA106" s="78"/>
      <c r="BB106" s="81"/>
      <c r="BC106" s="75"/>
      <c r="BD106" s="75"/>
      <c r="BE106" s="75"/>
      <c r="BF106" s="75"/>
      <c r="BG106" s="75"/>
      <c r="BH106" s="75"/>
      <c r="BI106" s="56" t="e">
        <f>AT106/N106</f>
        <v>#REF!</v>
      </c>
      <c r="BJ106" s="75"/>
      <c r="BK106" s="75"/>
      <c r="BL106" s="75"/>
      <c r="BM106" s="75"/>
    </row>
    <row r="107" spans="1:65" ht="45">
      <c r="A107" s="71"/>
      <c r="B107" s="76" t="s">
        <v>1259</v>
      </c>
      <c r="C107" s="66" t="s">
        <v>1369</v>
      </c>
      <c r="D107" s="1687"/>
      <c r="E107" s="77"/>
      <c r="F107" s="78"/>
      <c r="G107" s="81"/>
      <c r="H107" s="75"/>
      <c r="I107" s="75"/>
      <c r="J107" s="75"/>
      <c r="K107" s="75"/>
      <c r="L107" s="75"/>
      <c r="M107" s="75"/>
      <c r="N107" s="86" t="e">
        <f>#REF!</f>
        <v>#REF!</v>
      </c>
      <c r="O107" s="75"/>
      <c r="P107" s="75"/>
      <c r="Q107" s="75"/>
      <c r="R107" s="75"/>
      <c r="S107" s="92"/>
      <c r="T107" s="78"/>
      <c r="U107" s="81"/>
      <c r="V107" s="75"/>
      <c r="W107" s="75"/>
      <c r="X107" s="75"/>
      <c r="Y107" s="75"/>
      <c r="Z107" s="75"/>
      <c r="AA107" s="75"/>
      <c r="AB107" s="86">
        <f>'GIÁ VLXD THÁNG 9.2022 -PL2'!N110</f>
        <v>1296296</v>
      </c>
      <c r="AC107" s="75"/>
      <c r="AD107" s="75"/>
      <c r="AE107" s="75"/>
      <c r="AF107" s="75"/>
      <c r="AK107" s="77"/>
      <c r="AL107" s="78"/>
      <c r="AM107" s="81"/>
      <c r="AN107" s="75"/>
      <c r="AO107" s="75"/>
      <c r="AP107" s="75"/>
      <c r="AQ107" s="75"/>
      <c r="AR107" s="75"/>
      <c r="AS107" s="75"/>
      <c r="AT107" s="56" t="e">
        <f>IF(AND(N107&gt;0,N107=AB107),"-",AB107-N107)</f>
        <v>#REF!</v>
      </c>
      <c r="AU107" s="75"/>
      <c r="AV107" s="75"/>
      <c r="AW107" s="75"/>
      <c r="AX107" s="75"/>
      <c r="AZ107" s="77"/>
      <c r="BA107" s="78"/>
      <c r="BB107" s="81"/>
      <c r="BC107" s="75"/>
      <c r="BD107" s="75"/>
      <c r="BE107" s="75"/>
      <c r="BF107" s="75"/>
      <c r="BG107" s="75"/>
      <c r="BH107" s="75"/>
      <c r="BI107" s="56" t="e">
        <f>AT107/N107</f>
        <v>#REF!</v>
      </c>
      <c r="BJ107" s="75"/>
      <c r="BK107" s="75"/>
      <c r="BL107" s="75"/>
      <c r="BM107" s="75"/>
    </row>
    <row r="108" spans="1:65" ht="45">
      <c r="A108" s="71"/>
      <c r="B108" s="76" t="s">
        <v>1260</v>
      </c>
      <c r="C108" s="66" t="s">
        <v>1369</v>
      </c>
      <c r="D108" s="1687"/>
      <c r="E108" s="77"/>
      <c r="F108" s="78"/>
      <c r="G108" s="81"/>
      <c r="H108" s="75"/>
      <c r="I108" s="75"/>
      <c r="J108" s="75"/>
      <c r="K108" s="75"/>
      <c r="L108" s="75"/>
      <c r="M108" s="75"/>
      <c r="N108" s="86" t="e">
        <f>#REF!</f>
        <v>#REF!</v>
      </c>
      <c r="O108" s="75"/>
      <c r="P108" s="75"/>
      <c r="Q108" s="75"/>
      <c r="R108" s="75"/>
      <c r="S108" s="92"/>
      <c r="T108" s="78"/>
      <c r="U108" s="81"/>
      <c r="V108" s="75"/>
      <c r="W108" s="75"/>
      <c r="X108" s="75"/>
      <c r="Y108" s="75"/>
      <c r="Z108" s="75"/>
      <c r="AA108" s="75"/>
      <c r="AB108" s="86">
        <f>'GIÁ VLXD THÁNG 9.2022 -PL2'!N111</f>
        <v>1342593</v>
      </c>
      <c r="AC108" s="75"/>
      <c r="AD108" s="75"/>
      <c r="AE108" s="75"/>
      <c r="AF108" s="75"/>
      <c r="AK108" s="77"/>
      <c r="AL108" s="78"/>
      <c r="AM108" s="81"/>
      <c r="AN108" s="75"/>
      <c r="AO108" s="75"/>
      <c r="AP108" s="75"/>
      <c r="AQ108" s="75"/>
      <c r="AR108" s="75"/>
      <c r="AS108" s="75"/>
      <c r="AT108" s="56" t="e">
        <f>IF(AND(N108&gt;0,N108=AB108),"-",AB108-N108)</f>
        <v>#REF!</v>
      </c>
      <c r="AU108" s="75"/>
      <c r="AV108" s="75"/>
      <c r="AW108" s="75"/>
      <c r="AX108" s="75"/>
      <c r="AZ108" s="77"/>
      <c r="BA108" s="78"/>
      <c r="BB108" s="81"/>
      <c r="BC108" s="75"/>
      <c r="BD108" s="75"/>
      <c r="BE108" s="75"/>
      <c r="BF108" s="75"/>
      <c r="BG108" s="75"/>
      <c r="BH108" s="75"/>
      <c r="BI108" s="56" t="e">
        <f>AT108/N108</f>
        <v>#REF!</v>
      </c>
      <c r="BJ108" s="75"/>
      <c r="BK108" s="75"/>
      <c r="BL108" s="75"/>
      <c r="BM108" s="75"/>
    </row>
    <row r="109" spans="1:65" ht="45">
      <c r="A109" s="71"/>
      <c r="B109" s="76" t="s">
        <v>1261</v>
      </c>
      <c r="C109" s="66" t="s">
        <v>1369</v>
      </c>
      <c r="D109" s="1687"/>
      <c r="E109" s="77"/>
      <c r="F109" s="78"/>
      <c r="G109" s="81"/>
      <c r="H109" s="75"/>
      <c r="I109" s="85"/>
      <c r="J109" s="85"/>
      <c r="K109" s="85"/>
      <c r="L109" s="85"/>
      <c r="M109" s="85"/>
      <c r="N109" s="86" t="e">
        <f>#REF!</f>
        <v>#REF!</v>
      </c>
      <c r="O109" s="85"/>
      <c r="P109" s="85"/>
      <c r="Q109" s="85"/>
      <c r="R109" s="85"/>
      <c r="S109" s="93"/>
      <c r="T109" s="94"/>
      <c r="U109" s="95"/>
      <c r="V109" s="96"/>
      <c r="W109" s="97"/>
      <c r="X109" s="97"/>
      <c r="Y109" s="97"/>
      <c r="Z109" s="97"/>
      <c r="AA109" s="97"/>
      <c r="AB109" s="101">
        <f>'GIÁ VLXD THÁNG 9.2022 -PL2'!N112</f>
        <v>1407407</v>
      </c>
      <c r="AC109" s="97"/>
      <c r="AD109" s="97"/>
      <c r="AE109" s="97"/>
      <c r="AF109" s="97"/>
      <c r="AG109" s="102"/>
      <c r="AH109" s="102"/>
      <c r="AI109" s="102"/>
      <c r="AK109" s="77"/>
      <c r="AL109" s="78"/>
      <c r="AM109" s="81"/>
      <c r="AN109" s="75"/>
      <c r="AO109" s="85"/>
      <c r="AP109" s="85"/>
      <c r="AQ109" s="85"/>
      <c r="AR109" s="85"/>
      <c r="AS109" s="85"/>
      <c r="AT109" s="56" t="e">
        <f>IF(AND(N109&gt;0,N109=AB109),"-",AB109-N109)</f>
        <v>#REF!</v>
      </c>
      <c r="AU109" s="85"/>
      <c r="AV109" s="85"/>
      <c r="AW109" s="85"/>
      <c r="AX109" s="85"/>
      <c r="AZ109" s="77"/>
      <c r="BA109" s="78"/>
      <c r="BB109" s="81"/>
      <c r="BC109" s="75"/>
      <c r="BD109" s="85"/>
      <c r="BE109" s="85"/>
      <c r="BF109" s="85"/>
      <c r="BG109" s="85"/>
      <c r="BH109" s="85"/>
      <c r="BI109" s="56" t="e">
        <f>AT109/N109</f>
        <v>#REF!</v>
      </c>
      <c r="BJ109" s="85"/>
      <c r="BK109" s="85"/>
      <c r="BL109" s="85"/>
      <c r="BM109" s="85"/>
    </row>
    <row r="110" spans="1:65" ht="16.5">
      <c r="A110" s="62" t="s">
        <v>1266</v>
      </c>
      <c r="B110" s="2395" t="s">
        <v>1267</v>
      </c>
      <c r="C110" s="2395"/>
      <c r="D110" s="2395"/>
      <c r="E110" s="2395"/>
      <c r="F110" s="2395"/>
      <c r="G110" s="2395"/>
      <c r="H110" s="2395"/>
      <c r="I110" s="2395"/>
      <c r="J110" s="2395"/>
      <c r="K110" s="2395"/>
      <c r="L110" s="2395"/>
      <c r="M110" s="2395"/>
      <c r="N110" s="2395"/>
      <c r="O110" s="2395"/>
      <c r="P110" s="2395"/>
      <c r="Q110" s="2395"/>
      <c r="R110" s="2395"/>
      <c r="S110" s="98"/>
      <c r="T110" s="99"/>
      <c r="U110" s="99"/>
      <c r="V110" s="99"/>
      <c r="W110" s="99"/>
      <c r="X110" s="99"/>
      <c r="Y110" s="99"/>
      <c r="Z110" s="99"/>
      <c r="AA110" s="99"/>
      <c r="AB110" s="99"/>
      <c r="AC110" s="99"/>
      <c r="AD110" s="99"/>
      <c r="AE110" s="99"/>
      <c r="AF110" s="99"/>
      <c r="AG110" s="99"/>
      <c r="AH110" s="99"/>
      <c r="AI110" s="99"/>
      <c r="AK110" s="2395"/>
      <c r="AL110" s="2395"/>
      <c r="AM110" s="2395"/>
      <c r="AN110" s="2395"/>
      <c r="AO110" s="2395"/>
      <c r="AP110" s="2395"/>
      <c r="AQ110" s="2395"/>
      <c r="AR110" s="2395"/>
      <c r="AS110" s="2395"/>
      <c r="AT110" s="2395"/>
      <c r="AU110" s="2395"/>
      <c r="AV110" s="2395"/>
      <c r="AW110" s="2395"/>
      <c r="AX110" s="2395"/>
      <c r="AZ110" s="2395"/>
      <c r="BA110" s="2395"/>
      <c r="BB110" s="2395"/>
      <c r="BC110" s="2395"/>
      <c r="BD110" s="2395"/>
      <c r="BE110" s="2395"/>
      <c r="BF110" s="2395"/>
      <c r="BG110" s="2395"/>
      <c r="BH110" s="2395"/>
      <c r="BI110" s="2395"/>
      <c r="BJ110" s="2395"/>
      <c r="BK110" s="2395"/>
      <c r="BL110" s="2395"/>
      <c r="BM110" s="2395"/>
    </row>
    <row r="111" spans="1:65" ht="15.75">
      <c r="A111" s="1711">
        <v>1</v>
      </c>
      <c r="B111" s="1849" t="s">
        <v>1426</v>
      </c>
      <c r="C111" s="1849"/>
      <c r="D111" s="1849"/>
      <c r="E111" s="1849"/>
      <c r="F111" s="1849"/>
      <c r="G111" s="1849"/>
      <c r="H111" s="1849"/>
      <c r="I111" s="1849"/>
      <c r="J111" s="1849"/>
      <c r="K111" s="1849"/>
      <c r="L111" s="1849"/>
      <c r="M111" s="1849"/>
      <c r="N111" s="1849"/>
      <c r="O111" s="1849"/>
      <c r="P111" s="1849"/>
      <c r="Q111" s="1849"/>
      <c r="R111" s="1849"/>
      <c r="S111" s="1849" t="s">
        <v>1426</v>
      </c>
      <c r="T111" s="1849"/>
      <c r="U111" s="1849"/>
      <c r="V111" s="1849"/>
      <c r="W111" s="1849"/>
      <c r="X111" s="1849"/>
      <c r="Y111" s="1849"/>
      <c r="Z111" s="1849"/>
      <c r="AA111" s="1849"/>
      <c r="AB111" s="1849"/>
      <c r="AC111" s="1849"/>
      <c r="AD111" s="1849"/>
      <c r="AE111" s="1849"/>
      <c r="AF111" s="1849"/>
      <c r="AG111" s="1849"/>
      <c r="AH111" s="1849"/>
      <c r="AI111" s="1849"/>
      <c r="AK111" s="1849"/>
      <c r="AL111" s="1849"/>
      <c r="AM111" s="1849"/>
      <c r="AN111" s="1849"/>
      <c r="AO111" s="1849"/>
      <c r="AP111" s="1849"/>
      <c r="AQ111" s="1849"/>
      <c r="AR111" s="1849"/>
      <c r="AS111" s="1849"/>
      <c r="AT111" s="1849"/>
      <c r="AU111" s="1849"/>
      <c r="AV111" s="1849"/>
      <c r="AW111" s="1849"/>
      <c r="AX111" s="1849"/>
      <c r="AZ111" s="1849"/>
      <c r="BA111" s="1849"/>
      <c r="BB111" s="1849"/>
      <c r="BC111" s="1849"/>
      <c r="BD111" s="1849"/>
      <c r="BE111" s="1849"/>
      <c r="BF111" s="1849"/>
      <c r="BG111" s="1849"/>
      <c r="BH111" s="1849"/>
      <c r="BI111" s="1849"/>
      <c r="BJ111" s="1849"/>
      <c r="BK111" s="1849"/>
      <c r="BL111" s="1849"/>
      <c r="BM111" s="1849"/>
    </row>
    <row r="112" spans="1:65" ht="15.75">
      <c r="A112" s="1711"/>
      <c r="B112" s="2396" t="s">
        <v>1427</v>
      </c>
      <c r="C112" s="2397"/>
      <c r="D112" s="2397"/>
      <c r="E112" s="2397"/>
      <c r="F112" s="2397"/>
      <c r="G112" s="2397"/>
      <c r="H112" s="2397"/>
      <c r="I112" s="2397"/>
      <c r="J112" s="2397"/>
      <c r="K112" s="2397"/>
      <c r="L112" s="2397"/>
      <c r="M112" s="2397"/>
      <c r="N112" s="2397"/>
      <c r="O112" s="2397"/>
      <c r="P112" s="2397"/>
      <c r="Q112" s="2397"/>
      <c r="R112" s="2397"/>
      <c r="S112" s="2396" t="s">
        <v>1427</v>
      </c>
      <c r="T112" s="2397"/>
      <c r="U112" s="2397"/>
      <c r="V112" s="2397"/>
      <c r="W112" s="2397"/>
      <c r="X112" s="2397"/>
      <c r="Y112" s="2397"/>
      <c r="Z112" s="2397"/>
      <c r="AA112" s="2397"/>
      <c r="AB112" s="2397"/>
      <c r="AC112" s="2397"/>
      <c r="AD112" s="2397"/>
      <c r="AE112" s="2397"/>
      <c r="AF112" s="2397"/>
      <c r="AG112" s="2397"/>
      <c r="AH112" s="2397"/>
      <c r="AI112" s="2397"/>
      <c r="AK112" s="2397"/>
      <c r="AL112" s="2397"/>
      <c r="AM112" s="2397"/>
      <c r="AN112" s="2397"/>
      <c r="AO112" s="2397"/>
      <c r="AP112" s="2397"/>
      <c r="AQ112" s="2397"/>
      <c r="AR112" s="2397"/>
      <c r="AS112" s="2397"/>
      <c r="AT112" s="2397"/>
      <c r="AU112" s="2397"/>
      <c r="AV112" s="2397"/>
      <c r="AW112" s="2397"/>
      <c r="AX112" s="2397"/>
      <c r="AZ112" s="2397"/>
      <c r="BA112" s="2397"/>
      <c r="BB112" s="2397"/>
      <c r="BC112" s="2397"/>
      <c r="BD112" s="2397"/>
      <c r="BE112" s="2397"/>
      <c r="BF112" s="2397"/>
      <c r="BG112" s="2397"/>
      <c r="BH112" s="2397"/>
      <c r="BI112" s="2397"/>
      <c r="BJ112" s="2397"/>
      <c r="BK112" s="2397"/>
      <c r="BL112" s="2397"/>
      <c r="BM112" s="2397"/>
    </row>
    <row r="113" spans="1:65" ht="15.75">
      <c r="A113" s="1711"/>
      <c r="B113" s="2398" t="s">
        <v>1374</v>
      </c>
      <c r="C113" s="2397"/>
      <c r="D113" s="2397"/>
      <c r="E113" s="2397"/>
      <c r="F113" s="2397"/>
      <c r="G113" s="2397"/>
      <c r="H113" s="2397"/>
      <c r="I113" s="2397"/>
      <c r="J113" s="2397"/>
      <c r="K113" s="2397"/>
      <c r="L113" s="2397"/>
      <c r="M113" s="2397"/>
      <c r="N113" s="2397"/>
      <c r="O113" s="2397"/>
      <c r="P113" s="41"/>
      <c r="Q113" s="41"/>
      <c r="R113" s="41"/>
      <c r="S113" s="2398" t="s">
        <v>1374</v>
      </c>
      <c r="T113" s="2397"/>
      <c r="U113" s="2397"/>
      <c r="V113" s="2397"/>
      <c r="W113" s="2397"/>
      <c r="X113" s="2397"/>
      <c r="Y113" s="2397"/>
      <c r="Z113" s="2397"/>
      <c r="AA113" s="2397"/>
      <c r="AB113" s="2397"/>
      <c r="AC113" s="2397"/>
      <c r="AD113" s="2397"/>
      <c r="AE113" s="2397"/>
      <c r="AF113" s="2397"/>
      <c r="AG113" s="41"/>
      <c r="AH113" s="41"/>
      <c r="AI113" s="41"/>
      <c r="AK113" s="2397"/>
      <c r="AL113" s="2397"/>
      <c r="AM113" s="2397"/>
      <c r="AN113" s="2397"/>
      <c r="AO113" s="2397"/>
      <c r="AP113" s="2397"/>
      <c r="AQ113" s="2397"/>
      <c r="AR113" s="2397"/>
      <c r="AS113" s="2397"/>
      <c r="AT113" s="2397"/>
      <c r="AU113" s="2397"/>
      <c r="AV113" s="41"/>
      <c r="AW113" s="41"/>
      <c r="AX113" s="41"/>
      <c r="AZ113" s="2397"/>
      <c r="BA113" s="2397"/>
      <c r="BB113" s="2397"/>
      <c r="BC113" s="2397"/>
      <c r="BD113" s="2397"/>
      <c r="BE113" s="2397"/>
      <c r="BF113" s="2397"/>
      <c r="BG113" s="2397"/>
      <c r="BH113" s="2397"/>
      <c r="BI113" s="2397"/>
      <c r="BJ113" s="2397"/>
      <c r="BK113" s="41"/>
      <c r="BL113" s="41"/>
      <c r="BM113" s="41"/>
    </row>
    <row r="114" spans="1:65" ht="15.75">
      <c r="A114" s="1711"/>
      <c r="B114" s="2398" t="s">
        <v>1428</v>
      </c>
      <c r="C114" s="2397"/>
      <c r="D114" s="2397"/>
      <c r="E114" s="2397"/>
      <c r="F114" s="2397"/>
      <c r="G114" s="2397"/>
      <c r="H114" s="2397"/>
      <c r="I114" s="2397"/>
      <c r="J114" s="2397"/>
      <c r="K114" s="2397"/>
      <c r="L114" s="2397"/>
      <c r="M114" s="2397"/>
      <c r="N114" s="2397"/>
      <c r="O114" s="2397"/>
      <c r="P114" s="2397"/>
      <c r="Q114" s="2397"/>
      <c r="R114" s="2397"/>
      <c r="S114" s="2398" t="s">
        <v>1428</v>
      </c>
      <c r="T114" s="2397"/>
      <c r="U114" s="2397"/>
      <c r="V114" s="2397"/>
      <c r="W114" s="2397"/>
      <c r="X114" s="2397"/>
      <c r="Y114" s="2397"/>
      <c r="Z114" s="2397"/>
      <c r="AA114" s="2397"/>
      <c r="AB114" s="2397"/>
      <c r="AC114" s="2397"/>
      <c r="AD114" s="2397"/>
      <c r="AE114" s="2397"/>
      <c r="AF114" s="2397"/>
      <c r="AG114" s="2397"/>
      <c r="AH114" s="2397"/>
      <c r="AI114" s="2397"/>
      <c r="AK114" s="2397"/>
      <c r="AL114" s="2397"/>
      <c r="AM114" s="2397"/>
      <c r="AN114" s="2397"/>
      <c r="AO114" s="2397"/>
      <c r="AP114" s="2397"/>
      <c r="AQ114" s="2397"/>
      <c r="AR114" s="2397"/>
      <c r="AS114" s="2397"/>
      <c r="AT114" s="2397"/>
      <c r="AU114" s="2397"/>
      <c r="AV114" s="2397"/>
      <c r="AW114" s="2397"/>
      <c r="AX114" s="2397"/>
      <c r="AZ114" s="2397"/>
      <c r="BA114" s="2397"/>
      <c r="BB114" s="2397"/>
      <c r="BC114" s="2397"/>
      <c r="BD114" s="2397"/>
      <c r="BE114" s="2397"/>
      <c r="BF114" s="2397"/>
      <c r="BG114" s="2397"/>
      <c r="BH114" s="2397"/>
      <c r="BI114" s="2397"/>
      <c r="BJ114" s="2397"/>
      <c r="BK114" s="2397"/>
      <c r="BL114" s="2397"/>
      <c r="BM114" s="2397"/>
    </row>
    <row r="115" spans="1:65" ht="15.75">
      <c r="A115" s="1711"/>
      <c r="B115" s="2398" t="s">
        <v>1429</v>
      </c>
      <c r="C115" s="2397"/>
      <c r="D115" s="2397"/>
      <c r="E115" s="2397"/>
      <c r="F115" s="2397"/>
      <c r="G115" s="2397"/>
      <c r="H115" s="2397"/>
      <c r="I115" s="2397"/>
      <c r="J115" s="2397"/>
      <c r="K115" s="2397"/>
      <c r="L115" s="2397"/>
      <c r="M115" s="2397"/>
      <c r="N115" s="2397"/>
      <c r="O115" s="2397"/>
      <c r="P115" s="2397"/>
      <c r="Q115" s="2397"/>
      <c r="R115" s="2397"/>
      <c r="S115" s="2398" t="s">
        <v>1429</v>
      </c>
      <c r="T115" s="2397"/>
      <c r="U115" s="2397"/>
      <c r="V115" s="2397"/>
      <c r="W115" s="2397"/>
      <c r="X115" s="2397"/>
      <c r="Y115" s="2397"/>
      <c r="Z115" s="2397"/>
      <c r="AA115" s="2397"/>
      <c r="AB115" s="2397"/>
      <c r="AC115" s="2397"/>
      <c r="AD115" s="2397"/>
      <c r="AE115" s="2397"/>
      <c r="AF115" s="2397"/>
      <c r="AG115" s="2397"/>
      <c r="AH115" s="2397"/>
      <c r="AI115" s="2397"/>
      <c r="AK115" s="2397"/>
      <c r="AL115" s="2397"/>
      <c r="AM115" s="2397"/>
      <c r="AN115" s="2397"/>
      <c r="AO115" s="2397"/>
      <c r="AP115" s="2397"/>
      <c r="AQ115" s="2397"/>
      <c r="AR115" s="2397"/>
      <c r="AS115" s="2397"/>
      <c r="AT115" s="2397"/>
      <c r="AU115" s="2397"/>
      <c r="AV115" s="2397"/>
      <c r="AW115" s="2397"/>
      <c r="AX115" s="2397"/>
      <c r="AZ115" s="2397"/>
      <c r="BA115" s="2397"/>
      <c r="BB115" s="2397"/>
      <c r="BC115" s="2397"/>
      <c r="BD115" s="2397"/>
      <c r="BE115" s="2397"/>
      <c r="BF115" s="2397"/>
      <c r="BG115" s="2397"/>
      <c r="BH115" s="2397"/>
      <c r="BI115" s="2397"/>
      <c r="BJ115" s="2397"/>
      <c r="BK115" s="2397"/>
      <c r="BL115" s="2397"/>
      <c r="BM115" s="2397"/>
    </row>
    <row r="116" spans="1:65" ht="15.75">
      <c r="A116" s="12"/>
      <c r="B116" s="2399" t="s">
        <v>1430</v>
      </c>
      <c r="C116" s="1849"/>
      <c r="D116" s="1849"/>
      <c r="E116" s="1849"/>
      <c r="F116" s="1849"/>
      <c r="G116" s="1845"/>
      <c r="H116" s="1845"/>
      <c r="I116" s="1845"/>
      <c r="J116" s="1845"/>
      <c r="K116" s="1845"/>
      <c r="L116" s="1845"/>
      <c r="M116" s="1845"/>
      <c r="N116" s="1845"/>
      <c r="O116" s="1845"/>
      <c r="P116" s="1845"/>
      <c r="Q116" s="1845"/>
      <c r="R116" s="1845"/>
      <c r="S116" s="2399" t="s">
        <v>1430</v>
      </c>
      <c r="T116" s="1849"/>
      <c r="U116" s="1849"/>
      <c r="V116" s="1849"/>
      <c r="W116" s="1849"/>
      <c r="X116" s="1845"/>
      <c r="Y116" s="1845"/>
      <c r="Z116" s="1845"/>
      <c r="AA116" s="1845"/>
      <c r="AB116" s="1845"/>
      <c r="AC116" s="1845"/>
      <c r="AD116" s="1845"/>
      <c r="AE116" s="1845"/>
      <c r="AF116" s="1845"/>
      <c r="AG116" s="1845"/>
      <c r="AH116" s="1845"/>
      <c r="AI116" s="1845"/>
      <c r="AK116" s="1849"/>
      <c r="AL116" s="1849"/>
      <c r="AM116" s="1845"/>
      <c r="AN116" s="1845"/>
      <c r="AO116" s="1845"/>
      <c r="AP116" s="1845"/>
      <c r="AQ116" s="1845"/>
      <c r="AR116" s="1845"/>
      <c r="AS116" s="1845"/>
      <c r="AT116" s="1845"/>
      <c r="AU116" s="1845"/>
      <c r="AV116" s="1845"/>
      <c r="AW116" s="1845"/>
      <c r="AX116" s="1845"/>
      <c r="AZ116" s="1849"/>
      <c r="BA116" s="1849"/>
      <c r="BB116" s="1845"/>
      <c r="BC116" s="1845"/>
      <c r="BD116" s="1845"/>
      <c r="BE116" s="1845"/>
      <c r="BF116" s="1845"/>
      <c r="BG116" s="1845"/>
      <c r="BH116" s="1845"/>
      <c r="BI116" s="1845"/>
      <c r="BJ116" s="1845"/>
      <c r="BK116" s="1845"/>
      <c r="BL116" s="1845"/>
      <c r="BM116" s="1845"/>
    </row>
    <row r="117" spans="1:65" ht="30">
      <c r="A117" s="71"/>
      <c r="B117" s="82" t="s">
        <v>1272</v>
      </c>
      <c r="C117" s="27" t="s">
        <v>1273</v>
      </c>
      <c r="D117" s="27"/>
      <c r="E117" s="83" t="e">
        <f>#REF!</f>
        <v>#REF!</v>
      </c>
      <c r="F117" s="84"/>
      <c r="G117" s="78"/>
      <c r="H117" s="78"/>
      <c r="I117" s="78"/>
      <c r="J117" s="54"/>
      <c r="K117" s="54"/>
      <c r="L117" s="54"/>
      <c r="M117" s="54"/>
      <c r="N117" s="84"/>
      <c r="O117" s="54"/>
      <c r="P117" s="54"/>
      <c r="Q117" s="54"/>
      <c r="R117" s="54"/>
      <c r="S117" s="100">
        <f>'GIÁ VLXD THÁNG 9.2022 -PL2'!E126</f>
        <v>485000</v>
      </c>
      <c r="T117" s="84"/>
      <c r="U117" s="78"/>
      <c r="V117" s="78"/>
      <c r="W117" s="78"/>
      <c r="X117" s="54"/>
      <c r="Y117" s="54"/>
      <c r="Z117" s="54"/>
      <c r="AA117" s="54"/>
      <c r="AB117" s="84"/>
      <c r="AC117" s="54"/>
      <c r="AD117" s="54"/>
      <c r="AE117" s="54"/>
      <c r="AF117" s="54"/>
      <c r="AK117" s="56" t="e">
        <f t="shared" ref="AK117:AK141" si="13">IF(AND(E117&gt;0,E117=S117),"-",S117-E117)</f>
        <v>#REF!</v>
      </c>
      <c r="AL117" s="84"/>
      <c r="AM117" s="78"/>
      <c r="AN117" s="78"/>
      <c r="AO117" s="78"/>
      <c r="AP117" s="54"/>
      <c r="AQ117" s="54"/>
      <c r="AR117" s="54"/>
      <c r="AS117" s="54"/>
      <c r="AT117" s="84"/>
      <c r="AU117" s="54"/>
      <c r="AV117" s="54"/>
      <c r="AW117" s="54"/>
      <c r="AX117" s="54"/>
      <c r="AZ117" s="56" t="e">
        <f t="shared" ref="AZ117:AZ141" si="14">AK117/E117</f>
        <v>#REF!</v>
      </c>
      <c r="BA117" s="84"/>
      <c r="BB117" s="78"/>
      <c r="BC117" s="78"/>
      <c r="BD117" s="78"/>
      <c r="BE117" s="54"/>
      <c r="BF117" s="54"/>
      <c r="BG117" s="54"/>
      <c r="BH117" s="54"/>
      <c r="BI117" s="84"/>
      <c r="BJ117" s="54"/>
      <c r="BK117" s="54"/>
      <c r="BL117" s="54"/>
      <c r="BM117" s="54"/>
    </row>
    <row r="118" spans="1:65" ht="30">
      <c r="A118" s="71"/>
      <c r="B118" s="82" t="s">
        <v>1274</v>
      </c>
      <c r="C118" s="27" t="s">
        <v>1273</v>
      </c>
      <c r="D118" s="27"/>
      <c r="E118" s="83" t="e">
        <f>#REF!</f>
        <v>#REF!</v>
      </c>
      <c r="F118" s="84"/>
      <c r="G118" s="78"/>
      <c r="H118" s="78"/>
      <c r="I118" s="78"/>
      <c r="J118" s="54"/>
      <c r="K118" s="54"/>
      <c r="L118" s="54"/>
      <c r="M118" s="54"/>
      <c r="N118" s="84"/>
      <c r="O118" s="54"/>
      <c r="P118" s="54"/>
      <c r="Q118" s="54"/>
      <c r="R118" s="54"/>
      <c r="S118" s="100">
        <f>'GIÁ VLXD THÁNG 9.2022 -PL2'!E127</f>
        <v>550000</v>
      </c>
      <c r="T118" s="84"/>
      <c r="U118" s="78"/>
      <c r="V118" s="78"/>
      <c r="W118" s="78"/>
      <c r="X118" s="54"/>
      <c r="Y118" s="54"/>
      <c r="Z118" s="54"/>
      <c r="AA118" s="54"/>
      <c r="AB118" s="84"/>
      <c r="AC118" s="54"/>
      <c r="AD118" s="54"/>
      <c r="AE118" s="54"/>
      <c r="AF118" s="54"/>
      <c r="AK118" s="56" t="e">
        <f t="shared" si="13"/>
        <v>#REF!</v>
      </c>
      <c r="AL118" s="84"/>
      <c r="AM118" s="78"/>
      <c r="AN118" s="78"/>
      <c r="AO118" s="78"/>
      <c r="AP118" s="54"/>
      <c r="AQ118" s="54"/>
      <c r="AR118" s="54"/>
      <c r="AS118" s="54"/>
      <c r="AT118" s="84"/>
      <c r="AU118" s="54"/>
      <c r="AV118" s="54"/>
      <c r="AW118" s="54"/>
      <c r="AX118" s="54"/>
      <c r="AZ118" s="56" t="e">
        <f t="shared" si="14"/>
        <v>#REF!</v>
      </c>
      <c r="BA118" s="84"/>
      <c r="BB118" s="78"/>
      <c r="BC118" s="78"/>
      <c r="BD118" s="78"/>
      <c r="BE118" s="54"/>
      <c r="BF118" s="54"/>
      <c r="BG118" s="54"/>
      <c r="BH118" s="54"/>
      <c r="BI118" s="84"/>
      <c r="BJ118" s="54"/>
      <c r="BK118" s="54"/>
      <c r="BL118" s="54"/>
      <c r="BM118" s="54"/>
    </row>
    <row r="119" spans="1:65" ht="30">
      <c r="A119" s="71"/>
      <c r="B119" s="82" t="s">
        <v>1375</v>
      </c>
      <c r="C119" s="27" t="s">
        <v>1273</v>
      </c>
      <c r="D119" s="27"/>
      <c r="E119" s="83" t="e">
        <f>#REF!</f>
        <v>#REF!</v>
      </c>
      <c r="F119" s="84"/>
      <c r="G119" s="78"/>
      <c r="H119" s="78"/>
      <c r="I119" s="78"/>
      <c r="J119" s="54"/>
      <c r="K119" s="54"/>
      <c r="L119" s="54"/>
      <c r="M119" s="54"/>
      <c r="N119" s="84"/>
      <c r="O119" s="54"/>
      <c r="P119" s="54"/>
      <c r="Q119" s="54"/>
      <c r="R119" s="54"/>
      <c r="S119" s="100">
        <f>'GIÁ VLXD THÁNG 9.2022 -PL2'!E128</f>
        <v>615000</v>
      </c>
      <c r="T119" s="84"/>
      <c r="U119" s="78"/>
      <c r="V119" s="78"/>
      <c r="W119" s="78"/>
      <c r="X119" s="54"/>
      <c r="Y119" s="54"/>
      <c r="Z119" s="54"/>
      <c r="AA119" s="54"/>
      <c r="AB119" s="84"/>
      <c r="AC119" s="54"/>
      <c r="AD119" s="54"/>
      <c r="AE119" s="54"/>
      <c r="AF119" s="54"/>
      <c r="AK119" s="56" t="e">
        <f t="shared" si="13"/>
        <v>#REF!</v>
      </c>
      <c r="AL119" s="84"/>
      <c r="AM119" s="78"/>
      <c r="AN119" s="78"/>
      <c r="AO119" s="78"/>
      <c r="AP119" s="54"/>
      <c r="AQ119" s="54"/>
      <c r="AR119" s="54"/>
      <c r="AS119" s="54"/>
      <c r="AT119" s="84"/>
      <c r="AU119" s="54"/>
      <c r="AV119" s="54"/>
      <c r="AW119" s="54"/>
      <c r="AX119" s="54"/>
      <c r="AZ119" s="56" t="e">
        <f t="shared" si="14"/>
        <v>#REF!</v>
      </c>
      <c r="BA119" s="84"/>
      <c r="BB119" s="78"/>
      <c r="BC119" s="78"/>
      <c r="BD119" s="78"/>
      <c r="BE119" s="54"/>
      <c r="BF119" s="54"/>
      <c r="BG119" s="54"/>
      <c r="BH119" s="54"/>
      <c r="BI119" s="84"/>
      <c r="BJ119" s="54"/>
      <c r="BK119" s="54"/>
      <c r="BL119" s="54"/>
      <c r="BM119" s="54"/>
    </row>
    <row r="120" spans="1:65" ht="30">
      <c r="A120" s="71"/>
      <c r="B120" s="82" t="s">
        <v>1276</v>
      </c>
      <c r="C120" s="27" t="s">
        <v>1273</v>
      </c>
      <c r="D120" s="27"/>
      <c r="E120" s="83" t="e">
        <f>#REF!</f>
        <v>#REF!</v>
      </c>
      <c r="F120" s="84"/>
      <c r="G120" s="78"/>
      <c r="H120" s="78"/>
      <c r="I120" s="78"/>
      <c r="J120" s="54"/>
      <c r="K120" s="54"/>
      <c r="L120" s="54"/>
      <c r="M120" s="54"/>
      <c r="N120" s="84"/>
      <c r="O120" s="54"/>
      <c r="P120" s="54"/>
      <c r="Q120" s="54"/>
      <c r="R120" s="54"/>
      <c r="S120" s="100">
        <f>'GIÁ VLXD THÁNG 9.2022 -PL2'!E129</f>
        <v>735000</v>
      </c>
      <c r="T120" s="84"/>
      <c r="U120" s="78"/>
      <c r="V120" s="78"/>
      <c r="W120" s="78"/>
      <c r="X120" s="54"/>
      <c r="Y120" s="54"/>
      <c r="Z120" s="54"/>
      <c r="AA120" s="54"/>
      <c r="AB120" s="84"/>
      <c r="AC120" s="54"/>
      <c r="AD120" s="54"/>
      <c r="AE120" s="54"/>
      <c r="AF120" s="54"/>
      <c r="AK120" s="56" t="e">
        <f t="shared" si="13"/>
        <v>#REF!</v>
      </c>
      <c r="AL120" s="84"/>
      <c r="AM120" s="78"/>
      <c r="AN120" s="78"/>
      <c r="AO120" s="78"/>
      <c r="AP120" s="54"/>
      <c r="AQ120" s="54"/>
      <c r="AR120" s="54"/>
      <c r="AS120" s="54"/>
      <c r="AT120" s="84"/>
      <c r="AU120" s="54"/>
      <c r="AV120" s="54"/>
      <c r="AW120" s="54"/>
      <c r="AX120" s="54"/>
      <c r="AZ120" s="56" t="e">
        <f t="shared" si="14"/>
        <v>#REF!</v>
      </c>
      <c r="BA120" s="84"/>
      <c r="BB120" s="78"/>
      <c r="BC120" s="78"/>
      <c r="BD120" s="78"/>
      <c r="BE120" s="54"/>
      <c r="BF120" s="54"/>
      <c r="BG120" s="54"/>
      <c r="BH120" s="54"/>
      <c r="BI120" s="84"/>
      <c r="BJ120" s="54"/>
      <c r="BK120" s="54"/>
      <c r="BL120" s="54"/>
      <c r="BM120" s="54"/>
    </row>
    <row r="121" spans="1:65" ht="30">
      <c r="A121" s="71"/>
      <c r="B121" s="82" t="s">
        <v>1277</v>
      </c>
      <c r="C121" s="27" t="s">
        <v>1273</v>
      </c>
      <c r="D121" s="27"/>
      <c r="E121" s="83" t="e">
        <f>#REF!</f>
        <v>#REF!</v>
      </c>
      <c r="F121" s="84"/>
      <c r="G121" s="1687" t="s">
        <v>1431</v>
      </c>
      <c r="H121" s="1687"/>
      <c r="I121" s="1687"/>
      <c r="J121" s="1687"/>
      <c r="K121" s="1687"/>
      <c r="L121" s="1687"/>
      <c r="M121" s="1687"/>
      <c r="N121" s="1687"/>
      <c r="O121" s="1687"/>
      <c r="P121" s="1687"/>
      <c r="Q121" s="1687"/>
      <c r="R121" s="1687"/>
      <c r="S121" s="100">
        <f>'GIÁ VLXD THÁNG 9.2022 -PL2'!E130</f>
        <v>800000</v>
      </c>
      <c r="T121" s="84"/>
      <c r="U121" s="1687" t="s">
        <v>1431</v>
      </c>
      <c r="V121" s="1687"/>
      <c r="W121" s="1687"/>
      <c r="X121" s="1687"/>
      <c r="Y121" s="1687"/>
      <c r="Z121" s="1687"/>
      <c r="AA121" s="1687"/>
      <c r="AB121" s="1687"/>
      <c r="AC121" s="1687"/>
      <c r="AD121" s="1687"/>
      <c r="AE121" s="1687"/>
      <c r="AF121" s="1687"/>
      <c r="AK121" s="56" t="e">
        <f t="shared" si="13"/>
        <v>#REF!</v>
      </c>
      <c r="AL121" s="84"/>
      <c r="AM121" s="1687" t="s">
        <v>1431</v>
      </c>
      <c r="AN121" s="1687"/>
      <c r="AO121" s="1687"/>
      <c r="AP121" s="1687"/>
      <c r="AQ121" s="1687"/>
      <c r="AR121" s="1687"/>
      <c r="AS121" s="1687"/>
      <c r="AT121" s="1687"/>
      <c r="AU121" s="1687"/>
      <c r="AV121" s="1687"/>
      <c r="AW121" s="1687"/>
      <c r="AX121" s="1687"/>
      <c r="AZ121" s="56" t="e">
        <f t="shared" si="14"/>
        <v>#REF!</v>
      </c>
      <c r="BA121" s="84"/>
      <c r="BB121" s="1687" t="s">
        <v>1431</v>
      </c>
      <c r="BC121" s="1687"/>
      <c r="BD121" s="1687"/>
      <c r="BE121" s="1687"/>
      <c r="BF121" s="1687"/>
      <c r="BG121" s="1687"/>
      <c r="BH121" s="1687"/>
      <c r="BI121" s="1687"/>
      <c r="BJ121" s="1687"/>
      <c r="BK121" s="1687"/>
      <c r="BL121" s="1687"/>
      <c r="BM121" s="1687"/>
    </row>
    <row r="122" spans="1:65" ht="30">
      <c r="A122" s="71"/>
      <c r="B122" s="82" t="s">
        <v>1278</v>
      </c>
      <c r="C122" s="27" t="s">
        <v>1273</v>
      </c>
      <c r="D122" s="27"/>
      <c r="E122" s="83" t="e">
        <f>#REF!</f>
        <v>#REF!</v>
      </c>
      <c r="F122" s="84"/>
      <c r="G122" s="1687"/>
      <c r="H122" s="1687"/>
      <c r="I122" s="1687"/>
      <c r="J122" s="1687"/>
      <c r="K122" s="1687"/>
      <c r="L122" s="1687"/>
      <c r="M122" s="1687"/>
      <c r="N122" s="1687"/>
      <c r="O122" s="1687"/>
      <c r="P122" s="1687"/>
      <c r="Q122" s="1687"/>
      <c r="R122" s="1687"/>
      <c r="S122" s="100">
        <f>'GIÁ VLXD THÁNG 9.2022 -PL2'!E131</f>
        <v>875000</v>
      </c>
      <c r="T122" s="84"/>
      <c r="U122" s="1687"/>
      <c r="V122" s="1687"/>
      <c r="W122" s="1687"/>
      <c r="X122" s="1687"/>
      <c r="Y122" s="1687"/>
      <c r="Z122" s="1687"/>
      <c r="AA122" s="1687"/>
      <c r="AB122" s="1687"/>
      <c r="AC122" s="1687"/>
      <c r="AD122" s="1687"/>
      <c r="AE122" s="1687"/>
      <c r="AF122" s="1687"/>
      <c r="AK122" s="56" t="e">
        <f t="shared" si="13"/>
        <v>#REF!</v>
      </c>
      <c r="AL122" s="84"/>
      <c r="AM122" s="1687"/>
      <c r="AN122" s="1687"/>
      <c r="AO122" s="1687"/>
      <c r="AP122" s="1687"/>
      <c r="AQ122" s="1687"/>
      <c r="AR122" s="1687"/>
      <c r="AS122" s="1687"/>
      <c r="AT122" s="1687"/>
      <c r="AU122" s="1687"/>
      <c r="AV122" s="1687"/>
      <c r="AW122" s="1687"/>
      <c r="AX122" s="1687"/>
      <c r="AZ122" s="56" t="e">
        <f t="shared" si="14"/>
        <v>#REF!</v>
      </c>
      <c r="BA122" s="84"/>
      <c r="BB122" s="1687"/>
      <c r="BC122" s="1687"/>
      <c r="BD122" s="1687"/>
      <c r="BE122" s="1687"/>
      <c r="BF122" s="1687"/>
      <c r="BG122" s="1687"/>
      <c r="BH122" s="1687"/>
      <c r="BI122" s="1687"/>
      <c r="BJ122" s="1687"/>
      <c r="BK122" s="1687"/>
      <c r="BL122" s="1687"/>
      <c r="BM122" s="1687"/>
    </row>
    <row r="123" spans="1:65" ht="30">
      <c r="A123" s="71"/>
      <c r="B123" s="82" t="s">
        <v>1279</v>
      </c>
      <c r="C123" s="27" t="s">
        <v>1273</v>
      </c>
      <c r="D123" s="27"/>
      <c r="E123" s="83" t="e">
        <f>#REF!</f>
        <v>#REF!</v>
      </c>
      <c r="F123" s="84"/>
      <c r="G123" s="1687"/>
      <c r="H123" s="1687"/>
      <c r="I123" s="1687"/>
      <c r="J123" s="1687"/>
      <c r="K123" s="1687"/>
      <c r="L123" s="1687"/>
      <c r="M123" s="1687"/>
      <c r="N123" s="1687"/>
      <c r="O123" s="1687"/>
      <c r="P123" s="1687"/>
      <c r="Q123" s="1687"/>
      <c r="R123" s="1687"/>
      <c r="S123" s="100">
        <f>'GIÁ VLXD THÁNG 9.2022 -PL2'!E132</f>
        <v>1090000</v>
      </c>
      <c r="T123" s="84"/>
      <c r="U123" s="1687"/>
      <c r="V123" s="1687"/>
      <c r="W123" s="1687"/>
      <c r="X123" s="1687"/>
      <c r="Y123" s="1687"/>
      <c r="Z123" s="1687"/>
      <c r="AA123" s="1687"/>
      <c r="AB123" s="1687"/>
      <c r="AC123" s="1687"/>
      <c r="AD123" s="1687"/>
      <c r="AE123" s="1687"/>
      <c r="AF123" s="1687"/>
      <c r="AK123" s="56" t="e">
        <f t="shared" si="13"/>
        <v>#REF!</v>
      </c>
      <c r="AL123" s="84"/>
      <c r="AM123" s="1687"/>
      <c r="AN123" s="1687"/>
      <c r="AO123" s="1687"/>
      <c r="AP123" s="1687"/>
      <c r="AQ123" s="1687"/>
      <c r="AR123" s="1687"/>
      <c r="AS123" s="1687"/>
      <c r="AT123" s="1687"/>
      <c r="AU123" s="1687"/>
      <c r="AV123" s="1687"/>
      <c r="AW123" s="1687"/>
      <c r="AX123" s="1687"/>
      <c r="AZ123" s="56" t="e">
        <f t="shared" si="14"/>
        <v>#REF!</v>
      </c>
      <c r="BA123" s="84"/>
      <c r="BB123" s="1687"/>
      <c r="BC123" s="1687"/>
      <c r="BD123" s="1687"/>
      <c r="BE123" s="1687"/>
      <c r="BF123" s="1687"/>
      <c r="BG123" s="1687"/>
      <c r="BH123" s="1687"/>
      <c r="BI123" s="1687"/>
      <c r="BJ123" s="1687"/>
      <c r="BK123" s="1687"/>
      <c r="BL123" s="1687"/>
      <c r="BM123" s="1687"/>
    </row>
    <row r="124" spans="1:65" ht="30">
      <c r="A124" s="71"/>
      <c r="B124" s="82" t="s">
        <v>1280</v>
      </c>
      <c r="C124" s="27" t="s">
        <v>1273</v>
      </c>
      <c r="D124" s="27"/>
      <c r="E124" s="83" t="e">
        <f>#REF!</f>
        <v>#REF!</v>
      </c>
      <c r="F124" s="84"/>
      <c r="G124" s="1687"/>
      <c r="H124" s="1687"/>
      <c r="I124" s="1687"/>
      <c r="J124" s="1687"/>
      <c r="K124" s="1687"/>
      <c r="L124" s="1687"/>
      <c r="M124" s="1687"/>
      <c r="N124" s="1687"/>
      <c r="O124" s="1687"/>
      <c r="P124" s="1687"/>
      <c r="Q124" s="1687"/>
      <c r="R124" s="1687"/>
      <c r="S124" s="100">
        <f>'GIÁ VLXD THÁNG 9.2022 -PL2'!E133</f>
        <v>1210000</v>
      </c>
      <c r="T124" s="84"/>
      <c r="U124" s="1687"/>
      <c r="V124" s="1687"/>
      <c r="W124" s="1687"/>
      <c r="X124" s="1687"/>
      <c r="Y124" s="1687"/>
      <c r="Z124" s="1687"/>
      <c r="AA124" s="1687"/>
      <c r="AB124" s="1687"/>
      <c r="AC124" s="1687"/>
      <c r="AD124" s="1687"/>
      <c r="AE124" s="1687"/>
      <c r="AF124" s="1687"/>
      <c r="AK124" s="56" t="e">
        <f t="shared" si="13"/>
        <v>#REF!</v>
      </c>
      <c r="AL124" s="84"/>
      <c r="AM124" s="1687"/>
      <c r="AN124" s="1687"/>
      <c r="AO124" s="1687"/>
      <c r="AP124" s="1687"/>
      <c r="AQ124" s="1687"/>
      <c r="AR124" s="1687"/>
      <c r="AS124" s="1687"/>
      <c r="AT124" s="1687"/>
      <c r="AU124" s="1687"/>
      <c r="AV124" s="1687"/>
      <c r="AW124" s="1687"/>
      <c r="AX124" s="1687"/>
      <c r="AZ124" s="56" t="e">
        <f t="shared" si="14"/>
        <v>#REF!</v>
      </c>
      <c r="BA124" s="84"/>
      <c r="BB124" s="1687"/>
      <c r="BC124" s="1687"/>
      <c r="BD124" s="1687"/>
      <c r="BE124" s="1687"/>
      <c r="BF124" s="1687"/>
      <c r="BG124" s="1687"/>
      <c r="BH124" s="1687"/>
      <c r="BI124" s="1687"/>
      <c r="BJ124" s="1687"/>
      <c r="BK124" s="1687"/>
      <c r="BL124" s="1687"/>
      <c r="BM124" s="1687"/>
    </row>
    <row r="125" spans="1:65" ht="30">
      <c r="A125" s="71"/>
      <c r="B125" s="82" t="s">
        <v>1281</v>
      </c>
      <c r="C125" s="27" t="s">
        <v>1273</v>
      </c>
      <c r="D125" s="27"/>
      <c r="E125" s="83" t="e">
        <f>#REF!</f>
        <v>#REF!</v>
      </c>
      <c r="F125" s="84"/>
      <c r="G125" s="78"/>
      <c r="H125" s="78"/>
      <c r="I125" s="78"/>
      <c r="J125" s="54"/>
      <c r="K125" s="54"/>
      <c r="L125" s="54"/>
      <c r="M125" s="54"/>
      <c r="N125" s="84"/>
      <c r="O125" s="54"/>
      <c r="P125" s="54"/>
      <c r="Q125" s="54"/>
      <c r="R125" s="54"/>
      <c r="S125" s="100">
        <f>'GIÁ VLXD THÁNG 9.2022 -PL2'!E134</f>
        <v>1320000</v>
      </c>
      <c r="T125" s="84"/>
      <c r="U125" s="78"/>
      <c r="V125" s="78"/>
      <c r="W125" s="78"/>
      <c r="X125" s="54"/>
      <c r="Y125" s="54"/>
      <c r="Z125" s="54"/>
      <c r="AA125" s="54"/>
      <c r="AB125" s="84"/>
      <c r="AC125" s="54"/>
      <c r="AD125" s="54"/>
      <c r="AE125" s="54"/>
      <c r="AF125" s="54"/>
      <c r="AK125" s="56" t="e">
        <f t="shared" si="13"/>
        <v>#REF!</v>
      </c>
      <c r="AL125" s="84"/>
      <c r="AM125" s="78"/>
      <c r="AN125" s="78"/>
      <c r="AO125" s="78"/>
      <c r="AP125" s="54"/>
      <c r="AQ125" s="54"/>
      <c r="AR125" s="54"/>
      <c r="AS125" s="54"/>
      <c r="AT125" s="84"/>
      <c r="AU125" s="54"/>
      <c r="AV125" s="54"/>
      <c r="AW125" s="54"/>
      <c r="AX125" s="54"/>
      <c r="AZ125" s="56" t="e">
        <f t="shared" si="14"/>
        <v>#REF!</v>
      </c>
      <c r="BA125" s="84"/>
      <c r="BB125" s="78"/>
      <c r="BC125" s="78"/>
      <c r="BD125" s="78"/>
      <c r="BE125" s="54"/>
      <c r="BF125" s="54"/>
      <c r="BG125" s="54"/>
      <c r="BH125" s="54"/>
      <c r="BI125" s="84"/>
      <c r="BJ125" s="54"/>
      <c r="BK125" s="54"/>
      <c r="BL125" s="54"/>
      <c r="BM125" s="54"/>
    </row>
    <row r="126" spans="1:65" ht="30">
      <c r="A126" s="71"/>
      <c r="B126" s="82" t="s">
        <v>1282</v>
      </c>
      <c r="C126" s="27" t="s">
        <v>1273</v>
      </c>
      <c r="D126" s="27"/>
      <c r="E126" s="83" t="e">
        <f>#REF!</f>
        <v>#REF!</v>
      </c>
      <c r="F126" s="84"/>
      <c r="G126" s="78"/>
      <c r="H126" s="78"/>
      <c r="I126" s="78"/>
      <c r="J126" s="54"/>
      <c r="K126" s="54"/>
      <c r="L126" s="54"/>
      <c r="M126" s="54"/>
      <c r="N126" s="84"/>
      <c r="O126" s="54"/>
      <c r="P126" s="54"/>
      <c r="Q126" s="54"/>
      <c r="R126" s="54"/>
      <c r="S126" s="100">
        <f>'GIÁ VLXD THÁNG 9.2022 -PL2'!E135</f>
        <v>1650000</v>
      </c>
      <c r="T126" s="84"/>
      <c r="U126" s="78"/>
      <c r="V126" s="78"/>
      <c r="W126" s="78"/>
      <c r="X126" s="54"/>
      <c r="Y126" s="54"/>
      <c r="Z126" s="54"/>
      <c r="AA126" s="54"/>
      <c r="AB126" s="84"/>
      <c r="AC126" s="54"/>
      <c r="AD126" s="54"/>
      <c r="AE126" s="54"/>
      <c r="AF126" s="54"/>
      <c r="AK126" s="56" t="e">
        <f t="shared" si="13"/>
        <v>#REF!</v>
      </c>
      <c r="AL126" s="84"/>
      <c r="AM126" s="78"/>
      <c r="AN126" s="78"/>
      <c r="AO126" s="78"/>
      <c r="AP126" s="54"/>
      <c r="AQ126" s="54"/>
      <c r="AR126" s="54"/>
      <c r="AS126" s="54"/>
      <c r="AT126" s="84"/>
      <c r="AU126" s="54"/>
      <c r="AV126" s="54"/>
      <c r="AW126" s="54"/>
      <c r="AX126" s="54"/>
      <c r="AZ126" s="56" t="e">
        <f t="shared" si="14"/>
        <v>#REF!</v>
      </c>
      <c r="BA126" s="84"/>
      <c r="BB126" s="78"/>
      <c r="BC126" s="78"/>
      <c r="BD126" s="78"/>
      <c r="BE126" s="54"/>
      <c r="BF126" s="54"/>
      <c r="BG126" s="54"/>
      <c r="BH126" s="54"/>
      <c r="BI126" s="84"/>
      <c r="BJ126" s="54"/>
      <c r="BK126" s="54"/>
      <c r="BL126" s="54"/>
      <c r="BM126" s="54"/>
    </row>
    <row r="127" spans="1:65" ht="30">
      <c r="A127" s="71"/>
      <c r="B127" s="82" t="s">
        <v>1283</v>
      </c>
      <c r="C127" s="27" t="s">
        <v>1273</v>
      </c>
      <c r="D127" s="27"/>
      <c r="E127" s="83" t="e">
        <f>#REF!</f>
        <v>#REF!</v>
      </c>
      <c r="F127" s="84"/>
      <c r="G127" s="78"/>
      <c r="H127" s="78"/>
      <c r="I127" s="78"/>
      <c r="J127" s="54"/>
      <c r="K127" s="54"/>
      <c r="L127" s="54"/>
      <c r="M127" s="54"/>
      <c r="N127" s="84"/>
      <c r="O127" s="54"/>
      <c r="P127" s="54"/>
      <c r="Q127" s="54"/>
      <c r="R127" s="54"/>
      <c r="S127" s="100">
        <f>'GIÁ VLXD THÁNG 9.2022 -PL2'!E136</f>
        <v>1785000</v>
      </c>
      <c r="T127" s="84"/>
      <c r="U127" s="78"/>
      <c r="V127" s="78"/>
      <c r="W127" s="78"/>
      <c r="X127" s="54"/>
      <c r="Y127" s="54"/>
      <c r="Z127" s="54"/>
      <c r="AA127" s="54"/>
      <c r="AB127" s="84"/>
      <c r="AC127" s="54"/>
      <c r="AD127" s="54"/>
      <c r="AE127" s="54"/>
      <c r="AF127" s="54"/>
      <c r="AK127" s="56" t="e">
        <f t="shared" si="13"/>
        <v>#REF!</v>
      </c>
      <c r="AL127" s="84"/>
      <c r="AM127" s="78"/>
      <c r="AN127" s="78"/>
      <c r="AO127" s="78"/>
      <c r="AP127" s="54"/>
      <c r="AQ127" s="54"/>
      <c r="AR127" s="54"/>
      <c r="AS127" s="54"/>
      <c r="AT127" s="84"/>
      <c r="AU127" s="54"/>
      <c r="AV127" s="54"/>
      <c r="AW127" s="54"/>
      <c r="AX127" s="54"/>
      <c r="AZ127" s="56" t="e">
        <f t="shared" si="14"/>
        <v>#REF!</v>
      </c>
      <c r="BA127" s="84"/>
      <c r="BB127" s="78"/>
      <c r="BC127" s="78"/>
      <c r="BD127" s="78"/>
      <c r="BE127" s="54"/>
      <c r="BF127" s="54"/>
      <c r="BG127" s="54"/>
      <c r="BH127" s="54"/>
      <c r="BI127" s="84"/>
      <c r="BJ127" s="54"/>
      <c r="BK127" s="54"/>
      <c r="BL127" s="54"/>
      <c r="BM127" s="54"/>
    </row>
    <row r="128" spans="1:65" ht="30">
      <c r="A128" s="71"/>
      <c r="B128" s="82" t="s">
        <v>1284</v>
      </c>
      <c r="C128" s="27" t="s">
        <v>1273</v>
      </c>
      <c r="D128" s="27"/>
      <c r="E128" s="83" t="e">
        <f>#REF!</f>
        <v>#REF!</v>
      </c>
      <c r="F128" s="84"/>
      <c r="G128" s="78"/>
      <c r="H128" s="78"/>
      <c r="I128" s="78"/>
      <c r="J128" s="54"/>
      <c r="K128" s="54"/>
      <c r="L128" s="54"/>
      <c r="M128" s="54"/>
      <c r="N128" s="84"/>
      <c r="O128" s="54"/>
      <c r="P128" s="54"/>
      <c r="Q128" s="54"/>
      <c r="R128" s="54"/>
      <c r="S128" s="100">
        <f>'GIÁ VLXD THÁNG 9.2022 -PL2'!E137</f>
        <v>1930000</v>
      </c>
      <c r="T128" s="84"/>
      <c r="U128" s="78"/>
      <c r="V128" s="78"/>
      <c r="W128" s="78"/>
      <c r="X128" s="54"/>
      <c r="Y128" s="54"/>
      <c r="Z128" s="54"/>
      <c r="AA128" s="54"/>
      <c r="AB128" s="84"/>
      <c r="AC128" s="54"/>
      <c r="AD128" s="54"/>
      <c r="AE128" s="54"/>
      <c r="AF128" s="54"/>
      <c r="AK128" s="56" t="e">
        <f t="shared" si="13"/>
        <v>#REF!</v>
      </c>
      <c r="AL128" s="84"/>
      <c r="AM128" s="78"/>
      <c r="AN128" s="78"/>
      <c r="AO128" s="78"/>
      <c r="AP128" s="54"/>
      <c r="AQ128" s="54"/>
      <c r="AR128" s="54"/>
      <c r="AS128" s="54"/>
      <c r="AT128" s="84"/>
      <c r="AU128" s="54"/>
      <c r="AV128" s="54"/>
      <c r="AW128" s="54"/>
      <c r="AX128" s="54"/>
      <c r="AZ128" s="56" t="e">
        <f t="shared" si="14"/>
        <v>#REF!</v>
      </c>
      <c r="BA128" s="84"/>
      <c r="BB128" s="78"/>
      <c r="BC128" s="78"/>
      <c r="BD128" s="78"/>
      <c r="BE128" s="54"/>
      <c r="BF128" s="54"/>
      <c r="BG128" s="54"/>
      <c r="BH128" s="54"/>
      <c r="BI128" s="84"/>
      <c r="BJ128" s="54"/>
      <c r="BK128" s="54"/>
      <c r="BL128" s="54"/>
      <c r="BM128" s="54"/>
    </row>
    <row r="129" spans="1:65" ht="30">
      <c r="A129" s="71"/>
      <c r="B129" s="82" t="s">
        <v>1285</v>
      </c>
      <c r="C129" s="27" t="s">
        <v>1273</v>
      </c>
      <c r="D129" s="27"/>
      <c r="E129" s="83" t="e">
        <f>#REF!</f>
        <v>#REF!</v>
      </c>
      <c r="F129" s="84"/>
      <c r="G129" s="78"/>
      <c r="H129" s="78"/>
      <c r="I129" s="78"/>
      <c r="J129" s="54"/>
      <c r="K129" s="54"/>
      <c r="L129" s="54"/>
      <c r="M129" s="54"/>
      <c r="N129" s="84"/>
      <c r="O129" s="54"/>
      <c r="P129" s="54"/>
      <c r="Q129" s="54"/>
      <c r="R129" s="54"/>
      <c r="S129" s="100">
        <f>'GIÁ VLXD THÁNG 9.2022 -PL2'!E138</f>
        <v>2750000</v>
      </c>
      <c r="T129" s="84"/>
      <c r="U129" s="78"/>
      <c r="V129" s="78"/>
      <c r="W129" s="78"/>
      <c r="X129" s="54"/>
      <c r="Y129" s="54"/>
      <c r="Z129" s="54"/>
      <c r="AA129" s="54"/>
      <c r="AB129" s="84"/>
      <c r="AC129" s="54"/>
      <c r="AD129" s="54"/>
      <c r="AE129" s="54"/>
      <c r="AF129" s="54"/>
      <c r="AK129" s="56" t="e">
        <f t="shared" si="13"/>
        <v>#REF!</v>
      </c>
      <c r="AL129" s="84"/>
      <c r="AM129" s="78"/>
      <c r="AN129" s="78"/>
      <c r="AO129" s="78"/>
      <c r="AP129" s="54"/>
      <c r="AQ129" s="54"/>
      <c r="AR129" s="54"/>
      <c r="AS129" s="54"/>
      <c r="AT129" s="84"/>
      <c r="AU129" s="54"/>
      <c r="AV129" s="54"/>
      <c r="AW129" s="54"/>
      <c r="AX129" s="54"/>
      <c r="AZ129" s="56" t="e">
        <f t="shared" si="14"/>
        <v>#REF!</v>
      </c>
      <c r="BA129" s="84"/>
      <c r="BB129" s="78"/>
      <c r="BC129" s="78"/>
      <c r="BD129" s="78"/>
      <c r="BE129" s="54"/>
      <c r="BF129" s="54"/>
      <c r="BG129" s="54"/>
      <c r="BH129" s="54"/>
      <c r="BI129" s="84"/>
      <c r="BJ129" s="54"/>
      <c r="BK129" s="54"/>
      <c r="BL129" s="54"/>
      <c r="BM129" s="54"/>
    </row>
    <row r="130" spans="1:65" ht="30">
      <c r="A130" s="71"/>
      <c r="B130" s="82" t="s">
        <v>1286</v>
      </c>
      <c r="C130" s="27" t="s">
        <v>1273</v>
      </c>
      <c r="D130" s="27"/>
      <c r="E130" s="83" t="e">
        <f>#REF!</f>
        <v>#REF!</v>
      </c>
      <c r="F130" s="84"/>
      <c r="G130" s="78"/>
      <c r="H130" s="78"/>
      <c r="I130" s="78"/>
      <c r="J130" s="54"/>
      <c r="K130" s="54"/>
      <c r="L130" s="54"/>
      <c r="M130" s="54"/>
      <c r="N130" s="84"/>
      <c r="O130" s="54"/>
      <c r="P130" s="54"/>
      <c r="Q130" s="54"/>
      <c r="R130" s="54"/>
      <c r="S130" s="100">
        <f>'GIÁ VLXD THÁNG 9.2022 -PL2'!E139</f>
        <v>3050000</v>
      </c>
      <c r="T130" s="84"/>
      <c r="U130" s="78"/>
      <c r="V130" s="78"/>
      <c r="W130" s="78"/>
      <c r="X130" s="54"/>
      <c r="Y130" s="54"/>
      <c r="Z130" s="54"/>
      <c r="AA130" s="54"/>
      <c r="AB130" s="84"/>
      <c r="AC130" s="54"/>
      <c r="AD130" s="54"/>
      <c r="AE130" s="54"/>
      <c r="AF130" s="54"/>
      <c r="AK130" s="56" t="e">
        <f t="shared" si="13"/>
        <v>#REF!</v>
      </c>
      <c r="AL130" s="84"/>
      <c r="AM130" s="78"/>
      <c r="AN130" s="78"/>
      <c r="AO130" s="78"/>
      <c r="AP130" s="54"/>
      <c r="AQ130" s="54"/>
      <c r="AR130" s="54"/>
      <c r="AS130" s="54"/>
      <c r="AT130" s="84"/>
      <c r="AU130" s="54"/>
      <c r="AV130" s="54"/>
      <c r="AW130" s="54"/>
      <c r="AX130" s="54"/>
      <c r="AZ130" s="56" t="e">
        <f t="shared" si="14"/>
        <v>#REF!</v>
      </c>
      <c r="BA130" s="84"/>
      <c r="BB130" s="78"/>
      <c r="BC130" s="78"/>
      <c r="BD130" s="78"/>
      <c r="BE130" s="54"/>
      <c r="BF130" s="54"/>
      <c r="BG130" s="54"/>
      <c r="BH130" s="54"/>
      <c r="BI130" s="84"/>
      <c r="BJ130" s="54"/>
      <c r="BK130" s="54"/>
      <c r="BL130" s="54"/>
      <c r="BM130" s="54"/>
    </row>
    <row r="131" spans="1:65" ht="30">
      <c r="A131" s="71"/>
      <c r="B131" s="82" t="s">
        <v>1287</v>
      </c>
      <c r="C131" s="27" t="s">
        <v>1273</v>
      </c>
      <c r="D131" s="27"/>
      <c r="E131" s="83" t="e">
        <f>#REF!</f>
        <v>#REF!</v>
      </c>
      <c r="F131" s="84"/>
      <c r="G131" s="78"/>
      <c r="H131" s="78"/>
      <c r="I131" s="78"/>
      <c r="J131" s="54"/>
      <c r="K131" s="54"/>
      <c r="L131" s="54"/>
      <c r="M131" s="54"/>
      <c r="N131" s="84"/>
      <c r="O131" s="54"/>
      <c r="P131" s="54"/>
      <c r="Q131" s="54"/>
      <c r="R131" s="54"/>
      <c r="S131" s="100">
        <f>'GIÁ VLXD THÁNG 9.2022 -PL2'!E140</f>
        <v>3300000</v>
      </c>
      <c r="T131" s="84"/>
      <c r="U131" s="78"/>
      <c r="V131" s="78"/>
      <c r="W131" s="78"/>
      <c r="X131" s="54"/>
      <c r="Y131" s="54"/>
      <c r="Z131" s="54"/>
      <c r="AA131" s="54"/>
      <c r="AB131" s="84"/>
      <c r="AC131" s="54"/>
      <c r="AD131" s="54"/>
      <c r="AE131" s="54"/>
      <c r="AF131" s="54"/>
      <c r="AK131" s="56" t="e">
        <f t="shared" si="13"/>
        <v>#REF!</v>
      </c>
      <c r="AL131" s="84"/>
      <c r="AM131" s="78"/>
      <c r="AN131" s="78"/>
      <c r="AO131" s="78"/>
      <c r="AP131" s="54"/>
      <c r="AQ131" s="54"/>
      <c r="AR131" s="54"/>
      <c r="AS131" s="54"/>
      <c r="AT131" s="84"/>
      <c r="AU131" s="54"/>
      <c r="AV131" s="54"/>
      <c r="AW131" s="54"/>
      <c r="AX131" s="54"/>
      <c r="AZ131" s="56" t="e">
        <f t="shared" si="14"/>
        <v>#REF!</v>
      </c>
      <c r="BA131" s="84"/>
      <c r="BB131" s="78"/>
      <c r="BC131" s="78"/>
      <c r="BD131" s="78"/>
      <c r="BE131" s="54"/>
      <c r="BF131" s="54"/>
      <c r="BG131" s="54"/>
      <c r="BH131" s="54"/>
      <c r="BI131" s="84"/>
      <c r="BJ131" s="54"/>
      <c r="BK131" s="54"/>
      <c r="BL131" s="54"/>
      <c r="BM131" s="54"/>
    </row>
    <row r="132" spans="1:65" ht="30">
      <c r="A132" s="71"/>
      <c r="B132" s="82" t="s">
        <v>1288</v>
      </c>
      <c r="C132" s="27" t="s">
        <v>1273</v>
      </c>
      <c r="D132" s="27"/>
      <c r="E132" s="83" t="e">
        <f>#REF!</f>
        <v>#REF!</v>
      </c>
      <c r="F132" s="84"/>
      <c r="G132" s="78"/>
      <c r="H132" s="78"/>
      <c r="I132" s="78"/>
      <c r="J132" s="54"/>
      <c r="K132" s="54"/>
      <c r="L132" s="54"/>
      <c r="M132" s="54"/>
      <c r="N132" s="84"/>
      <c r="O132" s="54"/>
      <c r="P132" s="54"/>
      <c r="Q132" s="54"/>
      <c r="R132" s="54"/>
      <c r="S132" s="100">
        <f>'GIÁ VLXD THÁNG 9.2022 -PL2'!E141</f>
        <v>3950000</v>
      </c>
      <c r="T132" s="84"/>
      <c r="U132" s="78"/>
      <c r="V132" s="78"/>
      <c r="W132" s="78"/>
      <c r="X132" s="54"/>
      <c r="Y132" s="54"/>
      <c r="Z132" s="54"/>
      <c r="AA132" s="54"/>
      <c r="AB132" s="84"/>
      <c r="AC132" s="54"/>
      <c r="AD132" s="54"/>
      <c r="AE132" s="54"/>
      <c r="AF132" s="54"/>
      <c r="AK132" s="56" t="e">
        <f t="shared" si="13"/>
        <v>#REF!</v>
      </c>
      <c r="AL132" s="84"/>
      <c r="AM132" s="78"/>
      <c r="AN132" s="78"/>
      <c r="AO132" s="78"/>
      <c r="AP132" s="54"/>
      <c r="AQ132" s="54"/>
      <c r="AR132" s="54"/>
      <c r="AS132" s="54"/>
      <c r="AT132" s="84"/>
      <c r="AU132" s="54"/>
      <c r="AV132" s="54"/>
      <c r="AW132" s="54"/>
      <c r="AX132" s="54"/>
      <c r="AZ132" s="56" t="e">
        <f t="shared" si="14"/>
        <v>#REF!</v>
      </c>
      <c r="BA132" s="84"/>
      <c r="BB132" s="78"/>
      <c r="BC132" s="78"/>
      <c r="BD132" s="78"/>
      <c r="BE132" s="54"/>
      <c r="BF132" s="54"/>
      <c r="BG132" s="54"/>
      <c r="BH132" s="54"/>
      <c r="BI132" s="84"/>
      <c r="BJ132" s="54"/>
      <c r="BK132" s="54"/>
      <c r="BL132" s="54"/>
      <c r="BM132" s="54"/>
    </row>
    <row r="133" spans="1:65" ht="30">
      <c r="A133" s="71"/>
      <c r="B133" s="82" t="s">
        <v>1289</v>
      </c>
      <c r="C133" s="27" t="s">
        <v>1273</v>
      </c>
      <c r="D133" s="27"/>
      <c r="E133" s="83" t="e">
        <f>#REF!</f>
        <v>#REF!</v>
      </c>
      <c r="F133" s="84"/>
      <c r="G133" s="78"/>
      <c r="H133" s="78"/>
      <c r="I133" s="78"/>
      <c r="J133" s="54"/>
      <c r="K133" s="54"/>
      <c r="L133" s="54"/>
      <c r="M133" s="54"/>
      <c r="N133" s="84"/>
      <c r="O133" s="54"/>
      <c r="P133" s="54"/>
      <c r="Q133" s="54"/>
      <c r="R133" s="54"/>
      <c r="S133" s="100">
        <f>'GIÁ VLXD THÁNG 9.2022 -PL2'!E142</f>
        <v>4350000</v>
      </c>
      <c r="T133" s="84"/>
      <c r="U133" s="78"/>
      <c r="V133" s="78"/>
      <c r="W133" s="78"/>
      <c r="X133" s="54"/>
      <c r="Y133" s="54"/>
      <c r="Z133" s="54"/>
      <c r="AA133" s="54"/>
      <c r="AB133" s="84"/>
      <c r="AC133" s="54"/>
      <c r="AD133" s="54"/>
      <c r="AE133" s="54"/>
      <c r="AF133" s="54"/>
      <c r="AK133" s="56" t="e">
        <f t="shared" si="13"/>
        <v>#REF!</v>
      </c>
      <c r="AL133" s="84"/>
      <c r="AM133" s="78"/>
      <c r="AN133" s="78"/>
      <c r="AO133" s="78"/>
      <c r="AP133" s="54"/>
      <c r="AQ133" s="54"/>
      <c r="AR133" s="54"/>
      <c r="AS133" s="54"/>
      <c r="AT133" s="84"/>
      <c r="AU133" s="54"/>
      <c r="AV133" s="54"/>
      <c r="AW133" s="54"/>
      <c r="AX133" s="54"/>
      <c r="AZ133" s="56" t="e">
        <f t="shared" si="14"/>
        <v>#REF!</v>
      </c>
      <c r="BA133" s="84"/>
      <c r="BB133" s="78"/>
      <c r="BC133" s="78"/>
      <c r="BD133" s="78"/>
      <c r="BE133" s="54"/>
      <c r="BF133" s="54"/>
      <c r="BG133" s="54"/>
      <c r="BH133" s="54"/>
      <c r="BI133" s="84"/>
      <c r="BJ133" s="54"/>
      <c r="BK133" s="54"/>
      <c r="BL133" s="54"/>
      <c r="BM133" s="54"/>
    </row>
    <row r="134" spans="1:65" ht="30">
      <c r="A134" s="71"/>
      <c r="B134" s="82" t="s">
        <v>1290</v>
      </c>
      <c r="C134" s="27" t="s">
        <v>1273</v>
      </c>
      <c r="D134" s="27"/>
      <c r="E134" s="83" t="e">
        <f>#REF!</f>
        <v>#REF!</v>
      </c>
      <c r="F134" s="84"/>
      <c r="G134" s="78"/>
      <c r="H134" s="78"/>
      <c r="I134" s="78"/>
      <c r="J134" s="54"/>
      <c r="K134" s="54"/>
      <c r="L134" s="54"/>
      <c r="M134" s="54"/>
      <c r="N134" s="84"/>
      <c r="O134" s="54"/>
      <c r="P134" s="54"/>
      <c r="Q134" s="54"/>
      <c r="R134" s="54"/>
      <c r="S134" s="100">
        <f>'GIÁ VLXD THÁNG 9.2022 -PL2'!E143</f>
        <v>4750000</v>
      </c>
      <c r="T134" s="84"/>
      <c r="U134" s="78"/>
      <c r="V134" s="78"/>
      <c r="W134" s="78"/>
      <c r="X134" s="54"/>
      <c r="Y134" s="54"/>
      <c r="Z134" s="54"/>
      <c r="AA134" s="54"/>
      <c r="AB134" s="84"/>
      <c r="AC134" s="54"/>
      <c r="AD134" s="54"/>
      <c r="AE134" s="54"/>
      <c r="AF134" s="54"/>
      <c r="AK134" s="56" t="e">
        <f t="shared" si="13"/>
        <v>#REF!</v>
      </c>
      <c r="AL134" s="84"/>
      <c r="AM134" s="78"/>
      <c r="AN134" s="78"/>
      <c r="AO134" s="78"/>
      <c r="AP134" s="54"/>
      <c r="AQ134" s="54"/>
      <c r="AR134" s="54"/>
      <c r="AS134" s="54"/>
      <c r="AT134" s="84"/>
      <c r="AU134" s="54"/>
      <c r="AV134" s="54"/>
      <c r="AW134" s="54"/>
      <c r="AX134" s="54"/>
      <c r="AZ134" s="56" t="e">
        <f t="shared" si="14"/>
        <v>#REF!</v>
      </c>
      <c r="BA134" s="84"/>
      <c r="BB134" s="78"/>
      <c r="BC134" s="78"/>
      <c r="BD134" s="78"/>
      <c r="BE134" s="54"/>
      <c r="BF134" s="54"/>
      <c r="BG134" s="54"/>
      <c r="BH134" s="54"/>
      <c r="BI134" s="84"/>
      <c r="BJ134" s="54"/>
      <c r="BK134" s="54"/>
      <c r="BL134" s="54"/>
      <c r="BM134" s="54"/>
    </row>
    <row r="135" spans="1:65" ht="15.75">
      <c r="A135" s="71"/>
      <c r="B135" s="1849" t="s">
        <v>1432</v>
      </c>
      <c r="C135" s="1849"/>
      <c r="D135" s="1849"/>
      <c r="E135" s="1849"/>
      <c r="F135" s="1849"/>
      <c r="G135" s="1845"/>
      <c r="H135" s="1845"/>
      <c r="I135" s="1845"/>
      <c r="J135" s="1845"/>
      <c r="K135" s="1845"/>
      <c r="L135" s="1845"/>
      <c r="M135" s="1845"/>
      <c r="N135" s="1845"/>
      <c r="O135" s="1845"/>
      <c r="P135" s="1845"/>
      <c r="Q135" s="1845"/>
      <c r="R135" s="1845"/>
      <c r="U135" s="1845"/>
      <c r="V135" s="1845"/>
      <c r="W135" s="1845"/>
      <c r="X135" s="1845"/>
      <c r="Y135" s="1845"/>
      <c r="Z135" s="1845"/>
      <c r="AA135" s="1845"/>
      <c r="AB135" s="1845"/>
      <c r="AC135" s="1845"/>
      <c r="AD135" s="1845"/>
      <c r="AE135" s="1845"/>
      <c r="AF135" s="1845"/>
      <c r="AK135" s="1849"/>
      <c r="AL135" s="1849"/>
      <c r="AM135" s="1845"/>
      <c r="AN135" s="1845"/>
      <c r="AO135" s="1845"/>
      <c r="AP135" s="1845"/>
      <c r="AQ135" s="1845"/>
      <c r="AR135" s="1845"/>
      <c r="AS135" s="1845"/>
      <c r="AT135" s="1845"/>
      <c r="AU135" s="1845"/>
      <c r="AV135" s="1845"/>
      <c r="AW135" s="1845"/>
      <c r="AX135" s="1845"/>
      <c r="AZ135" s="1849"/>
      <c r="BA135" s="1849"/>
      <c r="BB135" s="1845"/>
      <c r="BC135" s="1845"/>
      <c r="BD135" s="1845"/>
      <c r="BE135" s="1845"/>
      <c r="BF135" s="1845"/>
      <c r="BG135" s="1845"/>
      <c r="BH135" s="1845"/>
      <c r="BI135" s="1845"/>
      <c r="BJ135" s="1845"/>
      <c r="BK135" s="1845"/>
      <c r="BL135" s="1845"/>
      <c r="BM135" s="1845"/>
    </row>
    <row r="136" spans="1:65" ht="45">
      <c r="A136" s="71"/>
      <c r="B136" s="82" t="s">
        <v>1433</v>
      </c>
      <c r="C136" s="27" t="s">
        <v>1273</v>
      </c>
      <c r="D136" s="27"/>
      <c r="E136" s="83" t="e">
        <f>#REF!</f>
        <v>#REF!</v>
      </c>
      <c r="F136" s="84"/>
      <c r="G136" s="103"/>
      <c r="H136" s="103"/>
      <c r="I136" s="103"/>
      <c r="J136" s="84"/>
      <c r="K136" s="84"/>
      <c r="L136" s="84"/>
      <c r="M136" s="84"/>
      <c r="N136" s="110"/>
      <c r="O136" s="54"/>
      <c r="P136" s="54"/>
      <c r="Q136" s="54"/>
      <c r="R136" s="54"/>
      <c r="S136" s="100">
        <f>'GIÁ VLXD THÁNG 9.2022 -PL2'!E145</f>
        <v>860000</v>
      </c>
      <c r="T136" s="84"/>
      <c r="U136" s="103"/>
      <c r="V136" s="103"/>
      <c r="W136" s="103"/>
      <c r="X136" s="84"/>
      <c r="Y136" s="84"/>
      <c r="Z136" s="84"/>
      <c r="AA136" s="84"/>
      <c r="AB136" s="110"/>
      <c r="AC136" s="54"/>
      <c r="AD136" s="54"/>
      <c r="AE136" s="54"/>
      <c r="AF136" s="54"/>
      <c r="AK136" s="56" t="e">
        <f t="shared" si="13"/>
        <v>#REF!</v>
      </c>
      <c r="AL136" s="84"/>
      <c r="AM136" s="103"/>
      <c r="AN136" s="103"/>
      <c r="AO136" s="103"/>
      <c r="AP136" s="84"/>
      <c r="AQ136" s="84"/>
      <c r="AR136" s="84"/>
      <c r="AS136" s="84"/>
      <c r="AT136" s="110"/>
      <c r="AU136" s="54"/>
      <c r="AV136" s="54"/>
      <c r="AW136" s="54"/>
      <c r="AX136" s="54"/>
      <c r="AZ136" s="56" t="e">
        <f t="shared" si="14"/>
        <v>#REF!</v>
      </c>
      <c r="BA136" s="84"/>
      <c r="BB136" s="103"/>
      <c r="BC136" s="103"/>
      <c r="BD136" s="103"/>
      <c r="BE136" s="84"/>
      <c r="BF136" s="84"/>
      <c r="BG136" s="84"/>
      <c r="BH136" s="84"/>
      <c r="BI136" s="110"/>
      <c r="BJ136" s="54"/>
      <c r="BK136" s="54"/>
      <c r="BL136" s="54"/>
      <c r="BM136" s="54"/>
    </row>
    <row r="137" spans="1:65" ht="45">
      <c r="A137" s="71"/>
      <c r="B137" s="82" t="s">
        <v>1434</v>
      </c>
      <c r="C137" s="27" t="s">
        <v>1273</v>
      </c>
      <c r="D137" s="27"/>
      <c r="E137" s="83" t="e">
        <f>#REF!</f>
        <v>#REF!</v>
      </c>
      <c r="F137" s="84"/>
      <c r="G137" s="103"/>
      <c r="H137" s="103"/>
      <c r="I137" s="103"/>
      <c r="J137" s="84"/>
      <c r="K137" s="84"/>
      <c r="L137" s="84"/>
      <c r="M137" s="84"/>
      <c r="N137" s="110"/>
      <c r="O137" s="54"/>
      <c r="P137" s="54"/>
      <c r="Q137" s="54"/>
      <c r="R137" s="54"/>
      <c r="S137" s="100">
        <f>'GIÁ VLXD THÁNG 9.2022 -PL2'!E146</f>
        <v>960000</v>
      </c>
      <c r="T137" s="84"/>
      <c r="U137" s="103"/>
      <c r="V137" s="103"/>
      <c r="W137" s="103"/>
      <c r="X137" s="84"/>
      <c r="Y137" s="84"/>
      <c r="Z137" s="84"/>
      <c r="AA137" s="84"/>
      <c r="AB137" s="110"/>
      <c r="AC137" s="54"/>
      <c r="AD137" s="54"/>
      <c r="AE137" s="54"/>
      <c r="AF137" s="54"/>
      <c r="AK137" s="56" t="e">
        <f t="shared" si="13"/>
        <v>#REF!</v>
      </c>
      <c r="AL137" s="84"/>
      <c r="AM137" s="103"/>
      <c r="AN137" s="103"/>
      <c r="AO137" s="103"/>
      <c r="AP137" s="84"/>
      <c r="AQ137" s="84"/>
      <c r="AR137" s="84"/>
      <c r="AS137" s="84"/>
      <c r="AT137" s="110"/>
      <c r="AU137" s="54"/>
      <c r="AV137" s="54"/>
      <c r="AW137" s="54"/>
      <c r="AX137" s="54"/>
      <c r="AZ137" s="56" t="e">
        <f t="shared" si="14"/>
        <v>#REF!</v>
      </c>
      <c r="BA137" s="84"/>
      <c r="BB137" s="103"/>
      <c r="BC137" s="103"/>
      <c r="BD137" s="103"/>
      <c r="BE137" s="84"/>
      <c r="BF137" s="84"/>
      <c r="BG137" s="84"/>
      <c r="BH137" s="84"/>
      <c r="BI137" s="110"/>
      <c r="BJ137" s="54"/>
      <c r="BK137" s="54"/>
      <c r="BL137" s="54"/>
      <c r="BM137" s="54"/>
    </row>
    <row r="138" spans="1:65" ht="45">
      <c r="A138" s="71"/>
      <c r="B138" s="82" t="s">
        <v>1435</v>
      </c>
      <c r="C138" s="27" t="s">
        <v>1273</v>
      </c>
      <c r="D138" s="27"/>
      <c r="E138" s="83" t="e">
        <f>#REF!</f>
        <v>#REF!</v>
      </c>
      <c r="F138" s="84"/>
      <c r="G138" s="1845" t="s">
        <v>1436</v>
      </c>
      <c r="H138" s="1845"/>
      <c r="I138" s="1845"/>
      <c r="J138" s="1845"/>
      <c r="K138" s="1845"/>
      <c r="L138" s="1845"/>
      <c r="M138" s="1845"/>
      <c r="N138" s="1845"/>
      <c r="O138" s="1845"/>
      <c r="P138" s="1845"/>
      <c r="Q138" s="1845"/>
      <c r="R138" s="1845"/>
      <c r="S138" s="100">
        <f>'GIÁ VLXD THÁNG 9.2022 -PL2'!E147</f>
        <v>1290000</v>
      </c>
      <c r="T138" s="84"/>
      <c r="U138" s="1845" t="s">
        <v>1436</v>
      </c>
      <c r="V138" s="1845"/>
      <c r="W138" s="1845"/>
      <c r="X138" s="1845"/>
      <c r="Y138" s="1845"/>
      <c r="Z138" s="1845"/>
      <c r="AA138" s="1845"/>
      <c r="AB138" s="1845"/>
      <c r="AC138" s="1845"/>
      <c r="AD138" s="1845"/>
      <c r="AE138" s="1845"/>
      <c r="AF138" s="1845"/>
      <c r="AK138" s="56" t="e">
        <f t="shared" si="13"/>
        <v>#REF!</v>
      </c>
      <c r="AL138" s="84"/>
      <c r="AM138" s="1845" t="s">
        <v>1436</v>
      </c>
      <c r="AN138" s="1845"/>
      <c r="AO138" s="1845"/>
      <c r="AP138" s="1845"/>
      <c r="AQ138" s="1845"/>
      <c r="AR138" s="1845"/>
      <c r="AS138" s="1845"/>
      <c r="AT138" s="1845"/>
      <c r="AU138" s="1845"/>
      <c r="AV138" s="1845"/>
      <c r="AW138" s="1845"/>
      <c r="AX138" s="1845"/>
      <c r="AZ138" s="56" t="e">
        <f t="shared" si="14"/>
        <v>#REF!</v>
      </c>
      <c r="BA138" s="84"/>
      <c r="BB138" s="1845" t="s">
        <v>1436</v>
      </c>
      <c r="BC138" s="1845"/>
      <c r="BD138" s="1845"/>
      <c r="BE138" s="1845"/>
      <c r="BF138" s="1845"/>
      <c r="BG138" s="1845"/>
      <c r="BH138" s="1845"/>
      <c r="BI138" s="1845"/>
      <c r="BJ138" s="1845"/>
      <c r="BK138" s="1845"/>
      <c r="BL138" s="1845"/>
      <c r="BM138" s="1845"/>
    </row>
    <row r="139" spans="1:65" ht="45">
      <c r="A139" s="71"/>
      <c r="B139" s="82" t="s">
        <v>1437</v>
      </c>
      <c r="C139" s="27" t="s">
        <v>1273</v>
      </c>
      <c r="D139" s="27"/>
      <c r="E139" s="83" t="e">
        <f>#REF!</f>
        <v>#REF!</v>
      </c>
      <c r="F139" s="84"/>
      <c r="G139" s="103"/>
      <c r="H139" s="103"/>
      <c r="I139" s="103"/>
      <c r="J139" s="84"/>
      <c r="K139" s="84"/>
      <c r="L139" s="84"/>
      <c r="M139" s="84"/>
      <c r="N139" s="110"/>
      <c r="O139" s="54"/>
      <c r="P139" s="54"/>
      <c r="Q139" s="54"/>
      <c r="R139" s="54"/>
      <c r="S139" s="100">
        <f>'GIÁ VLXD THÁNG 9.2022 -PL2'!E148</f>
        <v>1420000</v>
      </c>
      <c r="T139" s="84"/>
      <c r="U139" s="103"/>
      <c r="V139" s="103"/>
      <c r="W139" s="103"/>
      <c r="X139" s="84"/>
      <c r="Y139" s="84"/>
      <c r="Z139" s="84"/>
      <c r="AA139" s="84"/>
      <c r="AB139" s="110"/>
      <c r="AC139" s="54"/>
      <c r="AD139" s="54"/>
      <c r="AE139" s="54"/>
      <c r="AF139" s="54"/>
      <c r="AK139" s="56" t="e">
        <f t="shared" si="13"/>
        <v>#REF!</v>
      </c>
      <c r="AL139" s="84"/>
      <c r="AM139" s="103"/>
      <c r="AN139" s="103"/>
      <c r="AO139" s="103"/>
      <c r="AP139" s="84"/>
      <c r="AQ139" s="84"/>
      <c r="AR139" s="84"/>
      <c r="AS139" s="84"/>
      <c r="AT139" s="110"/>
      <c r="AU139" s="54"/>
      <c r="AV139" s="54"/>
      <c r="AW139" s="54"/>
      <c r="AX139" s="54"/>
      <c r="AZ139" s="56" t="e">
        <f t="shared" si="14"/>
        <v>#REF!</v>
      </c>
      <c r="BA139" s="84"/>
      <c r="BB139" s="103"/>
      <c r="BC139" s="103"/>
      <c r="BD139" s="103"/>
      <c r="BE139" s="84"/>
      <c r="BF139" s="84"/>
      <c r="BG139" s="84"/>
      <c r="BH139" s="84"/>
      <c r="BI139" s="110"/>
      <c r="BJ139" s="54"/>
      <c r="BK139" s="54"/>
      <c r="BL139" s="54"/>
      <c r="BM139" s="54"/>
    </row>
    <row r="140" spans="1:65" ht="45">
      <c r="A140" s="71"/>
      <c r="B140" s="82" t="s">
        <v>1438</v>
      </c>
      <c r="C140" s="27" t="s">
        <v>1273</v>
      </c>
      <c r="D140" s="27"/>
      <c r="E140" s="83" t="e">
        <f>#REF!</f>
        <v>#REF!</v>
      </c>
      <c r="F140" s="84"/>
      <c r="G140" s="103"/>
      <c r="H140" s="103"/>
      <c r="I140" s="103"/>
      <c r="J140" s="84"/>
      <c r="K140" s="84"/>
      <c r="L140" s="84"/>
      <c r="M140" s="84"/>
      <c r="N140" s="110"/>
      <c r="O140" s="54"/>
      <c r="P140" s="54"/>
      <c r="Q140" s="54"/>
      <c r="R140" s="54"/>
      <c r="S140" s="100">
        <f>'GIÁ VLXD THÁNG 9.2022 -PL2'!E149</f>
        <v>1870000</v>
      </c>
      <c r="T140" s="84"/>
      <c r="U140" s="103"/>
      <c r="V140" s="103"/>
      <c r="W140" s="103"/>
      <c r="X140" s="84"/>
      <c r="Y140" s="84"/>
      <c r="Z140" s="84"/>
      <c r="AA140" s="84"/>
      <c r="AB140" s="110"/>
      <c r="AC140" s="54"/>
      <c r="AD140" s="54"/>
      <c r="AE140" s="54"/>
      <c r="AF140" s="54"/>
      <c r="AK140" s="56" t="e">
        <f t="shared" si="13"/>
        <v>#REF!</v>
      </c>
      <c r="AL140" s="84"/>
      <c r="AM140" s="103"/>
      <c r="AN140" s="103"/>
      <c r="AO140" s="103"/>
      <c r="AP140" s="84"/>
      <c r="AQ140" s="84"/>
      <c r="AR140" s="84"/>
      <c r="AS140" s="84"/>
      <c r="AT140" s="110"/>
      <c r="AU140" s="54"/>
      <c r="AV140" s="54"/>
      <c r="AW140" s="54"/>
      <c r="AX140" s="54"/>
      <c r="AZ140" s="56" t="e">
        <f t="shared" si="14"/>
        <v>#REF!</v>
      </c>
      <c r="BA140" s="84"/>
      <c r="BB140" s="103"/>
      <c r="BC140" s="103"/>
      <c r="BD140" s="103"/>
      <c r="BE140" s="84"/>
      <c r="BF140" s="84"/>
      <c r="BG140" s="84"/>
      <c r="BH140" s="84"/>
      <c r="BI140" s="110"/>
      <c r="BJ140" s="54"/>
      <c r="BK140" s="54"/>
      <c r="BL140" s="54"/>
      <c r="BM140" s="54"/>
    </row>
    <row r="141" spans="1:65" ht="45">
      <c r="A141" s="71"/>
      <c r="B141" s="82" t="s">
        <v>1439</v>
      </c>
      <c r="C141" s="27" t="s">
        <v>1273</v>
      </c>
      <c r="D141" s="27"/>
      <c r="E141" s="83" t="e">
        <f>#REF!</f>
        <v>#REF!</v>
      </c>
      <c r="F141" s="84"/>
      <c r="G141" s="103"/>
      <c r="H141" s="103"/>
      <c r="I141" s="103"/>
      <c r="J141" s="84"/>
      <c r="K141" s="84"/>
      <c r="L141" s="84"/>
      <c r="M141" s="84"/>
      <c r="N141" s="110"/>
      <c r="O141" s="54"/>
      <c r="P141" s="54"/>
      <c r="Q141" s="54"/>
      <c r="R141" s="54"/>
      <c r="S141" s="100">
        <f>'GIÁ VLXD THÁNG 9.2022 -PL2'!E150</f>
        <v>1980000</v>
      </c>
      <c r="T141" s="84"/>
      <c r="U141" s="103"/>
      <c r="V141" s="103"/>
      <c r="W141" s="103"/>
      <c r="X141" s="84"/>
      <c r="Y141" s="84"/>
      <c r="Z141" s="84"/>
      <c r="AA141" s="84"/>
      <c r="AB141" s="110"/>
      <c r="AC141" s="54"/>
      <c r="AD141" s="54"/>
      <c r="AE141" s="54"/>
      <c r="AF141" s="54"/>
      <c r="AK141" s="56" t="e">
        <f t="shared" si="13"/>
        <v>#REF!</v>
      </c>
      <c r="AL141" s="84"/>
      <c r="AM141" s="103"/>
      <c r="AN141" s="103"/>
      <c r="AO141" s="103"/>
      <c r="AP141" s="84"/>
      <c r="AQ141" s="84"/>
      <c r="AR141" s="84"/>
      <c r="AS141" s="84"/>
      <c r="AT141" s="110"/>
      <c r="AU141" s="54"/>
      <c r="AV141" s="54"/>
      <c r="AW141" s="54"/>
      <c r="AX141" s="54"/>
      <c r="AZ141" s="56" t="e">
        <f t="shared" si="14"/>
        <v>#REF!</v>
      </c>
      <c r="BA141" s="84"/>
      <c r="BB141" s="103"/>
      <c r="BC141" s="103"/>
      <c r="BD141" s="103"/>
      <c r="BE141" s="84"/>
      <c r="BF141" s="84"/>
      <c r="BG141" s="84"/>
      <c r="BH141" s="84"/>
      <c r="BI141" s="110"/>
      <c r="BJ141" s="54"/>
      <c r="BK141" s="54"/>
      <c r="BL141" s="54"/>
      <c r="BM141" s="54"/>
    </row>
    <row r="142" spans="1:65" ht="15.75">
      <c r="A142" s="12">
        <v>2</v>
      </c>
      <c r="B142" s="2400" t="s">
        <v>1449</v>
      </c>
      <c r="C142" s="2400"/>
      <c r="D142" s="2400"/>
      <c r="E142" s="2400"/>
      <c r="F142" s="2400"/>
      <c r="G142" s="2400"/>
      <c r="H142" s="2400"/>
      <c r="I142" s="2400"/>
      <c r="J142" s="2400"/>
      <c r="K142" s="2400"/>
      <c r="L142" s="2400"/>
      <c r="M142" s="2400"/>
      <c r="N142" s="2400"/>
      <c r="O142" s="2400"/>
      <c r="P142" s="2400"/>
      <c r="Q142" s="2400"/>
      <c r="R142" s="2400"/>
      <c r="AF142"/>
      <c r="AK142" s="2400"/>
      <c r="AL142" s="2400"/>
      <c r="AM142" s="2400"/>
      <c r="AN142" s="2400"/>
      <c r="AO142" s="2400"/>
      <c r="AP142" s="2400"/>
      <c r="AQ142" s="2400"/>
      <c r="AR142" s="2400"/>
      <c r="AS142" s="2400"/>
      <c r="AT142" s="2400"/>
      <c r="AU142" s="2400"/>
      <c r="AV142" s="2400"/>
      <c r="AW142" s="2400"/>
      <c r="AX142" s="2400"/>
      <c r="AZ142" s="2400"/>
      <c r="BA142" s="2400"/>
      <c r="BB142" s="2400"/>
      <c r="BC142" s="2400"/>
      <c r="BD142" s="2400"/>
      <c r="BE142" s="2400"/>
      <c r="BF142" s="2400"/>
      <c r="BG142" s="2400"/>
      <c r="BH142" s="2400"/>
      <c r="BI142" s="2400"/>
      <c r="BJ142" s="2400"/>
      <c r="BK142" s="2400"/>
      <c r="BL142" s="2400"/>
      <c r="BM142" s="2400"/>
    </row>
    <row r="143" spans="1:65">
      <c r="A143" s="71"/>
      <c r="B143" s="104" t="s">
        <v>1291</v>
      </c>
      <c r="C143" s="27"/>
      <c r="D143" s="27"/>
      <c r="E143" s="59"/>
      <c r="F143" s="105"/>
      <c r="G143" s="1656" t="s">
        <v>1292</v>
      </c>
      <c r="H143" s="1656"/>
      <c r="I143" s="1656"/>
      <c r="J143" s="1656"/>
      <c r="K143" s="1656"/>
      <c r="L143" s="1656"/>
      <c r="M143" s="1656"/>
      <c r="N143" s="1656"/>
      <c r="O143" s="1656"/>
      <c r="P143" s="1656"/>
      <c r="Q143" s="1656"/>
      <c r="R143" s="1656"/>
      <c r="S143" s="87"/>
      <c r="T143" s="105"/>
      <c r="U143" s="1656" t="s">
        <v>1292</v>
      </c>
      <c r="V143" s="1656"/>
      <c r="W143" s="1656"/>
      <c r="X143" s="1656"/>
      <c r="Y143" s="1656"/>
      <c r="Z143" s="1656"/>
      <c r="AA143" s="1656"/>
      <c r="AB143" s="1656"/>
      <c r="AC143" s="1656"/>
      <c r="AD143" s="1656"/>
      <c r="AE143" s="1656"/>
      <c r="AF143" s="1656"/>
      <c r="AK143" s="59"/>
      <c r="AL143" s="105"/>
      <c r="AM143" s="1656" t="s">
        <v>1292</v>
      </c>
      <c r="AN143" s="1656"/>
      <c r="AO143" s="1656"/>
      <c r="AP143" s="1656"/>
      <c r="AQ143" s="1656"/>
      <c r="AR143" s="1656"/>
      <c r="AS143" s="1656"/>
      <c r="AT143" s="1656"/>
      <c r="AU143" s="1656"/>
      <c r="AV143" s="1656"/>
      <c r="AW143" s="1656"/>
      <c r="AX143" s="1656"/>
      <c r="AZ143" s="59"/>
      <c r="BA143" s="105"/>
      <c r="BB143" s="1656" t="s">
        <v>1292</v>
      </c>
      <c r="BC143" s="1656"/>
      <c r="BD143" s="1656"/>
      <c r="BE143" s="1656"/>
      <c r="BF143" s="1656"/>
      <c r="BG143" s="1656"/>
      <c r="BH143" s="1656"/>
      <c r="BI143" s="1656"/>
      <c r="BJ143" s="1656"/>
      <c r="BK143" s="1656"/>
      <c r="BL143" s="1656"/>
      <c r="BM143" s="1656"/>
    </row>
    <row r="144" spans="1:65" ht="30">
      <c r="A144" s="71"/>
      <c r="B144" s="82" t="s">
        <v>1293</v>
      </c>
      <c r="C144" s="27" t="s">
        <v>1273</v>
      </c>
      <c r="D144" s="1854" t="s">
        <v>1294</v>
      </c>
      <c r="E144" s="106" t="e">
        <f>#REF!</f>
        <v>#REF!</v>
      </c>
      <c r="F144" s="107"/>
      <c r="G144" s="1656"/>
      <c r="H144" s="1656"/>
      <c r="I144" s="1656"/>
      <c r="J144" s="1656"/>
      <c r="K144" s="1656"/>
      <c r="L144" s="1656"/>
      <c r="M144" s="1656"/>
      <c r="N144" s="1656"/>
      <c r="O144" s="1656"/>
      <c r="P144" s="1656"/>
      <c r="Q144" s="1656"/>
      <c r="R144" s="1656"/>
      <c r="S144" s="111">
        <f>'GIÁ VLXD THÁNG 9.2022 -PL2'!E153</f>
        <v>1440000</v>
      </c>
      <c r="T144" s="107"/>
      <c r="U144" s="1656"/>
      <c r="V144" s="1656"/>
      <c r="W144" s="1656"/>
      <c r="X144" s="1656"/>
      <c r="Y144" s="1656"/>
      <c r="Z144" s="1656"/>
      <c r="AA144" s="1656"/>
      <c r="AB144" s="1656"/>
      <c r="AC144" s="1656"/>
      <c r="AD144" s="1656"/>
      <c r="AE144" s="1656"/>
      <c r="AF144" s="1656"/>
      <c r="AK144" s="56" t="e">
        <f t="shared" ref="AK144:AK155" si="15">IF(AND(E144&gt;0,E144=S144),"-",S144-E144)</f>
        <v>#REF!</v>
      </c>
      <c r="AL144" s="107"/>
      <c r="AM144" s="1656"/>
      <c r="AN144" s="1656"/>
      <c r="AO144" s="1656"/>
      <c r="AP144" s="1656"/>
      <c r="AQ144" s="1656"/>
      <c r="AR144" s="1656"/>
      <c r="AS144" s="1656"/>
      <c r="AT144" s="1656"/>
      <c r="AU144" s="1656"/>
      <c r="AV144" s="1656"/>
      <c r="AW144" s="1656"/>
      <c r="AX144" s="1656"/>
      <c r="AZ144" s="56" t="e">
        <f t="shared" ref="AZ144:AZ155" si="16">AK144/E144</f>
        <v>#REF!</v>
      </c>
      <c r="BA144" s="107"/>
      <c r="BB144" s="1656"/>
      <c r="BC144" s="1656"/>
      <c r="BD144" s="1656"/>
      <c r="BE144" s="1656"/>
      <c r="BF144" s="1656"/>
      <c r="BG144" s="1656"/>
      <c r="BH144" s="1656"/>
      <c r="BI144" s="1656"/>
      <c r="BJ144" s="1656"/>
      <c r="BK144" s="1656"/>
      <c r="BL144" s="1656"/>
      <c r="BM144" s="1656"/>
    </row>
    <row r="145" spans="1:65" ht="30">
      <c r="A145" s="71"/>
      <c r="B145" s="82" t="s">
        <v>1295</v>
      </c>
      <c r="C145" s="27" t="s">
        <v>1273</v>
      </c>
      <c r="D145" s="1854"/>
      <c r="E145" s="106" t="e">
        <f>#REF!</f>
        <v>#REF!</v>
      </c>
      <c r="F145" s="107"/>
      <c r="G145" s="1656"/>
      <c r="H145" s="1656"/>
      <c r="I145" s="1656"/>
      <c r="J145" s="1656"/>
      <c r="K145" s="1656"/>
      <c r="L145" s="1656"/>
      <c r="M145" s="1656"/>
      <c r="N145" s="1656"/>
      <c r="O145" s="1656"/>
      <c r="P145" s="1656"/>
      <c r="Q145" s="1656"/>
      <c r="R145" s="1656"/>
      <c r="S145" s="111">
        <f>'GIÁ VLXD THÁNG 9.2022 -PL2'!E154</f>
        <v>1580000</v>
      </c>
      <c r="T145" s="107"/>
      <c r="U145" s="1656"/>
      <c r="V145" s="1656"/>
      <c r="W145" s="1656"/>
      <c r="X145" s="1656"/>
      <c r="Y145" s="1656"/>
      <c r="Z145" s="1656"/>
      <c r="AA145" s="1656"/>
      <c r="AB145" s="1656"/>
      <c r="AC145" s="1656"/>
      <c r="AD145" s="1656"/>
      <c r="AE145" s="1656"/>
      <c r="AF145" s="1656"/>
      <c r="AK145" s="56" t="e">
        <f t="shared" si="15"/>
        <v>#REF!</v>
      </c>
      <c r="AL145" s="107"/>
      <c r="AM145" s="1656"/>
      <c r="AN145" s="1656"/>
      <c r="AO145" s="1656"/>
      <c r="AP145" s="1656"/>
      <c r="AQ145" s="1656"/>
      <c r="AR145" s="1656"/>
      <c r="AS145" s="1656"/>
      <c r="AT145" s="1656"/>
      <c r="AU145" s="1656"/>
      <c r="AV145" s="1656"/>
      <c r="AW145" s="1656"/>
      <c r="AX145" s="1656"/>
      <c r="AZ145" s="56" t="e">
        <f t="shared" si="16"/>
        <v>#REF!</v>
      </c>
      <c r="BA145" s="107"/>
      <c r="BB145" s="1656"/>
      <c r="BC145" s="1656"/>
      <c r="BD145" s="1656"/>
      <c r="BE145" s="1656"/>
      <c r="BF145" s="1656"/>
      <c r="BG145" s="1656"/>
      <c r="BH145" s="1656"/>
      <c r="BI145" s="1656"/>
      <c r="BJ145" s="1656"/>
      <c r="BK145" s="1656"/>
      <c r="BL145" s="1656"/>
      <c r="BM145" s="1656"/>
    </row>
    <row r="146" spans="1:65" ht="30">
      <c r="A146" s="71"/>
      <c r="B146" s="82" t="s">
        <v>1296</v>
      </c>
      <c r="C146" s="27" t="s">
        <v>1273</v>
      </c>
      <c r="D146" s="1854"/>
      <c r="E146" s="106" t="e">
        <f>#REF!</f>
        <v>#REF!</v>
      </c>
      <c r="F146" s="107"/>
      <c r="G146" s="1656"/>
      <c r="H146" s="1656"/>
      <c r="I146" s="1656"/>
      <c r="J146" s="1656"/>
      <c r="K146" s="1656"/>
      <c r="L146" s="1656"/>
      <c r="M146" s="1656"/>
      <c r="N146" s="1656"/>
      <c r="O146" s="1656"/>
      <c r="P146" s="1656"/>
      <c r="Q146" s="1656"/>
      <c r="R146" s="1656"/>
      <c r="S146" s="111">
        <f>'GIÁ VLXD THÁNG 9.2022 -PL2'!E155</f>
        <v>1690000</v>
      </c>
      <c r="T146" s="107"/>
      <c r="U146" s="1656"/>
      <c r="V146" s="1656"/>
      <c r="W146" s="1656"/>
      <c r="X146" s="1656"/>
      <c r="Y146" s="1656"/>
      <c r="Z146" s="1656"/>
      <c r="AA146" s="1656"/>
      <c r="AB146" s="1656"/>
      <c r="AC146" s="1656"/>
      <c r="AD146" s="1656"/>
      <c r="AE146" s="1656"/>
      <c r="AF146" s="1656"/>
      <c r="AK146" s="56" t="e">
        <f t="shared" si="15"/>
        <v>#REF!</v>
      </c>
      <c r="AL146" s="107"/>
      <c r="AM146" s="1656"/>
      <c r="AN146" s="1656"/>
      <c r="AO146" s="1656"/>
      <c r="AP146" s="1656"/>
      <c r="AQ146" s="1656"/>
      <c r="AR146" s="1656"/>
      <c r="AS146" s="1656"/>
      <c r="AT146" s="1656"/>
      <c r="AU146" s="1656"/>
      <c r="AV146" s="1656"/>
      <c r="AW146" s="1656"/>
      <c r="AX146" s="1656"/>
      <c r="AZ146" s="56" t="e">
        <f t="shared" si="16"/>
        <v>#REF!</v>
      </c>
      <c r="BA146" s="107"/>
      <c r="BB146" s="1656"/>
      <c r="BC146" s="1656"/>
      <c r="BD146" s="1656"/>
      <c r="BE146" s="1656"/>
      <c r="BF146" s="1656"/>
      <c r="BG146" s="1656"/>
      <c r="BH146" s="1656"/>
      <c r="BI146" s="1656"/>
      <c r="BJ146" s="1656"/>
      <c r="BK146" s="1656"/>
      <c r="BL146" s="1656"/>
      <c r="BM146" s="1656"/>
    </row>
    <row r="147" spans="1:65" ht="45">
      <c r="A147" s="71"/>
      <c r="B147" s="82" t="s">
        <v>1297</v>
      </c>
      <c r="C147" s="27" t="s">
        <v>1273</v>
      </c>
      <c r="D147" s="1854"/>
      <c r="E147" s="106" t="e">
        <f>#REF!</f>
        <v>#REF!</v>
      </c>
      <c r="F147" s="107"/>
      <c r="G147" s="1656"/>
      <c r="H147" s="1656"/>
      <c r="I147" s="1656"/>
      <c r="J147" s="1656"/>
      <c r="K147" s="1656"/>
      <c r="L147" s="1656"/>
      <c r="M147" s="1656"/>
      <c r="N147" s="1656"/>
      <c r="O147" s="1656"/>
      <c r="P147" s="1656"/>
      <c r="Q147" s="1656"/>
      <c r="R147" s="1656"/>
      <c r="S147" s="111">
        <f>'GIÁ VLXD THÁNG 9.2022 -PL2'!E156</f>
        <v>2030000</v>
      </c>
      <c r="T147" s="107"/>
      <c r="U147" s="1656"/>
      <c r="V147" s="1656"/>
      <c r="W147" s="1656"/>
      <c r="X147" s="1656"/>
      <c r="Y147" s="1656"/>
      <c r="Z147" s="1656"/>
      <c r="AA147" s="1656"/>
      <c r="AB147" s="1656"/>
      <c r="AC147" s="1656"/>
      <c r="AD147" s="1656"/>
      <c r="AE147" s="1656"/>
      <c r="AF147" s="1656"/>
      <c r="AK147" s="56" t="e">
        <f t="shared" si="15"/>
        <v>#REF!</v>
      </c>
      <c r="AL147" s="107"/>
      <c r="AM147" s="1656"/>
      <c r="AN147" s="1656"/>
      <c r="AO147" s="1656"/>
      <c r="AP147" s="1656"/>
      <c r="AQ147" s="1656"/>
      <c r="AR147" s="1656"/>
      <c r="AS147" s="1656"/>
      <c r="AT147" s="1656"/>
      <c r="AU147" s="1656"/>
      <c r="AV147" s="1656"/>
      <c r="AW147" s="1656"/>
      <c r="AX147" s="1656"/>
      <c r="AZ147" s="56" t="e">
        <f t="shared" si="16"/>
        <v>#REF!</v>
      </c>
      <c r="BA147" s="107"/>
      <c r="BB147" s="1656"/>
      <c r="BC147" s="1656"/>
      <c r="BD147" s="1656"/>
      <c r="BE147" s="1656"/>
      <c r="BF147" s="1656"/>
      <c r="BG147" s="1656"/>
      <c r="BH147" s="1656"/>
      <c r="BI147" s="1656"/>
      <c r="BJ147" s="1656"/>
      <c r="BK147" s="1656"/>
      <c r="BL147" s="1656"/>
      <c r="BM147" s="1656"/>
    </row>
    <row r="148" spans="1:65" ht="45">
      <c r="A148" s="71"/>
      <c r="B148" s="82" t="s">
        <v>1298</v>
      </c>
      <c r="C148" s="27" t="s">
        <v>1273</v>
      </c>
      <c r="D148" s="1854" t="s">
        <v>1294</v>
      </c>
      <c r="E148" s="106" t="e">
        <f>#REF!</f>
        <v>#REF!</v>
      </c>
      <c r="F148" s="107"/>
      <c r="G148" s="1656"/>
      <c r="H148" s="1656"/>
      <c r="I148" s="1656"/>
      <c r="J148" s="1656"/>
      <c r="K148" s="1656"/>
      <c r="L148" s="1656"/>
      <c r="M148" s="1656"/>
      <c r="N148" s="1656"/>
      <c r="O148" s="1656"/>
      <c r="P148" s="1656"/>
      <c r="Q148" s="1656"/>
      <c r="R148" s="1656"/>
      <c r="S148" s="111">
        <f>'GIÁ VLXD THÁNG 9.2022 -PL2'!E157</f>
        <v>2170000</v>
      </c>
      <c r="T148" s="107"/>
      <c r="U148" s="1656"/>
      <c r="V148" s="1656"/>
      <c r="W148" s="1656"/>
      <c r="X148" s="1656"/>
      <c r="Y148" s="1656"/>
      <c r="Z148" s="1656"/>
      <c r="AA148" s="1656"/>
      <c r="AB148" s="1656"/>
      <c r="AC148" s="1656"/>
      <c r="AD148" s="1656"/>
      <c r="AE148" s="1656"/>
      <c r="AF148" s="1656"/>
      <c r="AK148" s="56" t="e">
        <f t="shared" si="15"/>
        <v>#REF!</v>
      </c>
      <c r="AL148" s="107"/>
      <c r="AM148" s="1656"/>
      <c r="AN148" s="1656"/>
      <c r="AO148" s="1656"/>
      <c r="AP148" s="1656"/>
      <c r="AQ148" s="1656"/>
      <c r="AR148" s="1656"/>
      <c r="AS148" s="1656"/>
      <c r="AT148" s="1656"/>
      <c r="AU148" s="1656"/>
      <c r="AV148" s="1656"/>
      <c r="AW148" s="1656"/>
      <c r="AX148" s="1656"/>
      <c r="AZ148" s="56" t="e">
        <f t="shared" si="16"/>
        <v>#REF!</v>
      </c>
      <c r="BA148" s="107"/>
      <c r="BB148" s="1656"/>
      <c r="BC148" s="1656"/>
      <c r="BD148" s="1656"/>
      <c r="BE148" s="1656"/>
      <c r="BF148" s="1656"/>
      <c r="BG148" s="1656"/>
      <c r="BH148" s="1656"/>
      <c r="BI148" s="1656"/>
      <c r="BJ148" s="1656"/>
      <c r="BK148" s="1656"/>
      <c r="BL148" s="1656"/>
      <c r="BM148" s="1656"/>
    </row>
    <row r="149" spans="1:65" ht="45">
      <c r="A149" s="71"/>
      <c r="B149" s="82" t="s">
        <v>1299</v>
      </c>
      <c r="C149" s="27" t="s">
        <v>1273</v>
      </c>
      <c r="D149" s="1854"/>
      <c r="E149" s="106" t="e">
        <f>#REF!</f>
        <v>#REF!</v>
      </c>
      <c r="F149" s="107"/>
      <c r="G149" s="1656"/>
      <c r="H149" s="1656"/>
      <c r="I149" s="1656"/>
      <c r="J149" s="1656"/>
      <c r="K149" s="1656"/>
      <c r="L149" s="1656"/>
      <c r="M149" s="1656"/>
      <c r="N149" s="1656"/>
      <c r="O149" s="1656"/>
      <c r="P149" s="1656"/>
      <c r="Q149" s="1656"/>
      <c r="R149" s="1656"/>
      <c r="S149" s="111">
        <f>'GIÁ VLXD THÁNG 9.2022 -PL2'!E158</f>
        <v>2280000</v>
      </c>
      <c r="T149" s="107"/>
      <c r="U149" s="1656"/>
      <c r="V149" s="1656"/>
      <c r="W149" s="1656"/>
      <c r="X149" s="1656"/>
      <c r="Y149" s="1656"/>
      <c r="Z149" s="1656"/>
      <c r="AA149" s="1656"/>
      <c r="AB149" s="1656"/>
      <c r="AC149" s="1656"/>
      <c r="AD149" s="1656"/>
      <c r="AE149" s="1656"/>
      <c r="AF149" s="1656"/>
      <c r="AK149" s="56" t="e">
        <f t="shared" si="15"/>
        <v>#REF!</v>
      </c>
      <c r="AL149" s="107"/>
      <c r="AM149" s="1656"/>
      <c r="AN149" s="1656"/>
      <c r="AO149" s="1656"/>
      <c r="AP149" s="1656"/>
      <c r="AQ149" s="1656"/>
      <c r="AR149" s="1656"/>
      <c r="AS149" s="1656"/>
      <c r="AT149" s="1656"/>
      <c r="AU149" s="1656"/>
      <c r="AV149" s="1656"/>
      <c r="AW149" s="1656"/>
      <c r="AX149" s="1656"/>
      <c r="AZ149" s="56" t="e">
        <f t="shared" si="16"/>
        <v>#REF!</v>
      </c>
      <c r="BA149" s="107"/>
      <c r="BB149" s="1656"/>
      <c r="BC149" s="1656"/>
      <c r="BD149" s="1656"/>
      <c r="BE149" s="1656"/>
      <c r="BF149" s="1656"/>
      <c r="BG149" s="1656"/>
      <c r="BH149" s="1656"/>
      <c r="BI149" s="1656"/>
      <c r="BJ149" s="1656"/>
      <c r="BK149" s="1656"/>
      <c r="BL149" s="1656"/>
      <c r="BM149" s="1656"/>
    </row>
    <row r="150" spans="1:65" ht="45">
      <c r="A150" s="71"/>
      <c r="B150" s="82" t="s">
        <v>1300</v>
      </c>
      <c r="C150" s="27" t="s">
        <v>1273</v>
      </c>
      <c r="D150" s="1854"/>
      <c r="E150" s="106" t="e">
        <f>#REF!</f>
        <v>#REF!</v>
      </c>
      <c r="F150" s="107"/>
      <c r="G150" s="1656"/>
      <c r="H150" s="1656"/>
      <c r="I150" s="1656"/>
      <c r="J150" s="1656"/>
      <c r="K150" s="1656"/>
      <c r="L150" s="1656"/>
      <c r="M150" s="1656"/>
      <c r="N150" s="1656"/>
      <c r="O150" s="1656"/>
      <c r="P150" s="1656"/>
      <c r="Q150" s="1656"/>
      <c r="R150" s="1656"/>
      <c r="S150" s="111">
        <f>'GIÁ VLXD THÁNG 9.2022 -PL2'!E159</f>
        <v>2910000</v>
      </c>
      <c r="T150" s="107"/>
      <c r="U150" s="1656"/>
      <c r="V150" s="1656"/>
      <c r="W150" s="1656"/>
      <c r="X150" s="1656"/>
      <c r="Y150" s="1656"/>
      <c r="Z150" s="1656"/>
      <c r="AA150" s="1656"/>
      <c r="AB150" s="1656"/>
      <c r="AC150" s="1656"/>
      <c r="AD150" s="1656"/>
      <c r="AE150" s="1656"/>
      <c r="AF150" s="1656"/>
      <c r="AK150" s="56" t="e">
        <f t="shared" si="15"/>
        <v>#REF!</v>
      </c>
      <c r="AL150" s="107"/>
      <c r="AM150" s="1656"/>
      <c r="AN150" s="1656"/>
      <c r="AO150" s="1656"/>
      <c r="AP150" s="1656"/>
      <c r="AQ150" s="1656"/>
      <c r="AR150" s="1656"/>
      <c r="AS150" s="1656"/>
      <c r="AT150" s="1656"/>
      <c r="AU150" s="1656"/>
      <c r="AV150" s="1656"/>
      <c r="AW150" s="1656"/>
      <c r="AX150" s="1656"/>
      <c r="AZ150" s="56" t="e">
        <f t="shared" si="16"/>
        <v>#REF!</v>
      </c>
      <c r="BA150" s="107"/>
      <c r="BB150" s="1656"/>
      <c r="BC150" s="1656"/>
      <c r="BD150" s="1656"/>
      <c r="BE150" s="1656"/>
      <c r="BF150" s="1656"/>
      <c r="BG150" s="1656"/>
      <c r="BH150" s="1656"/>
      <c r="BI150" s="1656"/>
      <c r="BJ150" s="1656"/>
      <c r="BK150" s="1656"/>
      <c r="BL150" s="1656"/>
      <c r="BM150" s="1656"/>
    </row>
    <row r="151" spans="1:65" ht="45">
      <c r="A151" s="71"/>
      <c r="B151" s="82" t="s">
        <v>1301</v>
      </c>
      <c r="C151" s="27" t="s">
        <v>1273</v>
      </c>
      <c r="D151" s="1854"/>
      <c r="E151" s="106" t="e">
        <f>#REF!</f>
        <v>#REF!</v>
      </c>
      <c r="F151" s="107"/>
      <c r="G151" s="1656"/>
      <c r="H151" s="1656"/>
      <c r="I151" s="1656"/>
      <c r="J151" s="1656"/>
      <c r="K151" s="1656"/>
      <c r="L151" s="1656"/>
      <c r="M151" s="1656"/>
      <c r="N151" s="1656"/>
      <c r="O151" s="1656"/>
      <c r="P151" s="1656"/>
      <c r="Q151" s="1656"/>
      <c r="R151" s="1656"/>
      <c r="S151" s="111">
        <f>'GIÁ VLXD THÁNG 9.2022 -PL2'!E160</f>
        <v>3190000</v>
      </c>
      <c r="T151" s="107"/>
      <c r="U151" s="1656"/>
      <c r="V151" s="1656"/>
      <c r="W151" s="1656"/>
      <c r="X151" s="1656"/>
      <c r="Y151" s="1656"/>
      <c r="Z151" s="1656"/>
      <c r="AA151" s="1656"/>
      <c r="AB151" s="1656"/>
      <c r="AC151" s="1656"/>
      <c r="AD151" s="1656"/>
      <c r="AE151" s="1656"/>
      <c r="AF151" s="1656"/>
      <c r="AK151" s="56" t="e">
        <f t="shared" si="15"/>
        <v>#REF!</v>
      </c>
      <c r="AL151" s="107"/>
      <c r="AM151" s="1656"/>
      <c r="AN151" s="1656"/>
      <c r="AO151" s="1656"/>
      <c r="AP151" s="1656"/>
      <c r="AQ151" s="1656"/>
      <c r="AR151" s="1656"/>
      <c r="AS151" s="1656"/>
      <c r="AT151" s="1656"/>
      <c r="AU151" s="1656"/>
      <c r="AV151" s="1656"/>
      <c r="AW151" s="1656"/>
      <c r="AX151" s="1656"/>
      <c r="AZ151" s="56" t="e">
        <f t="shared" si="16"/>
        <v>#REF!</v>
      </c>
      <c r="BA151" s="107"/>
      <c r="BB151" s="1656"/>
      <c r="BC151" s="1656"/>
      <c r="BD151" s="1656"/>
      <c r="BE151" s="1656"/>
      <c r="BF151" s="1656"/>
      <c r="BG151" s="1656"/>
      <c r="BH151" s="1656"/>
      <c r="BI151" s="1656"/>
      <c r="BJ151" s="1656"/>
      <c r="BK151" s="1656"/>
      <c r="BL151" s="1656"/>
      <c r="BM151" s="1656"/>
    </row>
    <row r="152" spans="1:65" ht="45">
      <c r="A152" s="71"/>
      <c r="B152" s="82" t="s">
        <v>1302</v>
      </c>
      <c r="C152" s="27" t="s">
        <v>1273</v>
      </c>
      <c r="D152" s="1854" t="s">
        <v>1294</v>
      </c>
      <c r="E152" s="106" t="e">
        <f>#REF!</f>
        <v>#REF!</v>
      </c>
      <c r="F152" s="107"/>
      <c r="G152" s="1656"/>
      <c r="H152" s="1656"/>
      <c r="I152" s="1656"/>
      <c r="J152" s="1656"/>
      <c r="K152" s="1656"/>
      <c r="L152" s="1656"/>
      <c r="M152" s="1656"/>
      <c r="N152" s="1656"/>
      <c r="O152" s="1656"/>
      <c r="P152" s="1656"/>
      <c r="Q152" s="1656"/>
      <c r="R152" s="1656"/>
      <c r="S152" s="111">
        <f>'GIÁ VLXD THÁNG 9.2022 -PL2'!E161</f>
        <v>3400000</v>
      </c>
      <c r="T152" s="107"/>
      <c r="U152" s="1656"/>
      <c r="V152" s="1656"/>
      <c r="W152" s="1656"/>
      <c r="X152" s="1656"/>
      <c r="Y152" s="1656"/>
      <c r="Z152" s="1656"/>
      <c r="AA152" s="1656"/>
      <c r="AB152" s="1656"/>
      <c r="AC152" s="1656"/>
      <c r="AD152" s="1656"/>
      <c r="AE152" s="1656"/>
      <c r="AF152" s="1656"/>
      <c r="AK152" s="56" t="e">
        <f t="shared" si="15"/>
        <v>#REF!</v>
      </c>
      <c r="AL152" s="107"/>
      <c r="AM152" s="1656"/>
      <c r="AN152" s="1656"/>
      <c r="AO152" s="1656"/>
      <c r="AP152" s="1656"/>
      <c r="AQ152" s="1656"/>
      <c r="AR152" s="1656"/>
      <c r="AS152" s="1656"/>
      <c r="AT152" s="1656"/>
      <c r="AU152" s="1656"/>
      <c r="AV152" s="1656"/>
      <c r="AW152" s="1656"/>
      <c r="AX152" s="1656"/>
      <c r="AZ152" s="56" t="e">
        <f t="shared" si="16"/>
        <v>#REF!</v>
      </c>
      <c r="BA152" s="107"/>
      <c r="BB152" s="1656"/>
      <c r="BC152" s="1656"/>
      <c r="BD152" s="1656"/>
      <c r="BE152" s="1656"/>
      <c r="BF152" s="1656"/>
      <c r="BG152" s="1656"/>
      <c r="BH152" s="1656"/>
      <c r="BI152" s="1656"/>
      <c r="BJ152" s="1656"/>
      <c r="BK152" s="1656"/>
      <c r="BL152" s="1656"/>
      <c r="BM152" s="1656"/>
    </row>
    <row r="153" spans="1:65" ht="45">
      <c r="A153" s="71"/>
      <c r="B153" s="82" t="s">
        <v>1303</v>
      </c>
      <c r="C153" s="27" t="s">
        <v>1273</v>
      </c>
      <c r="D153" s="1854"/>
      <c r="E153" s="106" t="e">
        <f>#REF!</f>
        <v>#REF!</v>
      </c>
      <c r="F153" s="107"/>
      <c r="G153" s="1656"/>
      <c r="H153" s="1656"/>
      <c r="I153" s="1656"/>
      <c r="J153" s="1656"/>
      <c r="K153" s="1656"/>
      <c r="L153" s="1656"/>
      <c r="M153" s="1656"/>
      <c r="N153" s="1656"/>
      <c r="O153" s="1656"/>
      <c r="P153" s="1656"/>
      <c r="Q153" s="1656"/>
      <c r="R153" s="1656"/>
      <c r="S153" s="111">
        <f>'GIÁ VLXD THÁNG 9.2022 -PL2'!E162</f>
        <v>3980000</v>
      </c>
      <c r="T153" s="107"/>
      <c r="U153" s="1656"/>
      <c r="V153" s="1656"/>
      <c r="W153" s="1656"/>
      <c r="X153" s="1656"/>
      <c r="Y153" s="1656"/>
      <c r="Z153" s="1656"/>
      <c r="AA153" s="1656"/>
      <c r="AB153" s="1656"/>
      <c r="AC153" s="1656"/>
      <c r="AD153" s="1656"/>
      <c r="AE153" s="1656"/>
      <c r="AF153" s="1656"/>
      <c r="AK153" s="56" t="e">
        <f t="shared" si="15"/>
        <v>#REF!</v>
      </c>
      <c r="AL153" s="107"/>
      <c r="AM153" s="1656"/>
      <c r="AN153" s="1656"/>
      <c r="AO153" s="1656"/>
      <c r="AP153" s="1656"/>
      <c r="AQ153" s="1656"/>
      <c r="AR153" s="1656"/>
      <c r="AS153" s="1656"/>
      <c r="AT153" s="1656"/>
      <c r="AU153" s="1656"/>
      <c r="AV153" s="1656"/>
      <c r="AW153" s="1656"/>
      <c r="AX153" s="1656"/>
      <c r="AZ153" s="56" t="e">
        <f t="shared" si="16"/>
        <v>#REF!</v>
      </c>
      <c r="BA153" s="107"/>
      <c r="BB153" s="1656"/>
      <c r="BC153" s="1656"/>
      <c r="BD153" s="1656"/>
      <c r="BE153" s="1656"/>
      <c r="BF153" s="1656"/>
      <c r="BG153" s="1656"/>
      <c r="BH153" s="1656"/>
      <c r="BI153" s="1656"/>
      <c r="BJ153" s="1656"/>
      <c r="BK153" s="1656"/>
      <c r="BL153" s="1656"/>
      <c r="BM153" s="1656"/>
    </row>
    <row r="154" spans="1:65" ht="45">
      <c r="A154" s="71"/>
      <c r="B154" s="82" t="s">
        <v>1304</v>
      </c>
      <c r="C154" s="27" t="s">
        <v>1273</v>
      </c>
      <c r="D154" s="1854"/>
      <c r="E154" s="106" t="e">
        <f>#REF!</f>
        <v>#REF!</v>
      </c>
      <c r="F154" s="107"/>
      <c r="G154" s="1656"/>
      <c r="H154" s="1656"/>
      <c r="I154" s="1656"/>
      <c r="J154" s="1656"/>
      <c r="K154" s="1656"/>
      <c r="L154" s="1656"/>
      <c r="M154" s="1656"/>
      <c r="N154" s="1656"/>
      <c r="O154" s="1656"/>
      <c r="P154" s="1656"/>
      <c r="Q154" s="1656"/>
      <c r="R154" s="1656"/>
      <c r="S154" s="111">
        <f>'GIÁ VLXD THÁNG 9.2022 -PL2'!E163</f>
        <v>4500000</v>
      </c>
      <c r="T154" s="107"/>
      <c r="U154" s="1656"/>
      <c r="V154" s="1656"/>
      <c r="W154" s="1656"/>
      <c r="X154" s="1656"/>
      <c r="Y154" s="1656"/>
      <c r="Z154" s="1656"/>
      <c r="AA154" s="1656"/>
      <c r="AB154" s="1656"/>
      <c r="AC154" s="1656"/>
      <c r="AD154" s="1656"/>
      <c r="AE154" s="1656"/>
      <c r="AF154" s="1656"/>
      <c r="AK154" s="56" t="e">
        <f t="shared" si="15"/>
        <v>#REF!</v>
      </c>
      <c r="AL154" s="107"/>
      <c r="AM154" s="1656"/>
      <c r="AN154" s="1656"/>
      <c r="AO154" s="1656"/>
      <c r="AP154" s="1656"/>
      <c r="AQ154" s="1656"/>
      <c r="AR154" s="1656"/>
      <c r="AS154" s="1656"/>
      <c r="AT154" s="1656"/>
      <c r="AU154" s="1656"/>
      <c r="AV154" s="1656"/>
      <c r="AW154" s="1656"/>
      <c r="AX154" s="1656"/>
      <c r="AZ154" s="56" t="e">
        <f t="shared" si="16"/>
        <v>#REF!</v>
      </c>
      <c r="BA154" s="107"/>
      <c r="BB154" s="1656"/>
      <c r="BC154" s="1656"/>
      <c r="BD154" s="1656"/>
      <c r="BE154" s="1656"/>
      <c r="BF154" s="1656"/>
      <c r="BG154" s="1656"/>
      <c r="BH154" s="1656"/>
      <c r="BI154" s="1656"/>
      <c r="BJ154" s="1656"/>
      <c r="BK154" s="1656"/>
      <c r="BL154" s="1656"/>
      <c r="BM154" s="1656"/>
    </row>
    <row r="155" spans="1:65" ht="45">
      <c r="A155" s="71"/>
      <c r="B155" s="82" t="s">
        <v>1305</v>
      </c>
      <c r="C155" s="27" t="s">
        <v>1273</v>
      </c>
      <c r="D155" s="1854"/>
      <c r="E155" s="106" t="e">
        <f>#REF!</f>
        <v>#REF!</v>
      </c>
      <c r="F155" s="107"/>
      <c r="G155" s="1656"/>
      <c r="H155" s="1656"/>
      <c r="I155" s="1656"/>
      <c r="J155" s="1656"/>
      <c r="K155" s="1656"/>
      <c r="L155" s="1656"/>
      <c r="M155" s="1656"/>
      <c r="N155" s="1656"/>
      <c r="O155" s="1656"/>
      <c r="P155" s="1656"/>
      <c r="Q155" s="1656"/>
      <c r="R155" s="1656"/>
      <c r="S155" s="111">
        <f>'GIÁ VLXD THÁNG 9.2022 -PL2'!E164</f>
        <v>4590000</v>
      </c>
      <c r="T155" s="107"/>
      <c r="U155" s="1656"/>
      <c r="V155" s="1656"/>
      <c r="W155" s="1656"/>
      <c r="X155" s="1656"/>
      <c r="Y155" s="1656"/>
      <c r="Z155" s="1656"/>
      <c r="AA155" s="1656"/>
      <c r="AB155" s="1656"/>
      <c r="AC155" s="1656"/>
      <c r="AD155" s="1656"/>
      <c r="AE155" s="1656"/>
      <c r="AF155" s="1656"/>
      <c r="AK155" s="56" t="e">
        <f t="shared" si="15"/>
        <v>#REF!</v>
      </c>
      <c r="AL155" s="107"/>
      <c r="AM155" s="1656"/>
      <c r="AN155" s="1656"/>
      <c r="AO155" s="1656"/>
      <c r="AP155" s="1656"/>
      <c r="AQ155" s="1656"/>
      <c r="AR155" s="1656"/>
      <c r="AS155" s="1656"/>
      <c r="AT155" s="1656"/>
      <c r="AU155" s="1656"/>
      <c r="AV155" s="1656"/>
      <c r="AW155" s="1656"/>
      <c r="AX155" s="1656"/>
      <c r="AZ155" s="56" t="e">
        <f t="shared" si="16"/>
        <v>#REF!</v>
      </c>
      <c r="BA155" s="107"/>
      <c r="BB155" s="1656"/>
      <c r="BC155" s="1656"/>
      <c r="BD155" s="1656"/>
      <c r="BE155" s="1656"/>
      <c r="BF155" s="1656"/>
      <c r="BG155" s="1656"/>
      <c r="BH155" s="1656"/>
      <c r="BI155" s="1656"/>
      <c r="BJ155" s="1656"/>
      <c r="BK155" s="1656"/>
      <c r="BL155" s="1656"/>
      <c r="BM155" s="1656"/>
    </row>
    <row r="156" spans="1:65" ht="16.5">
      <c r="A156" s="62" t="s">
        <v>1266</v>
      </c>
      <c r="B156" s="1666" t="s">
        <v>1306</v>
      </c>
      <c r="C156" s="1666"/>
      <c r="D156" s="1666"/>
      <c r="E156" s="1666"/>
      <c r="F156" s="1666"/>
      <c r="G156" s="1666"/>
      <c r="H156" s="1666"/>
      <c r="I156" s="1666"/>
      <c r="J156" s="1666"/>
      <c r="K156" s="1666"/>
      <c r="L156" s="1666"/>
      <c r="M156" s="1666"/>
      <c r="N156" s="1666"/>
      <c r="O156" s="1666"/>
      <c r="P156" s="1666"/>
      <c r="Q156" s="1666"/>
      <c r="R156" s="1666"/>
      <c r="AF156"/>
      <c r="AK156" s="1666"/>
      <c r="AL156" s="1666"/>
      <c r="AM156" s="1666"/>
      <c r="AN156" s="1666"/>
      <c r="AO156" s="1666"/>
      <c r="AP156" s="1666"/>
      <c r="AQ156" s="1666"/>
      <c r="AR156" s="1666"/>
      <c r="AS156" s="1666"/>
      <c r="AT156" s="1666"/>
      <c r="AU156" s="1666"/>
      <c r="AV156" s="1666"/>
      <c r="AW156" s="1666"/>
      <c r="AX156" s="1666"/>
      <c r="AZ156" s="1666"/>
      <c r="BA156" s="1666"/>
      <c r="BB156" s="1666"/>
      <c r="BC156" s="1666"/>
      <c r="BD156" s="1666"/>
      <c r="BE156" s="1666"/>
      <c r="BF156" s="1666"/>
      <c r="BG156" s="1666"/>
      <c r="BH156" s="1666"/>
      <c r="BI156" s="1666"/>
      <c r="BJ156" s="1666"/>
      <c r="BK156" s="1666"/>
      <c r="BL156" s="1666"/>
      <c r="BM156" s="1666"/>
    </row>
    <row r="157" spans="1:65" ht="15.75">
      <c r="A157" s="12">
        <v>1</v>
      </c>
      <c r="B157" s="1849" t="s">
        <v>1440</v>
      </c>
      <c r="C157" s="1849"/>
      <c r="D157" s="1849"/>
      <c r="E157" s="1849"/>
      <c r="F157" s="1849"/>
      <c r="G157" s="1849"/>
      <c r="H157" s="1849"/>
      <c r="I157" s="1849"/>
      <c r="J157" s="1849"/>
      <c r="K157" s="1849"/>
      <c r="L157" s="1849"/>
      <c r="M157" s="1849"/>
      <c r="N157" s="1849"/>
      <c r="O157" s="1849"/>
      <c r="P157" s="1849"/>
      <c r="Q157" s="1849"/>
      <c r="R157" s="1849"/>
      <c r="AF157"/>
      <c r="AK157" s="1849"/>
      <c r="AL157" s="1849"/>
      <c r="AM157" s="1849"/>
      <c r="AN157" s="1849"/>
      <c r="AO157" s="1849"/>
      <c r="AP157" s="1849"/>
      <c r="AQ157" s="1849"/>
      <c r="AR157" s="1849"/>
      <c r="AS157" s="1849"/>
      <c r="AT157" s="1849"/>
      <c r="AU157" s="1849"/>
      <c r="AV157" s="1849"/>
      <c r="AW157" s="1849"/>
      <c r="AX157" s="1849"/>
      <c r="AZ157" s="1849"/>
      <c r="BA157" s="1849"/>
      <c r="BB157" s="1849"/>
      <c r="BC157" s="1849"/>
      <c r="BD157" s="1849"/>
      <c r="BE157" s="1849"/>
      <c r="BF157" s="1849"/>
      <c r="BG157" s="1849"/>
      <c r="BH157" s="1849"/>
      <c r="BI157" s="1849"/>
      <c r="BJ157" s="1849"/>
      <c r="BK157" s="1849"/>
      <c r="BL157" s="1849"/>
      <c r="BM157" s="1849"/>
    </row>
    <row r="158" spans="1:65" ht="15.75">
      <c r="A158" s="12"/>
      <c r="B158" s="39" t="s">
        <v>1308</v>
      </c>
      <c r="C158" s="1656"/>
      <c r="D158" s="1656"/>
      <c r="E158" s="1656"/>
      <c r="F158" s="1656"/>
      <c r="G158" s="1656" t="s">
        <v>1309</v>
      </c>
      <c r="H158" s="1656"/>
      <c r="I158" s="1656"/>
      <c r="J158" s="1656"/>
      <c r="K158" s="1656"/>
      <c r="L158" s="1656"/>
      <c r="M158" s="1656"/>
      <c r="N158" s="1656"/>
      <c r="O158" s="1656"/>
      <c r="P158" s="1656"/>
      <c r="Q158" s="1656"/>
      <c r="R158" s="1656"/>
      <c r="U158" s="1656" t="s">
        <v>1309</v>
      </c>
      <c r="V158" s="1656"/>
      <c r="W158" s="1656"/>
      <c r="X158" s="1656"/>
      <c r="Y158" s="1656"/>
      <c r="Z158" s="1656"/>
      <c r="AA158" s="1656"/>
      <c r="AB158" s="1656"/>
      <c r="AC158" s="1656"/>
      <c r="AD158" s="1656"/>
      <c r="AE158" s="1656"/>
      <c r="AF158" s="1656"/>
      <c r="AK158" s="1656"/>
      <c r="AL158" s="1656"/>
      <c r="AM158" s="1656" t="s">
        <v>1309</v>
      </c>
      <c r="AN158" s="1656"/>
      <c r="AO158" s="1656"/>
      <c r="AP158" s="1656"/>
      <c r="AQ158" s="1656"/>
      <c r="AR158" s="1656"/>
      <c r="AS158" s="1656"/>
      <c r="AT158" s="1656"/>
      <c r="AU158" s="1656"/>
      <c r="AV158" s="1656"/>
      <c r="AW158" s="1656"/>
      <c r="AX158" s="1656"/>
      <c r="AZ158" s="1656"/>
      <c r="BA158" s="1656"/>
      <c r="BB158" s="1656" t="s">
        <v>1309</v>
      </c>
      <c r="BC158" s="1656"/>
      <c r="BD158" s="1656"/>
      <c r="BE158" s="1656"/>
      <c r="BF158" s="1656"/>
      <c r="BG158" s="1656"/>
      <c r="BH158" s="1656"/>
      <c r="BI158" s="1656"/>
      <c r="BJ158" s="1656"/>
      <c r="BK158" s="1656"/>
      <c r="BL158" s="1656"/>
      <c r="BM158" s="1656"/>
    </row>
    <row r="159" spans="1:65" ht="75">
      <c r="A159" s="71"/>
      <c r="B159" s="28" t="s">
        <v>1310</v>
      </c>
      <c r="C159" s="66" t="s">
        <v>1377</v>
      </c>
      <c r="D159" s="43"/>
      <c r="E159" s="106"/>
      <c r="F159" s="108"/>
      <c r="G159" s="2401" t="e">
        <f>#REF!</f>
        <v>#REF!</v>
      </c>
      <c r="H159" s="2401"/>
      <c r="I159" s="2401"/>
      <c r="J159" s="2401"/>
      <c r="K159" s="2401"/>
      <c r="L159" s="2401"/>
      <c r="M159" s="2401"/>
      <c r="N159" s="2401"/>
      <c r="O159" s="2401"/>
      <c r="P159" s="2401"/>
      <c r="Q159" s="2401"/>
      <c r="R159" s="2401"/>
      <c r="S159" s="111"/>
      <c r="T159" s="108"/>
      <c r="U159" s="2401">
        <f>'GIÁ VLXD THÁNG 9.2022 -PL2'!G168</f>
        <v>2389000</v>
      </c>
      <c r="V159" s="2401"/>
      <c r="W159" s="2401"/>
      <c r="X159" s="2401"/>
      <c r="Y159" s="2401"/>
      <c r="Z159" s="2401"/>
      <c r="AA159" s="2401"/>
      <c r="AB159" s="2401"/>
      <c r="AC159" s="2401"/>
      <c r="AD159" s="2401"/>
      <c r="AE159" s="2401"/>
      <c r="AF159" s="2401"/>
      <c r="AK159" s="106"/>
      <c r="AL159" s="108"/>
      <c r="AM159" s="2401" t="s">
        <v>27</v>
      </c>
      <c r="AN159" s="2401"/>
      <c r="AO159" s="2401"/>
      <c r="AP159" s="2401"/>
      <c r="AQ159" s="2401"/>
      <c r="AR159" s="2401"/>
      <c r="AS159" s="2401"/>
      <c r="AT159" s="2401"/>
      <c r="AU159" s="2401"/>
      <c r="AV159" s="2401"/>
      <c r="AW159" s="2401"/>
      <c r="AX159" s="2401"/>
      <c r="AZ159" s="106"/>
      <c r="BA159" s="108"/>
      <c r="BB159" s="2401" t="e">
        <v>#VALUE!</v>
      </c>
      <c r="BC159" s="2401"/>
      <c r="BD159" s="2401"/>
      <c r="BE159" s="2401"/>
      <c r="BF159" s="2401"/>
      <c r="BG159" s="2401"/>
      <c r="BH159" s="2401"/>
      <c r="BI159" s="2401"/>
      <c r="BJ159" s="2401"/>
      <c r="BK159" s="2401"/>
      <c r="BL159" s="2401"/>
      <c r="BM159" s="2401"/>
    </row>
    <row r="160" spans="1:65" ht="105" customHeight="1">
      <c r="A160" s="71"/>
      <c r="B160" s="28" t="s">
        <v>1311</v>
      </c>
      <c r="C160" s="66" t="s">
        <v>1377</v>
      </c>
      <c r="D160" s="43"/>
      <c r="E160" s="106"/>
      <c r="F160" s="108"/>
      <c r="G160" s="2401" t="e">
        <f>#REF!</f>
        <v>#REF!</v>
      </c>
      <c r="H160" s="2401"/>
      <c r="I160" s="2401"/>
      <c r="J160" s="2401"/>
      <c r="K160" s="2401"/>
      <c r="L160" s="2401"/>
      <c r="M160" s="2401"/>
      <c r="N160" s="2401"/>
      <c r="O160" s="2401"/>
      <c r="P160" s="2401"/>
      <c r="Q160" s="2401"/>
      <c r="R160" s="2401"/>
      <c r="S160" s="111"/>
      <c r="T160" s="108"/>
      <c r="U160" s="2401">
        <f>'GIÁ VLXD THÁNG 9.2022 -PL2'!G169</f>
        <v>2389000</v>
      </c>
      <c r="V160" s="2401"/>
      <c r="W160" s="2401"/>
      <c r="X160" s="2401"/>
      <c r="Y160" s="2401"/>
      <c r="Z160" s="2401"/>
      <c r="AA160" s="2401"/>
      <c r="AB160" s="2401"/>
      <c r="AC160" s="2401"/>
      <c r="AD160" s="2401"/>
      <c r="AE160" s="2401"/>
      <c r="AF160" s="2401"/>
      <c r="AK160" s="106"/>
      <c r="AL160" s="108"/>
      <c r="AM160" s="2401" t="s">
        <v>27</v>
      </c>
      <c r="AN160" s="2401"/>
      <c r="AO160" s="2401"/>
      <c r="AP160" s="2401"/>
      <c r="AQ160" s="2401"/>
      <c r="AR160" s="2401"/>
      <c r="AS160" s="2401"/>
      <c r="AT160" s="2401"/>
      <c r="AU160" s="2401"/>
      <c r="AV160" s="2401"/>
      <c r="AW160" s="2401"/>
      <c r="AX160" s="2401"/>
      <c r="AZ160" s="106"/>
      <c r="BA160" s="108"/>
      <c r="BB160" s="2401" t="e">
        <v>#VALUE!</v>
      </c>
      <c r="BC160" s="2401"/>
      <c r="BD160" s="2401"/>
      <c r="BE160" s="2401"/>
      <c r="BF160" s="2401"/>
      <c r="BG160" s="2401"/>
      <c r="BH160" s="2401"/>
      <c r="BI160" s="2401"/>
      <c r="BJ160" s="2401"/>
      <c r="BK160" s="2401"/>
      <c r="BL160" s="2401"/>
      <c r="BM160" s="2401"/>
    </row>
    <row r="161" spans="1:65" ht="105" customHeight="1">
      <c r="A161" s="71"/>
      <c r="B161" s="28" t="s">
        <v>1312</v>
      </c>
      <c r="C161" s="66" t="s">
        <v>1377</v>
      </c>
      <c r="D161" s="43"/>
      <c r="E161" s="106"/>
      <c r="F161" s="108"/>
      <c r="G161" s="2401" t="e">
        <f>#REF!</f>
        <v>#REF!</v>
      </c>
      <c r="H161" s="2401"/>
      <c r="I161" s="2401"/>
      <c r="J161" s="2401"/>
      <c r="K161" s="2401"/>
      <c r="L161" s="2401"/>
      <c r="M161" s="2401"/>
      <c r="N161" s="2401"/>
      <c r="O161" s="2401"/>
      <c r="P161" s="2401"/>
      <c r="Q161" s="2401"/>
      <c r="R161" s="2401"/>
      <c r="S161" s="111"/>
      <c r="T161" s="108"/>
      <c r="U161" s="2401">
        <f>'GIÁ VLXD THÁNG 9.2022 -PL2'!G170</f>
        <v>2463000</v>
      </c>
      <c r="V161" s="2401"/>
      <c r="W161" s="2401"/>
      <c r="X161" s="2401"/>
      <c r="Y161" s="2401"/>
      <c r="Z161" s="2401"/>
      <c r="AA161" s="2401"/>
      <c r="AB161" s="2401"/>
      <c r="AC161" s="2401"/>
      <c r="AD161" s="2401"/>
      <c r="AE161" s="2401"/>
      <c r="AF161" s="2401"/>
      <c r="AK161" s="106"/>
      <c r="AL161" s="108"/>
      <c r="AM161" s="2401" t="s">
        <v>27</v>
      </c>
      <c r="AN161" s="2401"/>
      <c r="AO161" s="2401"/>
      <c r="AP161" s="2401"/>
      <c r="AQ161" s="2401"/>
      <c r="AR161" s="2401"/>
      <c r="AS161" s="2401"/>
      <c r="AT161" s="2401"/>
      <c r="AU161" s="2401"/>
      <c r="AV161" s="2401"/>
      <c r="AW161" s="2401"/>
      <c r="AX161" s="2401"/>
      <c r="AZ161" s="106"/>
      <c r="BA161" s="108"/>
      <c r="BB161" s="2401" t="e">
        <v>#VALUE!</v>
      </c>
      <c r="BC161" s="2401"/>
      <c r="BD161" s="2401"/>
      <c r="BE161" s="2401"/>
      <c r="BF161" s="2401"/>
      <c r="BG161" s="2401"/>
      <c r="BH161" s="2401"/>
      <c r="BI161" s="2401"/>
      <c r="BJ161" s="2401"/>
      <c r="BK161" s="2401"/>
      <c r="BL161" s="2401"/>
      <c r="BM161" s="2401"/>
    </row>
    <row r="162" spans="1:65" ht="105" customHeight="1">
      <c r="A162" s="71"/>
      <c r="B162" s="28" t="s">
        <v>1313</v>
      </c>
      <c r="C162" s="66" t="s">
        <v>1377</v>
      </c>
      <c r="D162" s="43"/>
      <c r="E162" s="106"/>
      <c r="F162" s="108"/>
      <c r="G162" s="2401" t="e">
        <f>#REF!</f>
        <v>#REF!</v>
      </c>
      <c r="H162" s="2401"/>
      <c r="I162" s="2401"/>
      <c r="J162" s="2401"/>
      <c r="K162" s="2401"/>
      <c r="L162" s="2401"/>
      <c r="M162" s="2401"/>
      <c r="N162" s="2401"/>
      <c r="O162" s="2401"/>
      <c r="P162" s="2401"/>
      <c r="Q162" s="2401"/>
      <c r="R162" s="2401"/>
      <c r="S162" s="111"/>
      <c r="T162" s="108"/>
      <c r="U162" s="2401">
        <f>'GIÁ VLXD THÁNG 9.2022 -PL2'!G171</f>
        <v>2389000</v>
      </c>
      <c r="V162" s="2401"/>
      <c r="W162" s="2401"/>
      <c r="X162" s="2401"/>
      <c r="Y162" s="2401"/>
      <c r="Z162" s="2401"/>
      <c r="AA162" s="2401"/>
      <c r="AB162" s="2401"/>
      <c r="AC162" s="2401"/>
      <c r="AD162" s="2401"/>
      <c r="AE162" s="2401"/>
      <c r="AF162" s="2401"/>
      <c r="AK162" s="106"/>
      <c r="AL162" s="108"/>
      <c r="AM162" s="2401" t="s">
        <v>27</v>
      </c>
      <c r="AN162" s="2401"/>
      <c r="AO162" s="2401"/>
      <c r="AP162" s="2401"/>
      <c r="AQ162" s="2401"/>
      <c r="AR162" s="2401"/>
      <c r="AS162" s="2401"/>
      <c r="AT162" s="2401"/>
      <c r="AU162" s="2401"/>
      <c r="AV162" s="2401"/>
      <c r="AW162" s="2401"/>
      <c r="AX162" s="2401"/>
      <c r="AZ162" s="106"/>
      <c r="BA162" s="108"/>
      <c r="BB162" s="2401" t="e">
        <v>#VALUE!</v>
      </c>
      <c r="BC162" s="2401"/>
      <c r="BD162" s="2401"/>
      <c r="BE162" s="2401"/>
      <c r="BF162" s="2401"/>
      <c r="BG162" s="2401"/>
      <c r="BH162" s="2401"/>
      <c r="BI162" s="2401"/>
      <c r="BJ162" s="2401"/>
      <c r="BK162" s="2401"/>
      <c r="BL162" s="2401"/>
      <c r="BM162" s="2401"/>
    </row>
    <row r="163" spans="1:65" ht="105" customHeight="1">
      <c r="A163" s="71"/>
      <c r="B163" s="28" t="s">
        <v>1314</v>
      </c>
      <c r="C163" s="66" t="s">
        <v>1377</v>
      </c>
      <c r="D163" s="43"/>
      <c r="E163" s="106"/>
      <c r="F163" s="108"/>
      <c r="G163" s="2401" t="e">
        <f>#REF!</f>
        <v>#REF!</v>
      </c>
      <c r="H163" s="2401"/>
      <c r="I163" s="2401"/>
      <c r="J163" s="2401"/>
      <c r="K163" s="2401"/>
      <c r="L163" s="2401"/>
      <c r="M163" s="2401"/>
      <c r="N163" s="2401"/>
      <c r="O163" s="2401"/>
      <c r="P163" s="2401"/>
      <c r="Q163" s="2401"/>
      <c r="R163" s="2401"/>
      <c r="S163" s="111"/>
      <c r="T163" s="108"/>
      <c r="U163" s="2401">
        <f>'GIÁ VLXD THÁNG 9.2022 -PL2'!G172</f>
        <v>2156000</v>
      </c>
      <c r="V163" s="2401"/>
      <c r="W163" s="2401"/>
      <c r="X163" s="2401"/>
      <c r="Y163" s="2401"/>
      <c r="Z163" s="2401"/>
      <c r="AA163" s="2401"/>
      <c r="AB163" s="2401"/>
      <c r="AC163" s="2401"/>
      <c r="AD163" s="2401"/>
      <c r="AE163" s="2401"/>
      <c r="AF163" s="2401"/>
      <c r="AK163" s="106"/>
      <c r="AL163" s="108"/>
      <c r="AM163" s="2401" t="s">
        <v>27</v>
      </c>
      <c r="AN163" s="2401"/>
      <c r="AO163" s="2401"/>
      <c r="AP163" s="2401"/>
      <c r="AQ163" s="2401"/>
      <c r="AR163" s="2401"/>
      <c r="AS163" s="2401"/>
      <c r="AT163" s="2401"/>
      <c r="AU163" s="2401"/>
      <c r="AV163" s="2401"/>
      <c r="AW163" s="2401"/>
      <c r="AX163" s="2401"/>
      <c r="AZ163" s="106"/>
      <c r="BA163" s="108"/>
      <c r="BB163" s="2401" t="e">
        <v>#VALUE!</v>
      </c>
      <c r="BC163" s="2401"/>
      <c r="BD163" s="2401"/>
      <c r="BE163" s="2401"/>
      <c r="BF163" s="2401"/>
      <c r="BG163" s="2401"/>
      <c r="BH163" s="2401"/>
      <c r="BI163" s="2401"/>
      <c r="BJ163" s="2401"/>
      <c r="BK163" s="2401"/>
      <c r="BL163" s="2401"/>
      <c r="BM163" s="2401"/>
    </row>
    <row r="164" spans="1:65" ht="105" customHeight="1">
      <c r="A164" s="71"/>
      <c r="B164" s="28" t="s">
        <v>1315</v>
      </c>
      <c r="C164" s="66" t="s">
        <v>1377</v>
      </c>
      <c r="D164" s="43"/>
      <c r="E164" s="106"/>
      <c r="F164" s="108"/>
      <c r="G164" s="2401" t="e">
        <f>#REF!</f>
        <v>#REF!</v>
      </c>
      <c r="H164" s="2401"/>
      <c r="I164" s="2401"/>
      <c r="J164" s="2401"/>
      <c r="K164" s="2401"/>
      <c r="L164" s="2401"/>
      <c r="M164" s="2401"/>
      <c r="N164" s="2401"/>
      <c r="O164" s="2401"/>
      <c r="P164" s="2401"/>
      <c r="Q164" s="2401"/>
      <c r="R164" s="2401"/>
      <c r="S164" s="111"/>
      <c r="T164" s="108"/>
      <c r="U164" s="2401">
        <f>'GIÁ VLXD THÁNG 9.2022 -PL2'!G173</f>
        <v>2156000</v>
      </c>
      <c r="V164" s="2401"/>
      <c r="W164" s="2401"/>
      <c r="X164" s="2401"/>
      <c r="Y164" s="2401"/>
      <c r="Z164" s="2401"/>
      <c r="AA164" s="2401"/>
      <c r="AB164" s="2401"/>
      <c r="AC164" s="2401"/>
      <c r="AD164" s="2401"/>
      <c r="AE164" s="2401"/>
      <c r="AF164" s="2401"/>
      <c r="AK164" s="106"/>
      <c r="AL164" s="108"/>
      <c r="AM164" s="2401" t="s">
        <v>27</v>
      </c>
      <c r="AN164" s="2401"/>
      <c r="AO164" s="2401"/>
      <c r="AP164" s="2401"/>
      <c r="AQ164" s="2401"/>
      <c r="AR164" s="2401"/>
      <c r="AS164" s="2401"/>
      <c r="AT164" s="2401"/>
      <c r="AU164" s="2401"/>
      <c r="AV164" s="2401"/>
      <c r="AW164" s="2401"/>
      <c r="AX164" s="2401"/>
      <c r="AZ164" s="106"/>
      <c r="BA164" s="108"/>
      <c r="BB164" s="2401" t="e">
        <v>#VALUE!</v>
      </c>
      <c r="BC164" s="2401"/>
      <c r="BD164" s="2401"/>
      <c r="BE164" s="2401"/>
      <c r="BF164" s="2401"/>
      <c r="BG164" s="2401"/>
      <c r="BH164" s="2401"/>
      <c r="BI164" s="2401"/>
      <c r="BJ164" s="2401"/>
      <c r="BK164" s="2401"/>
      <c r="BL164" s="2401"/>
      <c r="BM164" s="2401"/>
    </row>
    <row r="165" spans="1:65" ht="105" customHeight="1">
      <c r="A165" s="71"/>
      <c r="B165" s="28" t="s">
        <v>1316</v>
      </c>
      <c r="C165" s="66" t="s">
        <v>1377</v>
      </c>
      <c r="D165" s="43"/>
      <c r="E165" s="106"/>
      <c r="F165" s="108"/>
      <c r="G165" s="2401" t="e">
        <f>#REF!</f>
        <v>#REF!</v>
      </c>
      <c r="H165" s="2401"/>
      <c r="I165" s="2401"/>
      <c r="J165" s="2401"/>
      <c r="K165" s="2401"/>
      <c r="L165" s="2401"/>
      <c r="M165" s="2401"/>
      <c r="N165" s="2401"/>
      <c r="O165" s="2401"/>
      <c r="P165" s="2401"/>
      <c r="Q165" s="2401"/>
      <c r="R165" s="2401"/>
      <c r="S165" s="111"/>
      <c r="T165" s="108"/>
      <c r="U165" s="2401">
        <f>'GIÁ VLXD THÁNG 9.2022 -PL2'!G174</f>
        <v>2156000</v>
      </c>
      <c r="V165" s="2401"/>
      <c r="W165" s="2401"/>
      <c r="X165" s="2401"/>
      <c r="Y165" s="2401"/>
      <c r="Z165" s="2401"/>
      <c r="AA165" s="2401"/>
      <c r="AB165" s="2401"/>
      <c r="AC165" s="2401"/>
      <c r="AD165" s="2401"/>
      <c r="AE165" s="2401"/>
      <c r="AF165" s="2401"/>
      <c r="AK165" s="106"/>
      <c r="AL165" s="108"/>
      <c r="AM165" s="2401" t="s">
        <v>27</v>
      </c>
      <c r="AN165" s="2401"/>
      <c r="AO165" s="2401"/>
      <c r="AP165" s="2401"/>
      <c r="AQ165" s="2401"/>
      <c r="AR165" s="2401"/>
      <c r="AS165" s="2401"/>
      <c r="AT165" s="2401"/>
      <c r="AU165" s="2401"/>
      <c r="AV165" s="2401"/>
      <c r="AW165" s="2401"/>
      <c r="AX165" s="2401"/>
      <c r="AZ165" s="106"/>
      <c r="BA165" s="108"/>
      <c r="BB165" s="2401" t="e">
        <v>#VALUE!</v>
      </c>
      <c r="BC165" s="2401"/>
      <c r="BD165" s="2401"/>
      <c r="BE165" s="2401"/>
      <c r="BF165" s="2401"/>
      <c r="BG165" s="2401"/>
      <c r="BH165" s="2401"/>
      <c r="BI165" s="2401"/>
      <c r="BJ165" s="2401"/>
      <c r="BK165" s="2401"/>
      <c r="BL165" s="2401"/>
      <c r="BM165" s="2401"/>
    </row>
    <row r="166" spans="1:65" ht="63" customHeight="1">
      <c r="A166" s="20"/>
      <c r="B166" s="13" t="s">
        <v>1317</v>
      </c>
      <c r="C166" s="43"/>
      <c r="D166" s="43"/>
      <c r="E166" s="106"/>
      <c r="F166" s="108"/>
      <c r="G166" s="2401" t="e">
        <f>#REF!</f>
        <v>#REF!</v>
      </c>
      <c r="H166" s="2401"/>
      <c r="I166" s="2401"/>
      <c r="J166" s="2401"/>
      <c r="K166" s="2401"/>
      <c r="L166" s="2401"/>
      <c r="M166" s="2401"/>
      <c r="N166" s="2401"/>
      <c r="O166" s="2401"/>
      <c r="P166" s="2401"/>
      <c r="Q166" s="2401"/>
      <c r="R166" s="2401"/>
      <c r="S166" s="111"/>
      <c r="T166" s="108"/>
      <c r="U166" s="2401">
        <f>'GIÁ VLXD THÁNG 9.2022 -PL2'!G175</f>
        <v>0</v>
      </c>
      <c r="V166" s="2401"/>
      <c r="W166" s="2401"/>
      <c r="X166" s="2401"/>
      <c r="Y166" s="2401"/>
      <c r="Z166" s="2401"/>
      <c r="AA166" s="2401"/>
      <c r="AB166" s="2401"/>
      <c r="AC166" s="2401"/>
      <c r="AD166" s="2401"/>
      <c r="AE166" s="2401"/>
      <c r="AF166" s="2401"/>
      <c r="AK166" s="106"/>
      <c r="AL166" s="108"/>
      <c r="AM166" s="2401" t="s">
        <v>27</v>
      </c>
      <c r="AN166" s="2401"/>
      <c r="AO166" s="2401"/>
      <c r="AP166" s="2401"/>
      <c r="AQ166" s="2401"/>
      <c r="AR166" s="2401"/>
      <c r="AS166" s="2401"/>
      <c r="AT166" s="2401"/>
      <c r="AU166" s="2401"/>
      <c r="AV166" s="2401"/>
      <c r="AW166" s="2401"/>
      <c r="AX166" s="2401"/>
      <c r="AZ166" s="106"/>
      <c r="BA166" s="108"/>
      <c r="BB166" s="2401" t="e">
        <v>#VALUE!</v>
      </c>
      <c r="BC166" s="2401"/>
      <c r="BD166" s="2401"/>
      <c r="BE166" s="2401"/>
      <c r="BF166" s="2401"/>
      <c r="BG166" s="2401"/>
      <c r="BH166" s="2401"/>
      <c r="BI166" s="2401"/>
      <c r="BJ166" s="2401"/>
      <c r="BK166" s="2401"/>
      <c r="BL166" s="2401"/>
      <c r="BM166" s="2401"/>
    </row>
    <row r="167" spans="1:65" ht="120" customHeight="1">
      <c r="A167" s="71"/>
      <c r="B167" s="109" t="s">
        <v>1318</v>
      </c>
      <c r="C167" s="66" t="s">
        <v>1377</v>
      </c>
      <c r="D167" s="43"/>
      <c r="E167" s="106"/>
      <c r="F167" s="108"/>
      <c r="G167" s="2401" t="e">
        <f>#REF!</f>
        <v>#REF!</v>
      </c>
      <c r="H167" s="2401"/>
      <c r="I167" s="2401"/>
      <c r="J167" s="2401"/>
      <c r="K167" s="2401"/>
      <c r="L167" s="2401"/>
      <c r="M167" s="2401"/>
      <c r="N167" s="2401"/>
      <c r="O167" s="2401"/>
      <c r="P167" s="2401"/>
      <c r="Q167" s="2401"/>
      <c r="R167" s="2401"/>
      <c r="S167" s="111"/>
      <c r="T167" s="108"/>
      <c r="U167" s="2401">
        <f>'GIÁ VLXD THÁNG 9.2022 -PL2'!G176</f>
        <v>3198000</v>
      </c>
      <c r="V167" s="2401"/>
      <c r="W167" s="2401"/>
      <c r="X167" s="2401"/>
      <c r="Y167" s="2401"/>
      <c r="Z167" s="2401"/>
      <c r="AA167" s="2401"/>
      <c r="AB167" s="2401"/>
      <c r="AC167" s="2401"/>
      <c r="AD167" s="2401"/>
      <c r="AE167" s="2401"/>
      <c r="AF167" s="2401"/>
      <c r="AK167" s="106"/>
      <c r="AL167" s="108"/>
      <c r="AM167" s="2401" t="s">
        <v>27</v>
      </c>
      <c r="AN167" s="2401"/>
      <c r="AO167" s="2401"/>
      <c r="AP167" s="2401"/>
      <c r="AQ167" s="2401"/>
      <c r="AR167" s="2401"/>
      <c r="AS167" s="2401"/>
      <c r="AT167" s="2401"/>
      <c r="AU167" s="2401"/>
      <c r="AV167" s="2401"/>
      <c r="AW167" s="2401"/>
      <c r="AX167" s="2401"/>
      <c r="AZ167" s="106"/>
      <c r="BA167" s="108"/>
      <c r="BB167" s="2401" t="e">
        <v>#VALUE!</v>
      </c>
      <c r="BC167" s="2401"/>
      <c r="BD167" s="2401"/>
      <c r="BE167" s="2401"/>
      <c r="BF167" s="2401"/>
      <c r="BG167" s="2401"/>
      <c r="BH167" s="2401"/>
      <c r="BI167" s="2401"/>
      <c r="BJ167" s="2401"/>
      <c r="BK167" s="2401"/>
      <c r="BL167" s="2401"/>
      <c r="BM167" s="2401"/>
    </row>
    <row r="168" spans="1:65" ht="120" customHeight="1">
      <c r="A168" s="71"/>
      <c r="B168" s="109" t="s">
        <v>1319</v>
      </c>
      <c r="C168" s="66" t="s">
        <v>1377</v>
      </c>
      <c r="D168" s="43"/>
      <c r="E168" s="106"/>
      <c r="F168" s="108"/>
      <c r="G168" s="2401" t="e">
        <f>#REF!</f>
        <v>#REF!</v>
      </c>
      <c r="H168" s="2401"/>
      <c r="I168" s="2401"/>
      <c r="J168" s="2401"/>
      <c r="K168" s="2401"/>
      <c r="L168" s="2401"/>
      <c r="M168" s="2401"/>
      <c r="N168" s="2401"/>
      <c r="O168" s="2401"/>
      <c r="P168" s="2401"/>
      <c r="Q168" s="2401"/>
      <c r="R168" s="2401"/>
      <c r="S168" s="111"/>
      <c r="T168" s="108"/>
      <c r="U168" s="2401">
        <f>'GIÁ VLXD THÁNG 9.2022 -PL2'!G177</f>
        <v>3198000</v>
      </c>
      <c r="V168" s="2401"/>
      <c r="W168" s="2401"/>
      <c r="X168" s="2401"/>
      <c r="Y168" s="2401"/>
      <c r="Z168" s="2401"/>
      <c r="AA168" s="2401"/>
      <c r="AB168" s="2401"/>
      <c r="AC168" s="2401"/>
      <c r="AD168" s="2401"/>
      <c r="AE168" s="2401"/>
      <c r="AF168" s="2401"/>
      <c r="AK168" s="106"/>
      <c r="AL168" s="108"/>
      <c r="AM168" s="2401" t="s">
        <v>27</v>
      </c>
      <c r="AN168" s="2401"/>
      <c r="AO168" s="2401"/>
      <c r="AP168" s="2401"/>
      <c r="AQ168" s="2401"/>
      <c r="AR168" s="2401"/>
      <c r="AS168" s="2401"/>
      <c r="AT168" s="2401"/>
      <c r="AU168" s="2401"/>
      <c r="AV168" s="2401"/>
      <c r="AW168" s="2401"/>
      <c r="AX168" s="2401"/>
      <c r="AZ168" s="106"/>
      <c r="BA168" s="108"/>
      <c r="BB168" s="2401" t="e">
        <v>#VALUE!</v>
      </c>
      <c r="BC168" s="2401"/>
      <c r="BD168" s="2401"/>
      <c r="BE168" s="2401"/>
      <c r="BF168" s="2401"/>
      <c r="BG168" s="2401"/>
      <c r="BH168" s="2401"/>
      <c r="BI168" s="2401"/>
      <c r="BJ168" s="2401"/>
      <c r="BK168" s="2401"/>
      <c r="BL168" s="2401"/>
      <c r="BM168" s="2401"/>
    </row>
    <row r="169" spans="1:65" ht="120" customHeight="1">
      <c r="A169" s="71"/>
      <c r="B169" s="109" t="s">
        <v>1320</v>
      </c>
      <c r="C169" s="66" t="s">
        <v>1377</v>
      </c>
      <c r="D169" s="43"/>
      <c r="E169" s="106"/>
      <c r="F169" s="108"/>
      <c r="G169" s="2401" t="e">
        <f>#REF!</f>
        <v>#REF!</v>
      </c>
      <c r="H169" s="2401"/>
      <c r="I169" s="2401"/>
      <c r="J169" s="2401"/>
      <c r="K169" s="2401"/>
      <c r="L169" s="2401"/>
      <c r="M169" s="2401"/>
      <c r="N169" s="2401"/>
      <c r="O169" s="2401"/>
      <c r="P169" s="2401"/>
      <c r="Q169" s="2401"/>
      <c r="R169" s="2401"/>
      <c r="S169" s="111"/>
      <c r="T169" s="108"/>
      <c r="U169" s="2401">
        <f>'GIÁ VLXD THÁNG 9.2022 -PL2'!G178</f>
        <v>3198000</v>
      </c>
      <c r="V169" s="2401"/>
      <c r="W169" s="2401"/>
      <c r="X169" s="2401"/>
      <c r="Y169" s="2401"/>
      <c r="Z169" s="2401"/>
      <c r="AA169" s="2401"/>
      <c r="AB169" s="2401"/>
      <c r="AC169" s="2401"/>
      <c r="AD169" s="2401"/>
      <c r="AE169" s="2401"/>
      <c r="AF169" s="2401"/>
      <c r="AK169" s="106"/>
      <c r="AL169" s="108"/>
      <c r="AM169" s="2401" t="s">
        <v>27</v>
      </c>
      <c r="AN169" s="2401"/>
      <c r="AO169" s="2401"/>
      <c r="AP169" s="2401"/>
      <c r="AQ169" s="2401"/>
      <c r="AR169" s="2401"/>
      <c r="AS169" s="2401"/>
      <c r="AT169" s="2401"/>
      <c r="AU169" s="2401"/>
      <c r="AV169" s="2401"/>
      <c r="AW169" s="2401"/>
      <c r="AX169" s="2401"/>
      <c r="AZ169" s="106"/>
      <c r="BA169" s="108"/>
      <c r="BB169" s="2401" t="e">
        <v>#VALUE!</v>
      </c>
      <c r="BC169" s="2401"/>
      <c r="BD169" s="2401"/>
      <c r="BE169" s="2401"/>
      <c r="BF169" s="2401"/>
      <c r="BG169" s="2401"/>
      <c r="BH169" s="2401"/>
      <c r="BI169" s="2401"/>
      <c r="BJ169" s="2401"/>
      <c r="BK169" s="2401"/>
      <c r="BL169" s="2401"/>
      <c r="BM169" s="2401"/>
    </row>
    <row r="170" spans="1:65" ht="120" customHeight="1">
      <c r="A170" s="71"/>
      <c r="B170" s="109" t="s">
        <v>1321</v>
      </c>
      <c r="C170" s="66" t="s">
        <v>1377</v>
      </c>
      <c r="D170" s="43"/>
      <c r="E170" s="106"/>
      <c r="F170" s="108"/>
      <c r="G170" s="2401" t="e">
        <f>#REF!</f>
        <v>#REF!</v>
      </c>
      <c r="H170" s="2401"/>
      <c r="I170" s="2401"/>
      <c r="J170" s="2401"/>
      <c r="K170" s="2401"/>
      <c r="L170" s="2401"/>
      <c r="M170" s="2401"/>
      <c r="N170" s="2401"/>
      <c r="O170" s="2401"/>
      <c r="P170" s="2401"/>
      <c r="Q170" s="2401"/>
      <c r="R170" s="2401"/>
      <c r="S170" s="111"/>
      <c r="T170" s="108"/>
      <c r="U170" s="2401">
        <f>'GIÁ VLXD THÁNG 9.2022 -PL2'!G179</f>
        <v>2973000</v>
      </c>
      <c r="V170" s="2401"/>
      <c r="W170" s="2401"/>
      <c r="X170" s="2401"/>
      <c r="Y170" s="2401"/>
      <c r="Z170" s="2401"/>
      <c r="AA170" s="2401"/>
      <c r="AB170" s="2401"/>
      <c r="AC170" s="2401"/>
      <c r="AD170" s="2401"/>
      <c r="AE170" s="2401"/>
      <c r="AF170" s="2401"/>
      <c r="AK170" s="106"/>
      <c r="AL170" s="108"/>
      <c r="AM170" s="2401" t="s">
        <v>27</v>
      </c>
      <c r="AN170" s="2401"/>
      <c r="AO170" s="2401"/>
      <c r="AP170" s="2401"/>
      <c r="AQ170" s="2401"/>
      <c r="AR170" s="2401"/>
      <c r="AS170" s="2401"/>
      <c r="AT170" s="2401"/>
      <c r="AU170" s="2401"/>
      <c r="AV170" s="2401"/>
      <c r="AW170" s="2401"/>
      <c r="AX170" s="2401"/>
      <c r="AZ170" s="106"/>
      <c r="BA170" s="108"/>
      <c r="BB170" s="2401" t="e">
        <v>#VALUE!</v>
      </c>
      <c r="BC170" s="2401"/>
      <c r="BD170" s="2401"/>
      <c r="BE170" s="2401"/>
      <c r="BF170" s="2401"/>
      <c r="BG170" s="2401"/>
      <c r="BH170" s="2401"/>
      <c r="BI170" s="2401"/>
      <c r="BJ170" s="2401"/>
      <c r="BK170" s="2401"/>
      <c r="BL170" s="2401"/>
      <c r="BM170" s="2401"/>
    </row>
    <row r="171" spans="1:65" ht="120" customHeight="1">
      <c r="A171" s="71"/>
      <c r="B171" s="109" t="s">
        <v>1322</v>
      </c>
      <c r="C171" s="66" t="s">
        <v>1377</v>
      </c>
      <c r="D171" s="43"/>
      <c r="E171" s="106"/>
      <c r="F171" s="108"/>
      <c r="G171" s="2401" t="e">
        <f>#REF!</f>
        <v>#REF!</v>
      </c>
      <c r="H171" s="2401"/>
      <c r="I171" s="2401"/>
      <c r="J171" s="2401"/>
      <c r="K171" s="2401"/>
      <c r="L171" s="2401"/>
      <c r="M171" s="2401"/>
      <c r="N171" s="2401"/>
      <c r="O171" s="2401"/>
      <c r="P171" s="2401"/>
      <c r="Q171" s="2401"/>
      <c r="R171" s="2401"/>
      <c r="S171" s="111"/>
      <c r="T171" s="108"/>
      <c r="U171" s="2401">
        <f>'GIÁ VLXD THÁNG 9.2022 -PL2'!G180</f>
        <v>2973000</v>
      </c>
      <c r="V171" s="2401"/>
      <c r="W171" s="2401"/>
      <c r="X171" s="2401"/>
      <c r="Y171" s="2401"/>
      <c r="Z171" s="2401"/>
      <c r="AA171" s="2401"/>
      <c r="AB171" s="2401"/>
      <c r="AC171" s="2401"/>
      <c r="AD171" s="2401"/>
      <c r="AE171" s="2401"/>
      <c r="AF171" s="2401"/>
      <c r="AK171" s="106"/>
      <c r="AL171" s="108"/>
      <c r="AM171" s="2401" t="s">
        <v>27</v>
      </c>
      <c r="AN171" s="2401"/>
      <c r="AO171" s="2401"/>
      <c r="AP171" s="2401"/>
      <c r="AQ171" s="2401"/>
      <c r="AR171" s="2401"/>
      <c r="AS171" s="2401"/>
      <c r="AT171" s="2401"/>
      <c r="AU171" s="2401"/>
      <c r="AV171" s="2401"/>
      <c r="AW171" s="2401"/>
      <c r="AX171" s="2401"/>
      <c r="AZ171" s="106"/>
      <c r="BA171" s="108"/>
      <c r="BB171" s="2401" t="e">
        <v>#VALUE!</v>
      </c>
      <c r="BC171" s="2401"/>
      <c r="BD171" s="2401"/>
      <c r="BE171" s="2401"/>
      <c r="BF171" s="2401"/>
      <c r="BG171" s="2401"/>
      <c r="BH171" s="2401"/>
      <c r="BI171" s="2401"/>
      <c r="BJ171" s="2401"/>
      <c r="BK171" s="2401"/>
      <c r="BL171" s="2401"/>
      <c r="BM171" s="2401"/>
    </row>
    <row r="172" spans="1:65" ht="120" customHeight="1">
      <c r="A172" s="71"/>
      <c r="B172" s="109" t="s">
        <v>1323</v>
      </c>
      <c r="C172" s="66" t="s">
        <v>1377</v>
      </c>
      <c r="D172" s="43"/>
      <c r="E172" s="106"/>
      <c r="F172" s="108"/>
      <c r="G172" s="2401" t="e">
        <f>#REF!</f>
        <v>#REF!</v>
      </c>
      <c r="H172" s="2401"/>
      <c r="I172" s="2401"/>
      <c r="J172" s="2401"/>
      <c r="K172" s="2401"/>
      <c r="L172" s="2401"/>
      <c r="M172" s="2401"/>
      <c r="N172" s="2401"/>
      <c r="O172" s="2401"/>
      <c r="P172" s="2401"/>
      <c r="Q172" s="2401"/>
      <c r="R172" s="2401"/>
      <c r="S172" s="111"/>
      <c r="T172" s="108"/>
      <c r="U172" s="2401">
        <f>'GIÁ VLXD THÁNG 9.2022 -PL2'!G181</f>
        <v>2973000</v>
      </c>
      <c r="V172" s="2401"/>
      <c r="W172" s="2401"/>
      <c r="X172" s="2401"/>
      <c r="Y172" s="2401"/>
      <c r="Z172" s="2401"/>
      <c r="AA172" s="2401"/>
      <c r="AB172" s="2401"/>
      <c r="AC172" s="2401"/>
      <c r="AD172" s="2401"/>
      <c r="AE172" s="2401"/>
      <c r="AF172" s="2401"/>
      <c r="AK172" s="106"/>
      <c r="AL172" s="108"/>
      <c r="AM172" s="2401" t="s">
        <v>27</v>
      </c>
      <c r="AN172" s="2401"/>
      <c r="AO172" s="2401"/>
      <c r="AP172" s="2401"/>
      <c r="AQ172" s="2401"/>
      <c r="AR172" s="2401"/>
      <c r="AS172" s="2401"/>
      <c r="AT172" s="2401"/>
      <c r="AU172" s="2401"/>
      <c r="AV172" s="2401"/>
      <c r="AW172" s="2401"/>
      <c r="AX172" s="2401"/>
      <c r="AZ172" s="106"/>
      <c r="BA172" s="108"/>
      <c r="BB172" s="2401" t="e">
        <v>#VALUE!</v>
      </c>
      <c r="BC172" s="2401"/>
      <c r="BD172" s="2401"/>
      <c r="BE172" s="2401"/>
      <c r="BF172" s="2401"/>
      <c r="BG172" s="2401"/>
      <c r="BH172" s="2401"/>
      <c r="BI172" s="2401"/>
      <c r="BJ172" s="2401"/>
      <c r="BK172" s="2401"/>
      <c r="BL172" s="2401"/>
      <c r="BM172" s="2401"/>
    </row>
    <row r="173" spans="1:65" ht="120" customHeight="1">
      <c r="A173" s="71"/>
      <c r="B173" s="109" t="s">
        <v>1324</v>
      </c>
      <c r="C173" s="66" t="s">
        <v>1377</v>
      </c>
      <c r="D173" s="43"/>
      <c r="E173" s="106"/>
      <c r="F173" s="108"/>
      <c r="G173" s="2401" t="e">
        <f>#REF!</f>
        <v>#REF!</v>
      </c>
      <c r="H173" s="2401"/>
      <c r="I173" s="2401"/>
      <c r="J173" s="2401"/>
      <c r="K173" s="2401"/>
      <c r="L173" s="2401"/>
      <c r="M173" s="2401"/>
      <c r="N173" s="2401"/>
      <c r="O173" s="2401"/>
      <c r="P173" s="2401"/>
      <c r="Q173" s="2401"/>
      <c r="R173" s="2401"/>
      <c r="S173" s="111"/>
      <c r="T173" s="108"/>
      <c r="U173" s="2401">
        <f>'GIÁ VLXD THÁNG 9.2022 -PL2'!G182</f>
        <v>2973000</v>
      </c>
      <c r="V173" s="2401"/>
      <c r="W173" s="2401"/>
      <c r="X173" s="2401"/>
      <c r="Y173" s="2401"/>
      <c r="Z173" s="2401"/>
      <c r="AA173" s="2401"/>
      <c r="AB173" s="2401"/>
      <c r="AC173" s="2401"/>
      <c r="AD173" s="2401"/>
      <c r="AE173" s="2401"/>
      <c r="AF173" s="2401"/>
      <c r="AK173" s="106"/>
      <c r="AL173" s="108"/>
      <c r="AM173" s="2401" t="s">
        <v>27</v>
      </c>
      <c r="AN173" s="2401"/>
      <c r="AO173" s="2401"/>
      <c r="AP173" s="2401"/>
      <c r="AQ173" s="2401"/>
      <c r="AR173" s="2401"/>
      <c r="AS173" s="2401"/>
      <c r="AT173" s="2401"/>
      <c r="AU173" s="2401"/>
      <c r="AV173" s="2401"/>
      <c r="AW173" s="2401"/>
      <c r="AX173" s="2401"/>
      <c r="AZ173" s="106"/>
      <c r="BA173" s="108"/>
      <c r="BB173" s="2401" t="e">
        <v>#VALUE!</v>
      </c>
      <c r="BC173" s="2401"/>
      <c r="BD173" s="2401"/>
      <c r="BE173" s="2401"/>
      <c r="BF173" s="2401"/>
      <c r="BG173" s="2401"/>
      <c r="BH173" s="2401"/>
      <c r="BI173" s="2401"/>
      <c r="BJ173" s="2401"/>
      <c r="BK173" s="2401"/>
      <c r="BL173" s="2401"/>
      <c r="BM173" s="2401"/>
    </row>
    <row r="174" spans="1:65" ht="15.75" customHeight="1">
      <c r="A174" s="20"/>
      <c r="B174" s="1849" t="s">
        <v>1378</v>
      </c>
      <c r="C174" s="1849"/>
      <c r="D174" s="43"/>
      <c r="E174" s="106"/>
      <c r="F174" s="108"/>
      <c r="G174" s="2401" t="e">
        <f>#REF!</f>
        <v>#REF!</v>
      </c>
      <c r="H174" s="2401"/>
      <c r="I174" s="2401"/>
      <c r="J174" s="2401"/>
      <c r="K174" s="2401"/>
      <c r="L174" s="2401"/>
      <c r="M174" s="2401"/>
      <c r="N174" s="2401"/>
      <c r="O174" s="2401"/>
      <c r="P174" s="2401"/>
      <c r="Q174" s="2401"/>
      <c r="R174" s="2401"/>
      <c r="S174" s="111"/>
      <c r="T174" s="108"/>
      <c r="U174" s="2401">
        <f>'GIÁ VLXD THÁNG 9.2022 -PL2'!G183</f>
        <v>0</v>
      </c>
      <c r="V174" s="2401"/>
      <c r="W174" s="2401"/>
      <c r="X174" s="2401"/>
      <c r="Y174" s="2401"/>
      <c r="Z174" s="2401"/>
      <c r="AA174" s="2401"/>
      <c r="AB174" s="2401"/>
      <c r="AC174" s="2401"/>
      <c r="AD174" s="2401"/>
      <c r="AE174" s="2401"/>
      <c r="AF174" s="2401"/>
      <c r="AK174" s="106"/>
      <c r="AL174" s="108"/>
      <c r="AM174" s="2401" t="s">
        <v>27</v>
      </c>
      <c r="AN174" s="2401"/>
      <c r="AO174" s="2401"/>
      <c r="AP174" s="2401"/>
      <c r="AQ174" s="2401"/>
      <c r="AR174" s="2401"/>
      <c r="AS174" s="2401"/>
      <c r="AT174" s="2401"/>
      <c r="AU174" s="2401"/>
      <c r="AV174" s="2401"/>
      <c r="AW174" s="2401"/>
      <c r="AX174" s="2401"/>
      <c r="AZ174" s="106"/>
      <c r="BA174" s="108"/>
      <c r="BB174" s="2401" t="e">
        <v>#VALUE!</v>
      </c>
      <c r="BC174" s="2401"/>
      <c r="BD174" s="2401"/>
      <c r="BE174" s="2401"/>
      <c r="BF174" s="2401"/>
      <c r="BG174" s="2401"/>
      <c r="BH174" s="2401"/>
      <c r="BI174" s="2401"/>
      <c r="BJ174" s="2401"/>
      <c r="BK174" s="2401"/>
      <c r="BL174" s="2401"/>
      <c r="BM174" s="2401"/>
    </row>
    <row r="175" spans="1:65" ht="150" customHeight="1">
      <c r="A175" s="71"/>
      <c r="B175" s="28" t="s">
        <v>1326</v>
      </c>
      <c r="C175" s="66" t="s">
        <v>1377</v>
      </c>
      <c r="D175" s="43"/>
      <c r="E175" s="106"/>
      <c r="F175" s="108"/>
      <c r="G175" s="2401" t="e">
        <f>#REF!</f>
        <v>#REF!</v>
      </c>
      <c r="H175" s="2401"/>
      <c r="I175" s="2401"/>
      <c r="J175" s="2401"/>
      <c r="K175" s="2401"/>
      <c r="L175" s="2401"/>
      <c r="M175" s="2401"/>
      <c r="N175" s="2401"/>
      <c r="O175" s="2401"/>
      <c r="P175" s="2401"/>
      <c r="Q175" s="2401"/>
      <c r="R175" s="2401"/>
      <c r="S175" s="111"/>
      <c r="T175" s="108"/>
      <c r="U175" s="2401">
        <f>'GIÁ VLXD THÁNG 9.2022 -PL2'!G184</f>
        <v>3898000</v>
      </c>
      <c r="V175" s="2401"/>
      <c r="W175" s="2401"/>
      <c r="X175" s="2401"/>
      <c r="Y175" s="2401"/>
      <c r="Z175" s="2401"/>
      <c r="AA175" s="2401"/>
      <c r="AB175" s="2401"/>
      <c r="AC175" s="2401"/>
      <c r="AD175" s="2401"/>
      <c r="AE175" s="2401"/>
      <c r="AF175" s="2401"/>
      <c r="AK175" s="106"/>
      <c r="AL175" s="108"/>
      <c r="AM175" s="2401" t="s">
        <v>27</v>
      </c>
      <c r="AN175" s="2401"/>
      <c r="AO175" s="2401"/>
      <c r="AP175" s="2401"/>
      <c r="AQ175" s="2401"/>
      <c r="AR175" s="2401"/>
      <c r="AS175" s="2401"/>
      <c r="AT175" s="2401"/>
      <c r="AU175" s="2401"/>
      <c r="AV175" s="2401"/>
      <c r="AW175" s="2401"/>
      <c r="AX175" s="2401"/>
      <c r="AZ175" s="106"/>
      <c r="BA175" s="108"/>
      <c r="BB175" s="2401" t="e">
        <v>#VALUE!</v>
      </c>
      <c r="BC175" s="2401"/>
      <c r="BD175" s="2401"/>
      <c r="BE175" s="2401"/>
      <c r="BF175" s="2401"/>
      <c r="BG175" s="2401"/>
      <c r="BH175" s="2401"/>
      <c r="BI175" s="2401"/>
      <c r="BJ175" s="2401"/>
      <c r="BK175" s="2401"/>
      <c r="BL175" s="2401"/>
      <c r="BM175" s="2401"/>
    </row>
    <row r="176" spans="1:65" ht="150" customHeight="1">
      <c r="A176" s="71"/>
      <c r="B176" s="28" t="s">
        <v>1327</v>
      </c>
      <c r="C176" s="66" t="s">
        <v>1377</v>
      </c>
      <c r="D176" s="43"/>
      <c r="E176" s="106"/>
      <c r="F176" s="108"/>
      <c r="G176" s="2401" t="e">
        <f>#REF!</f>
        <v>#REF!</v>
      </c>
      <c r="H176" s="2401"/>
      <c r="I176" s="2401"/>
      <c r="J176" s="2401"/>
      <c r="K176" s="2401"/>
      <c r="L176" s="2401"/>
      <c r="M176" s="2401"/>
      <c r="N176" s="2401"/>
      <c r="O176" s="2401"/>
      <c r="P176" s="2401"/>
      <c r="Q176" s="2401"/>
      <c r="R176" s="2401"/>
      <c r="S176" s="111"/>
      <c r="T176" s="108"/>
      <c r="U176" s="2401">
        <f>'GIÁ VLXD THÁNG 9.2022 -PL2'!G185</f>
        <v>3898000</v>
      </c>
      <c r="V176" s="2401"/>
      <c r="W176" s="2401"/>
      <c r="X176" s="2401"/>
      <c r="Y176" s="2401"/>
      <c r="Z176" s="2401"/>
      <c r="AA176" s="2401"/>
      <c r="AB176" s="2401"/>
      <c r="AC176" s="2401"/>
      <c r="AD176" s="2401"/>
      <c r="AE176" s="2401"/>
      <c r="AF176" s="2401"/>
      <c r="AK176" s="106"/>
      <c r="AL176" s="108"/>
      <c r="AM176" s="2401" t="s">
        <v>27</v>
      </c>
      <c r="AN176" s="2401"/>
      <c r="AO176" s="2401"/>
      <c r="AP176" s="2401"/>
      <c r="AQ176" s="2401"/>
      <c r="AR176" s="2401"/>
      <c r="AS176" s="2401"/>
      <c r="AT176" s="2401"/>
      <c r="AU176" s="2401"/>
      <c r="AV176" s="2401"/>
      <c r="AW176" s="2401"/>
      <c r="AX176" s="2401"/>
      <c r="AZ176" s="106"/>
      <c r="BA176" s="108"/>
      <c r="BB176" s="2401" t="e">
        <v>#VALUE!</v>
      </c>
      <c r="BC176" s="2401"/>
      <c r="BD176" s="2401"/>
      <c r="BE176" s="2401"/>
      <c r="BF176" s="2401"/>
      <c r="BG176" s="2401"/>
      <c r="BH176" s="2401"/>
      <c r="BI176" s="2401"/>
      <c r="BJ176" s="2401"/>
      <c r="BK176" s="2401"/>
      <c r="BL176" s="2401"/>
      <c r="BM176" s="2401"/>
    </row>
    <row r="177" spans="1:65" ht="150" customHeight="1">
      <c r="A177" s="71"/>
      <c r="B177" s="28" t="s">
        <v>1328</v>
      </c>
      <c r="C177" s="66" t="s">
        <v>1377</v>
      </c>
      <c r="D177" s="43"/>
      <c r="E177" s="106"/>
      <c r="F177" s="108"/>
      <c r="G177" s="2401" t="e">
        <f>#REF!</f>
        <v>#REF!</v>
      </c>
      <c r="H177" s="2401"/>
      <c r="I177" s="2401"/>
      <c r="J177" s="2401"/>
      <c r="K177" s="2401"/>
      <c r="L177" s="2401"/>
      <c r="M177" s="2401"/>
      <c r="N177" s="2401"/>
      <c r="O177" s="2401"/>
      <c r="P177" s="2401"/>
      <c r="Q177" s="2401"/>
      <c r="R177" s="2401"/>
      <c r="S177" s="111"/>
      <c r="T177" s="108"/>
      <c r="U177" s="2401">
        <f>'GIÁ VLXD THÁNG 9.2022 -PL2'!G186</f>
        <v>3898000</v>
      </c>
      <c r="V177" s="2401"/>
      <c r="W177" s="2401"/>
      <c r="X177" s="2401"/>
      <c r="Y177" s="2401"/>
      <c r="Z177" s="2401"/>
      <c r="AA177" s="2401"/>
      <c r="AB177" s="2401"/>
      <c r="AC177" s="2401"/>
      <c r="AD177" s="2401"/>
      <c r="AE177" s="2401"/>
      <c r="AF177" s="2401"/>
      <c r="AK177" s="106"/>
      <c r="AL177" s="108"/>
      <c r="AM177" s="2401" t="s">
        <v>27</v>
      </c>
      <c r="AN177" s="2401"/>
      <c r="AO177" s="2401"/>
      <c r="AP177" s="2401"/>
      <c r="AQ177" s="2401"/>
      <c r="AR177" s="2401"/>
      <c r="AS177" s="2401"/>
      <c r="AT177" s="2401"/>
      <c r="AU177" s="2401"/>
      <c r="AV177" s="2401"/>
      <c r="AW177" s="2401"/>
      <c r="AX177" s="2401"/>
      <c r="AZ177" s="106"/>
      <c r="BA177" s="108"/>
      <c r="BB177" s="2401" t="e">
        <v>#VALUE!</v>
      </c>
      <c r="BC177" s="2401"/>
      <c r="BD177" s="2401"/>
      <c r="BE177" s="2401"/>
      <c r="BF177" s="2401"/>
      <c r="BG177" s="2401"/>
      <c r="BH177" s="2401"/>
      <c r="BI177" s="2401"/>
      <c r="BJ177" s="2401"/>
      <c r="BK177" s="2401"/>
      <c r="BL177" s="2401"/>
      <c r="BM177" s="2401"/>
    </row>
    <row r="178" spans="1:65" ht="150" customHeight="1">
      <c r="A178" s="71"/>
      <c r="B178" s="28" t="s">
        <v>1329</v>
      </c>
      <c r="C178" s="66" t="s">
        <v>1377</v>
      </c>
      <c r="D178" s="43"/>
      <c r="E178" s="106"/>
      <c r="F178" s="108"/>
      <c r="G178" s="2401" t="e">
        <f>#REF!</f>
        <v>#REF!</v>
      </c>
      <c r="H178" s="2401"/>
      <c r="I178" s="2401"/>
      <c r="J178" s="2401"/>
      <c r="K178" s="2401"/>
      <c r="L178" s="2401"/>
      <c r="M178" s="2401"/>
      <c r="N178" s="2401"/>
      <c r="O178" s="2401"/>
      <c r="P178" s="2401"/>
      <c r="Q178" s="2401"/>
      <c r="R178" s="2401"/>
      <c r="S178" s="111"/>
      <c r="T178" s="108"/>
      <c r="U178" s="2401">
        <f>'GIÁ VLXD THÁNG 9.2022 -PL2'!G187</f>
        <v>3473000</v>
      </c>
      <c r="V178" s="2401"/>
      <c r="W178" s="2401"/>
      <c r="X178" s="2401"/>
      <c r="Y178" s="2401"/>
      <c r="Z178" s="2401"/>
      <c r="AA178" s="2401"/>
      <c r="AB178" s="2401"/>
      <c r="AC178" s="2401"/>
      <c r="AD178" s="2401"/>
      <c r="AE178" s="2401"/>
      <c r="AF178" s="2401"/>
      <c r="AK178" s="106"/>
      <c r="AL178" s="108"/>
      <c r="AM178" s="2401" t="s">
        <v>27</v>
      </c>
      <c r="AN178" s="2401"/>
      <c r="AO178" s="2401"/>
      <c r="AP178" s="2401"/>
      <c r="AQ178" s="2401"/>
      <c r="AR178" s="2401"/>
      <c r="AS178" s="2401"/>
      <c r="AT178" s="2401"/>
      <c r="AU178" s="2401"/>
      <c r="AV178" s="2401"/>
      <c r="AW178" s="2401"/>
      <c r="AX178" s="2401"/>
      <c r="AZ178" s="106"/>
      <c r="BA178" s="108"/>
      <c r="BB178" s="2401" t="e">
        <v>#VALUE!</v>
      </c>
      <c r="BC178" s="2401"/>
      <c r="BD178" s="2401"/>
      <c r="BE178" s="2401"/>
      <c r="BF178" s="2401"/>
      <c r="BG178" s="2401"/>
      <c r="BH178" s="2401"/>
      <c r="BI178" s="2401"/>
      <c r="BJ178" s="2401"/>
      <c r="BK178" s="2401"/>
      <c r="BL178" s="2401"/>
      <c r="BM178" s="2401"/>
    </row>
    <row r="179" spans="1:65" ht="150" customHeight="1">
      <c r="A179" s="71"/>
      <c r="B179" s="28" t="s">
        <v>1330</v>
      </c>
      <c r="C179" s="66" t="s">
        <v>1377</v>
      </c>
      <c r="D179" s="43"/>
      <c r="E179" s="106"/>
      <c r="F179" s="108"/>
      <c r="G179" s="2401" t="e">
        <f>#REF!</f>
        <v>#REF!</v>
      </c>
      <c r="H179" s="2401"/>
      <c r="I179" s="2401"/>
      <c r="J179" s="2401"/>
      <c r="K179" s="2401"/>
      <c r="L179" s="2401"/>
      <c r="M179" s="2401"/>
      <c r="N179" s="2401"/>
      <c r="O179" s="2401"/>
      <c r="P179" s="2401"/>
      <c r="Q179" s="2401"/>
      <c r="R179" s="2401"/>
      <c r="S179" s="111"/>
      <c r="T179" s="108"/>
      <c r="U179" s="2401">
        <f>'GIÁ VLXD THÁNG 9.2022 -PL2'!G188</f>
        <v>3473000</v>
      </c>
      <c r="V179" s="2401"/>
      <c r="W179" s="2401"/>
      <c r="X179" s="2401"/>
      <c r="Y179" s="2401"/>
      <c r="Z179" s="2401"/>
      <c r="AA179" s="2401"/>
      <c r="AB179" s="2401"/>
      <c r="AC179" s="2401"/>
      <c r="AD179" s="2401"/>
      <c r="AE179" s="2401"/>
      <c r="AF179" s="2401"/>
      <c r="AK179" s="106"/>
      <c r="AL179" s="108"/>
      <c r="AM179" s="2401" t="s">
        <v>27</v>
      </c>
      <c r="AN179" s="2401"/>
      <c r="AO179" s="2401"/>
      <c r="AP179" s="2401"/>
      <c r="AQ179" s="2401"/>
      <c r="AR179" s="2401"/>
      <c r="AS179" s="2401"/>
      <c r="AT179" s="2401"/>
      <c r="AU179" s="2401"/>
      <c r="AV179" s="2401"/>
      <c r="AW179" s="2401"/>
      <c r="AX179" s="2401"/>
      <c r="AZ179" s="106"/>
      <c r="BA179" s="108"/>
      <c r="BB179" s="2401" t="e">
        <v>#VALUE!</v>
      </c>
      <c r="BC179" s="2401"/>
      <c r="BD179" s="2401"/>
      <c r="BE179" s="2401"/>
      <c r="BF179" s="2401"/>
      <c r="BG179" s="2401"/>
      <c r="BH179" s="2401"/>
      <c r="BI179" s="2401"/>
      <c r="BJ179" s="2401"/>
      <c r="BK179" s="2401"/>
      <c r="BL179" s="2401"/>
      <c r="BM179" s="2401"/>
    </row>
    <row r="180" spans="1:65" ht="150" customHeight="1">
      <c r="A180" s="71"/>
      <c r="B180" s="88" t="s">
        <v>1331</v>
      </c>
      <c r="C180" s="66" t="s">
        <v>1377</v>
      </c>
      <c r="D180" s="43"/>
      <c r="E180" s="106"/>
      <c r="F180" s="108"/>
      <c r="G180" s="2401" t="e">
        <f>#REF!</f>
        <v>#REF!</v>
      </c>
      <c r="H180" s="2401"/>
      <c r="I180" s="2401"/>
      <c r="J180" s="2401"/>
      <c r="K180" s="2401"/>
      <c r="L180" s="2401"/>
      <c r="M180" s="2401"/>
      <c r="N180" s="2401"/>
      <c r="O180" s="2401"/>
      <c r="P180" s="2401"/>
      <c r="Q180" s="2401"/>
      <c r="R180" s="2401"/>
      <c r="S180" s="111"/>
      <c r="T180" s="108"/>
      <c r="U180" s="2401">
        <f>'GIÁ VLXD THÁNG 9.2022 -PL2'!G189</f>
        <v>3473000</v>
      </c>
      <c r="V180" s="2401"/>
      <c r="W180" s="2401"/>
      <c r="X180" s="2401"/>
      <c r="Y180" s="2401"/>
      <c r="Z180" s="2401"/>
      <c r="AA180" s="2401"/>
      <c r="AB180" s="2401"/>
      <c r="AC180" s="2401"/>
      <c r="AD180" s="2401"/>
      <c r="AE180" s="2401"/>
      <c r="AF180" s="2401"/>
      <c r="AK180" s="106"/>
      <c r="AL180" s="108"/>
      <c r="AM180" s="2401" t="s">
        <v>27</v>
      </c>
      <c r="AN180" s="2401"/>
      <c r="AO180" s="2401"/>
      <c r="AP180" s="2401"/>
      <c r="AQ180" s="2401"/>
      <c r="AR180" s="2401"/>
      <c r="AS180" s="2401"/>
      <c r="AT180" s="2401"/>
      <c r="AU180" s="2401"/>
      <c r="AV180" s="2401"/>
      <c r="AW180" s="2401"/>
      <c r="AX180" s="2401"/>
      <c r="AZ180" s="106"/>
      <c r="BA180" s="108"/>
      <c r="BB180" s="2401" t="e">
        <v>#VALUE!</v>
      </c>
      <c r="BC180" s="2401"/>
      <c r="BD180" s="2401"/>
      <c r="BE180" s="2401"/>
      <c r="BF180" s="2401"/>
      <c r="BG180" s="2401"/>
      <c r="BH180" s="2401"/>
      <c r="BI180" s="2401"/>
      <c r="BJ180" s="2401"/>
      <c r="BK180" s="2401"/>
      <c r="BL180" s="2401"/>
      <c r="BM180" s="2401"/>
    </row>
    <row r="181" spans="1:65" ht="150" customHeight="1">
      <c r="A181" s="71"/>
      <c r="B181" s="88" t="s">
        <v>1332</v>
      </c>
      <c r="C181" s="66" t="s">
        <v>1377</v>
      </c>
      <c r="D181" s="43"/>
      <c r="E181" s="106"/>
      <c r="F181" s="108"/>
      <c r="G181" s="2401" t="e">
        <f>#REF!</f>
        <v>#REF!</v>
      </c>
      <c r="H181" s="2401"/>
      <c r="I181" s="2401"/>
      <c r="J181" s="2401"/>
      <c r="K181" s="2401"/>
      <c r="L181" s="2401"/>
      <c r="M181" s="2401"/>
      <c r="N181" s="2401"/>
      <c r="O181" s="2401"/>
      <c r="P181" s="2401"/>
      <c r="Q181" s="2401"/>
      <c r="R181" s="2401"/>
      <c r="S181" s="111"/>
      <c r="T181" s="108"/>
      <c r="U181" s="2401">
        <f>'GIÁ VLXD THÁNG 9.2022 -PL2'!G190</f>
        <v>3473000</v>
      </c>
      <c r="V181" s="2401"/>
      <c r="W181" s="2401"/>
      <c r="X181" s="2401"/>
      <c r="Y181" s="2401"/>
      <c r="Z181" s="2401"/>
      <c r="AA181" s="2401"/>
      <c r="AB181" s="2401"/>
      <c r="AC181" s="2401"/>
      <c r="AD181" s="2401"/>
      <c r="AE181" s="2401"/>
      <c r="AF181" s="2401"/>
      <c r="AK181" s="106"/>
      <c r="AL181" s="108"/>
      <c r="AM181" s="2401" t="s">
        <v>27</v>
      </c>
      <c r="AN181" s="2401"/>
      <c r="AO181" s="2401"/>
      <c r="AP181" s="2401"/>
      <c r="AQ181" s="2401"/>
      <c r="AR181" s="2401"/>
      <c r="AS181" s="2401"/>
      <c r="AT181" s="2401"/>
      <c r="AU181" s="2401"/>
      <c r="AV181" s="2401"/>
      <c r="AW181" s="2401"/>
      <c r="AX181" s="2401"/>
      <c r="AZ181" s="106"/>
      <c r="BA181" s="108"/>
      <c r="BB181" s="2401" t="e">
        <v>#VALUE!</v>
      </c>
      <c r="BC181" s="2401"/>
      <c r="BD181" s="2401"/>
      <c r="BE181" s="2401"/>
      <c r="BF181" s="2401"/>
      <c r="BG181" s="2401"/>
      <c r="BH181" s="2401"/>
      <c r="BI181" s="2401"/>
      <c r="BJ181" s="2401"/>
      <c r="BK181" s="2401"/>
      <c r="BL181" s="2401"/>
      <c r="BM181" s="2401"/>
    </row>
    <row r="182" spans="1:65" ht="105" customHeight="1">
      <c r="A182" s="71"/>
      <c r="B182" s="28" t="s">
        <v>1333</v>
      </c>
      <c r="C182" s="66" t="s">
        <v>1377</v>
      </c>
      <c r="D182" s="43"/>
      <c r="E182" s="106"/>
      <c r="F182" s="108"/>
      <c r="G182" s="2401" t="e">
        <f>#REF!</f>
        <v>#REF!</v>
      </c>
      <c r="H182" s="2401"/>
      <c r="I182" s="2401"/>
      <c r="J182" s="2401"/>
      <c r="K182" s="2401"/>
      <c r="L182" s="2401"/>
      <c r="M182" s="2401"/>
      <c r="N182" s="2401"/>
      <c r="O182" s="2401"/>
      <c r="P182" s="2401"/>
      <c r="Q182" s="2401"/>
      <c r="R182" s="2401"/>
      <c r="S182" s="111"/>
      <c r="T182" s="108"/>
      <c r="U182" s="2401">
        <f>'GIÁ VLXD THÁNG 9.2022 -PL2'!G191</f>
        <v>2850000</v>
      </c>
      <c r="V182" s="2401"/>
      <c r="W182" s="2401"/>
      <c r="X182" s="2401"/>
      <c r="Y182" s="2401"/>
      <c r="Z182" s="2401"/>
      <c r="AA182" s="2401"/>
      <c r="AB182" s="2401"/>
      <c r="AC182" s="2401"/>
      <c r="AD182" s="2401"/>
      <c r="AE182" s="2401"/>
      <c r="AF182" s="2401"/>
      <c r="AK182" s="106"/>
      <c r="AL182" s="108"/>
      <c r="AM182" s="2401" t="s">
        <v>27</v>
      </c>
      <c r="AN182" s="2401"/>
      <c r="AO182" s="2401"/>
      <c r="AP182" s="2401"/>
      <c r="AQ182" s="2401"/>
      <c r="AR182" s="2401"/>
      <c r="AS182" s="2401"/>
      <c r="AT182" s="2401"/>
      <c r="AU182" s="2401"/>
      <c r="AV182" s="2401"/>
      <c r="AW182" s="2401"/>
      <c r="AX182" s="2401"/>
      <c r="AZ182" s="106"/>
      <c r="BA182" s="108"/>
      <c r="BB182" s="2401" t="e">
        <v>#VALUE!</v>
      </c>
      <c r="BC182" s="2401"/>
      <c r="BD182" s="2401"/>
      <c r="BE182" s="2401"/>
      <c r="BF182" s="2401"/>
      <c r="BG182" s="2401"/>
      <c r="BH182" s="2401"/>
      <c r="BI182" s="2401"/>
      <c r="BJ182" s="2401"/>
      <c r="BK182" s="2401"/>
      <c r="BL182" s="2401"/>
      <c r="BM182" s="2401"/>
    </row>
  </sheetData>
  <mergeCells count="322">
    <mergeCell ref="G58:P60"/>
    <mergeCell ref="G34:R39"/>
    <mergeCell ref="G73:O74"/>
    <mergeCell ref="G76:P77"/>
    <mergeCell ref="G80:P81"/>
    <mergeCell ref="G63:P65"/>
    <mergeCell ref="G70:P71"/>
    <mergeCell ref="B82:R82"/>
    <mergeCell ref="B72:R72"/>
    <mergeCell ref="B75:R75"/>
    <mergeCell ref="B79:R79"/>
    <mergeCell ref="B67:R67"/>
    <mergeCell ref="B49:R49"/>
    <mergeCell ref="AM80:AV81"/>
    <mergeCell ref="AM84:AX86"/>
    <mergeCell ref="AM87:AX89"/>
    <mergeCell ref="AM63:AV65"/>
    <mergeCell ref="AM70:AV71"/>
    <mergeCell ref="U73:AC74"/>
    <mergeCell ref="AM73:AU74"/>
    <mergeCell ref="AM41:AX48"/>
    <mergeCell ref="AM50:AX55"/>
    <mergeCell ref="AM58:AV60"/>
    <mergeCell ref="U70:AD71"/>
    <mergeCell ref="U76:AD77"/>
    <mergeCell ref="U80:AD81"/>
    <mergeCell ref="U84:AF86"/>
    <mergeCell ref="U41:AF48"/>
    <mergeCell ref="U50:AF55"/>
    <mergeCell ref="U58:AD60"/>
    <mergeCell ref="U63:AD65"/>
    <mergeCell ref="U87:AF89"/>
    <mergeCell ref="AK82:AX82"/>
    <mergeCell ref="AK72:AX72"/>
    <mergeCell ref="AK75:AX75"/>
    <mergeCell ref="AK79:AX79"/>
    <mergeCell ref="AM76:AV77"/>
    <mergeCell ref="BB70:BK71"/>
    <mergeCell ref="BB73:BJ74"/>
    <mergeCell ref="BB76:BK77"/>
    <mergeCell ref="BB80:BK81"/>
    <mergeCell ref="BB8:BM16"/>
    <mergeCell ref="BB17:BM21"/>
    <mergeCell ref="BB24:BM31"/>
    <mergeCell ref="BB34:BM39"/>
    <mergeCell ref="BB41:BM48"/>
    <mergeCell ref="BB50:BM55"/>
    <mergeCell ref="BB58:BK60"/>
    <mergeCell ref="BB63:BK65"/>
    <mergeCell ref="AZ72:BM72"/>
    <mergeCell ref="AZ75:BM75"/>
    <mergeCell ref="AZ79:BM79"/>
    <mergeCell ref="G182:R182"/>
    <mergeCell ref="U182:AF182"/>
    <mergeCell ref="AM182:AX182"/>
    <mergeCell ref="BB182:BM182"/>
    <mergeCell ref="A2:A3"/>
    <mergeCell ref="A111:A115"/>
    <mergeCell ref="B2:B3"/>
    <mergeCell ref="C2:C3"/>
    <mergeCell ref="D2:D3"/>
    <mergeCell ref="D9:D16"/>
    <mergeCell ref="D18:D21"/>
    <mergeCell ref="D24:D31"/>
    <mergeCell ref="D34:D39"/>
    <mergeCell ref="D41:D48"/>
    <mergeCell ref="D50:D55"/>
    <mergeCell ref="D58:D60"/>
    <mergeCell ref="D63:D65"/>
    <mergeCell ref="D73:D74"/>
    <mergeCell ref="D76:D77"/>
    <mergeCell ref="D97:D103"/>
    <mergeCell ref="D105:D109"/>
    <mergeCell ref="D144:D147"/>
    <mergeCell ref="D148:D151"/>
    <mergeCell ref="D152:D155"/>
    <mergeCell ref="G179:R179"/>
    <mergeCell ref="U179:AF179"/>
    <mergeCell ref="AM179:AX179"/>
    <mergeCell ref="BB179:BM179"/>
    <mergeCell ref="G180:R180"/>
    <mergeCell ref="U180:AF180"/>
    <mergeCell ref="AM180:AX180"/>
    <mergeCell ref="BB180:BM180"/>
    <mergeCell ref="G181:R181"/>
    <mergeCell ref="U181:AF181"/>
    <mergeCell ref="AM181:AX181"/>
    <mergeCell ref="BB181:BM181"/>
    <mergeCell ref="G176:R176"/>
    <mergeCell ref="U176:AF176"/>
    <mergeCell ref="AM176:AX176"/>
    <mergeCell ref="BB176:BM176"/>
    <mergeCell ref="G177:R177"/>
    <mergeCell ref="U177:AF177"/>
    <mergeCell ref="AM177:AX177"/>
    <mergeCell ref="BB177:BM177"/>
    <mergeCell ref="G178:R178"/>
    <mergeCell ref="U178:AF178"/>
    <mergeCell ref="AM178:AX178"/>
    <mergeCell ref="BB178:BM178"/>
    <mergeCell ref="B174:C174"/>
    <mergeCell ref="G174:R174"/>
    <mergeCell ref="U174:AF174"/>
    <mergeCell ref="AM174:AX174"/>
    <mergeCell ref="BB174:BM174"/>
    <mergeCell ref="G175:R175"/>
    <mergeCell ref="U175:AF175"/>
    <mergeCell ref="AM175:AX175"/>
    <mergeCell ref="BB175:BM175"/>
    <mergeCell ref="G171:R171"/>
    <mergeCell ref="U171:AF171"/>
    <mergeCell ref="AM171:AX171"/>
    <mergeCell ref="BB171:BM171"/>
    <mergeCell ref="G172:R172"/>
    <mergeCell ref="U172:AF172"/>
    <mergeCell ref="AM172:AX172"/>
    <mergeCell ref="BB172:BM172"/>
    <mergeCell ref="G173:R173"/>
    <mergeCell ref="U173:AF173"/>
    <mergeCell ref="AM173:AX173"/>
    <mergeCell ref="BB173:BM173"/>
    <mergeCell ref="G168:R168"/>
    <mergeCell ref="U168:AF168"/>
    <mergeCell ref="AM168:AX168"/>
    <mergeCell ref="BB168:BM168"/>
    <mergeCell ref="G169:R169"/>
    <mergeCell ref="U169:AF169"/>
    <mergeCell ref="AM169:AX169"/>
    <mergeCell ref="BB169:BM169"/>
    <mergeCell ref="G170:R170"/>
    <mergeCell ref="U170:AF170"/>
    <mergeCell ref="AM170:AX170"/>
    <mergeCell ref="BB170:BM170"/>
    <mergeCell ref="G165:R165"/>
    <mergeCell ref="U165:AF165"/>
    <mergeCell ref="AM165:AX165"/>
    <mergeCell ref="BB165:BM165"/>
    <mergeCell ref="G166:R166"/>
    <mergeCell ref="U166:AF166"/>
    <mergeCell ref="AM166:AX166"/>
    <mergeCell ref="BB166:BM166"/>
    <mergeCell ref="G167:R167"/>
    <mergeCell ref="U167:AF167"/>
    <mergeCell ref="AM167:AX167"/>
    <mergeCell ref="BB167:BM167"/>
    <mergeCell ref="G162:R162"/>
    <mergeCell ref="U162:AF162"/>
    <mergeCell ref="AM162:AX162"/>
    <mergeCell ref="BB162:BM162"/>
    <mergeCell ref="G163:R163"/>
    <mergeCell ref="U163:AF163"/>
    <mergeCell ref="AM163:AX163"/>
    <mergeCell ref="BB163:BM163"/>
    <mergeCell ref="G164:R164"/>
    <mergeCell ref="U164:AF164"/>
    <mergeCell ref="AM164:AX164"/>
    <mergeCell ref="BB164:BM164"/>
    <mergeCell ref="G159:R159"/>
    <mergeCell ref="U159:AF159"/>
    <mergeCell ref="AM159:AX159"/>
    <mergeCell ref="BB159:BM159"/>
    <mergeCell ref="G160:R160"/>
    <mergeCell ref="U160:AF160"/>
    <mergeCell ref="AM160:AX160"/>
    <mergeCell ref="BB160:BM160"/>
    <mergeCell ref="G161:R161"/>
    <mergeCell ref="U161:AF161"/>
    <mergeCell ref="AM161:AX161"/>
    <mergeCell ref="BB161:BM161"/>
    <mergeCell ref="B157:R157"/>
    <mergeCell ref="AK157:AX157"/>
    <mergeCell ref="AZ157:BM157"/>
    <mergeCell ref="C158:F158"/>
    <mergeCell ref="G158:R158"/>
    <mergeCell ref="U158:AF158"/>
    <mergeCell ref="AK158:AL158"/>
    <mergeCell ref="AM158:AX158"/>
    <mergeCell ref="AZ158:BA158"/>
    <mergeCell ref="BB158:BM158"/>
    <mergeCell ref="G138:R138"/>
    <mergeCell ref="U138:AF138"/>
    <mergeCell ref="AM138:AX138"/>
    <mergeCell ref="BB138:BM138"/>
    <mergeCell ref="B142:R142"/>
    <mergeCell ref="AK142:AX142"/>
    <mergeCell ref="AZ142:BM142"/>
    <mergeCell ref="B156:R156"/>
    <mergeCell ref="AK156:AX156"/>
    <mergeCell ref="AZ156:BM156"/>
    <mergeCell ref="BB143:BM155"/>
    <mergeCell ref="AM143:AX155"/>
    <mergeCell ref="G143:R155"/>
    <mergeCell ref="U143:AF155"/>
    <mergeCell ref="B116:F116"/>
    <mergeCell ref="G116:R116"/>
    <mergeCell ref="S116:W116"/>
    <mergeCell ref="X116:AI116"/>
    <mergeCell ref="AK116:AL116"/>
    <mergeCell ref="AM116:AX116"/>
    <mergeCell ref="AZ116:BA116"/>
    <mergeCell ref="BB116:BM116"/>
    <mergeCell ref="B135:F135"/>
    <mergeCell ref="G135:R135"/>
    <mergeCell ref="U135:AF135"/>
    <mergeCell ref="AK135:AL135"/>
    <mergeCell ref="AM135:AX135"/>
    <mergeCell ref="AZ135:BA135"/>
    <mergeCell ref="BB135:BM135"/>
    <mergeCell ref="BB121:BM124"/>
    <mergeCell ref="AM121:AX124"/>
    <mergeCell ref="G121:R124"/>
    <mergeCell ref="U121:AF124"/>
    <mergeCell ref="B113:O113"/>
    <mergeCell ref="S113:AF113"/>
    <mergeCell ref="AK113:AU113"/>
    <mergeCell ref="AZ113:BJ113"/>
    <mergeCell ref="B114:R114"/>
    <mergeCell ref="S114:AI114"/>
    <mergeCell ref="AK114:AX114"/>
    <mergeCell ref="AZ114:BM114"/>
    <mergeCell ref="B115:R115"/>
    <mergeCell ref="S115:AI115"/>
    <mergeCell ref="AK115:AX115"/>
    <mergeCell ref="AZ115:BM115"/>
    <mergeCell ref="B110:R110"/>
    <mergeCell ref="AK110:AX110"/>
    <mergeCell ref="AZ110:BM110"/>
    <mergeCell ref="B111:R111"/>
    <mergeCell ref="S111:AI111"/>
    <mergeCell ref="AK111:AX111"/>
    <mergeCell ref="AZ111:BM111"/>
    <mergeCell ref="B112:R112"/>
    <mergeCell ref="S112:AI112"/>
    <mergeCell ref="AK112:AX112"/>
    <mergeCell ref="AZ112:BM112"/>
    <mergeCell ref="B94:R94"/>
    <mergeCell ref="AK94:AX94"/>
    <mergeCell ref="AZ94:BM94"/>
    <mergeCell ref="B95:E95"/>
    <mergeCell ref="B96:D96"/>
    <mergeCell ref="B104:D104"/>
    <mergeCell ref="E104:R104"/>
    <mergeCell ref="S104:AF104"/>
    <mergeCell ref="AK104:AX104"/>
    <mergeCell ref="AZ104:BM104"/>
    <mergeCell ref="V96:AF103"/>
    <mergeCell ref="BC96:BM103"/>
    <mergeCell ref="AN96:AX103"/>
    <mergeCell ref="H96:R103"/>
    <mergeCell ref="AZ82:BM82"/>
    <mergeCell ref="B83:R83"/>
    <mergeCell ref="AK83:AX83"/>
    <mergeCell ref="AZ83:BM83"/>
    <mergeCell ref="B93:R93"/>
    <mergeCell ref="AK93:AX93"/>
    <mergeCell ref="AZ93:BM93"/>
    <mergeCell ref="BB84:BM86"/>
    <mergeCell ref="BB87:BM89"/>
    <mergeCell ref="BB90:BM92"/>
    <mergeCell ref="AM90:AX92"/>
    <mergeCell ref="U90:AF92"/>
    <mergeCell ref="G87:R89"/>
    <mergeCell ref="G90:R92"/>
    <mergeCell ref="G84:R86"/>
    <mergeCell ref="AK67:AX67"/>
    <mergeCell ref="AZ67:BM67"/>
    <mergeCell ref="G68:R68"/>
    <mergeCell ref="U68:AF68"/>
    <mergeCell ref="AM68:AX68"/>
    <mergeCell ref="BB68:BM68"/>
    <mergeCell ref="B69:R69"/>
    <mergeCell ref="AK69:AX69"/>
    <mergeCell ref="AZ69:BM69"/>
    <mergeCell ref="AK49:AX49"/>
    <mergeCell ref="AZ49:BM49"/>
    <mergeCell ref="B56:R56"/>
    <mergeCell ref="AK56:AX56"/>
    <mergeCell ref="AZ56:BM56"/>
    <mergeCell ref="B61:R61"/>
    <mergeCell ref="AK61:AX61"/>
    <mergeCell ref="AZ61:BM61"/>
    <mergeCell ref="B23:R23"/>
    <mergeCell ref="AK23:AX23"/>
    <mergeCell ref="AZ23:BM23"/>
    <mergeCell ref="B32:R32"/>
    <mergeCell ref="AK32:AX32"/>
    <mergeCell ref="AZ32:BM32"/>
    <mergeCell ref="B40:R40"/>
    <mergeCell ref="AK40:AX40"/>
    <mergeCell ref="AZ40:BM40"/>
    <mergeCell ref="AM24:AX31"/>
    <mergeCell ref="AM34:AX39"/>
    <mergeCell ref="U24:AF31"/>
    <mergeCell ref="U34:AF39"/>
    <mergeCell ref="G41:R48"/>
    <mergeCell ref="G24:R31"/>
    <mergeCell ref="G50:R55"/>
    <mergeCell ref="AK8:AL8"/>
    <mergeCell ref="AZ8:BA8"/>
    <mergeCell ref="B17:F17"/>
    <mergeCell ref="AK17:AL17"/>
    <mergeCell ref="AZ17:BA17"/>
    <mergeCell ref="A22:R22"/>
    <mergeCell ref="AK22:AX22"/>
    <mergeCell ref="AZ22:BM22"/>
    <mergeCell ref="AM17:AX21"/>
    <mergeCell ref="AM8:AX16"/>
    <mergeCell ref="U8:AF16"/>
    <mergeCell ref="U17:AF21"/>
    <mergeCell ref="G17:R21"/>
    <mergeCell ref="G8:R16"/>
    <mergeCell ref="B8:F8"/>
    <mergeCell ref="E2:R2"/>
    <mergeCell ref="S2:AF2"/>
    <mergeCell ref="AK2:AX2"/>
    <mergeCell ref="AZ2:BM2"/>
    <mergeCell ref="A5:R5"/>
    <mergeCell ref="AK5:AX5"/>
    <mergeCell ref="AZ5:BM5"/>
    <mergeCell ref="B7:R7"/>
    <mergeCell ref="AK7:AX7"/>
    <mergeCell ref="AZ7:BM7"/>
  </mergeCells>
  <pageMargins left="0.7" right="0.7" top="0.75" bottom="0.75" header="0.3" footer="0.3"/>
  <pageSetup orientation="portrait"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31"/>
  <sheetViews>
    <sheetView workbookViewId="0">
      <selection activeCell="A31" sqref="A31"/>
    </sheetView>
  </sheetViews>
  <sheetFormatPr defaultColWidth="9" defaultRowHeight="15"/>
  <cols>
    <col min="2" max="2" width="35.5703125" customWidth="1"/>
    <col min="3" max="3" width="9.28515625" customWidth="1"/>
  </cols>
  <sheetData>
    <row r="1" spans="1:33" ht="15.75">
      <c r="A1" s="1"/>
      <c r="B1" s="2" t="s">
        <v>1576</v>
      </c>
      <c r="C1" s="1"/>
      <c r="D1" s="1"/>
      <c r="E1" s="3"/>
      <c r="F1" s="3"/>
      <c r="G1" s="3"/>
      <c r="H1" s="3"/>
      <c r="I1" s="3"/>
      <c r="J1" s="3"/>
      <c r="K1" s="3"/>
      <c r="L1" s="3"/>
      <c r="M1" s="3"/>
      <c r="N1" s="3"/>
      <c r="O1" s="3"/>
      <c r="P1" s="3"/>
      <c r="Q1" s="3"/>
      <c r="R1" s="3"/>
      <c r="S1" s="3"/>
      <c r="T1" s="3"/>
      <c r="U1" s="3"/>
      <c r="V1" s="3"/>
      <c r="W1" s="3"/>
      <c r="X1" s="3"/>
      <c r="Y1" s="3"/>
      <c r="Z1" s="3"/>
      <c r="AA1" s="3"/>
      <c r="AB1" s="3"/>
      <c r="AC1" s="3"/>
      <c r="AD1" s="3"/>
      <c r="AE1" s="5"/>
      <c r="AF1" s="6"/>
      <c r="AG1" s="7"/>
    </row>
    <row r="2" spans="1:33" ht="15.75">
      <c r="A2" s="1"/>
      <c r="B2" s="2" t="s">
        <v>1577</v>
      </c>
      <c r="C2" s="1" t="s">
        <v>144</v>
      </c>
      <c r="D2" s="1"/>
      <c r="E2" s="3"/>
      <c r="F2" s="3"/>
      <c r="G2" s="3"/>
      <c r="H2" s="3"/>
      <c r="I2" s="3"/>
      <c r="J2" s="3"/>
      <c r="K2" s="3"/>
      <c r="L2" s="3"/>
      <c r="M2" s="3"/>
      <c r="N2" s="3"/>
      <c r="O2" s="3"/>
      <c r="P2" s="3"/>
      <c r="Q2" s="3"/>
      <c r="R2" s="3"/>
      <c r="S2" s="3"/>
      <c r="T2" s="3"/>
      <c r="U2" s="3"/>
      <c r="V2" s="3"/>
      <c r="W2" s="3"/>
      <c r="X2" s="3"/>
      <c r="Y2" s="3"/>
      <c r="Z2" s="3"/>
      <c r="AA2" s="3"/>
      <c r="AB2" s="3"/>
      <c r="AC2" s="3"/>
      <c r="AD2" s="3"/>
      <c r="AE2" s="5">
        <v>14600</v>
      </c>
      <c r="AF2" s="6"/>
      <c r="AG2" s="7"/>
    </row>
    <row r="3" spans="1:33" ht="15.75">
      <c r="A3" s="1"/>
      <c r="B3" s="2" t="s">
        <v>1578</v>
      </c>
      <c r="C3" s="1" t="s">
        <v>144</v>
      </c>
      <c r="D3" s="1"/>
      <c r="E3" s="3"/>
      <c r="F3" s="3"/>
      <c r="G3" s="3"/>
      <c r="H3" s="3"/>
      <c r="I3" s="3"/>
      <c r="J3" s="3"/>
      <c r="K3" s="3"/>
      <c r="L3" s="3"/>
      <c r="M3" s="3"/>
      <c r="N3" s="3"/>
      <c r="O3" s="3"/>
      <c r="P3" s="3"/>
      <c r="Q3" s="3"/>
      <c r="R3" s="3"/>
      <c r="S3" s="3"/>
      <c r="T3" s="3"/>
      <c r="U3" s="3"/>
      <c r="V3" s="3"/>
      <c r="W3" s="3"/>
      <c r="X3" s="3"/>
      <c r="Y3" s="3"/>
      <c r="Z3" s="3"/>
      <c r="AA3" s="3"/>
      <c r="AB3" s="3"/>
      <c r="AC3" s="3"/>
      <c r="AD3" s="3"/>
      <c r="AE3" s="5">
        <v>16400</v>
      </c>
      <c r="AF3" s="6"/>
      <c r="AG3" s="7"/>
    </row>
    <row r="4" spans="1:33" ht="15.75">
      <c r="A4" s="1"/>
      <c r="B4" s="2" t="s">
        <v>1579</v>
      </c>
      <c r="C4" s="1" t="s">
        <v>144</v>
      </c>
      <c r="D4" s="1"/>
      <c r="E4" s="3"/>
      <c r="F4" s="3"/>
      <c r="G4" s="3"/>
      <c r="H4" s="3"/>
      <c r="I4" s="3"/>
      <c r="J4" s="3"/>
      <c r="K4" s="3"/>
      <c r="L4" s="3"/>
      <c r="M4" s="3"/>
      <c r="N4" s="3"/>
      <c r="O4" s="3"/>
      <c r="P4" s="3"/>
      <c r="Q4" s="3"/>
      <c r="R4" s="3"/>
      <c r="S4" s="3"/>
      <c r="T4" s="3"/>
      <c r="U4" s="3"/>
      <c r="V4" s="3"/>
      <c r="W4" s="3"/>
      <c r="X4" s="3"/>
      <c r="Y4" s="3"/>
      <c r="Z4" s="3"/>
      <c r="AA4" s="3"/>
      <c r="AB4" s="3"/>
      <c r="AC4" s="3"/>
      <c r="AD4" s="3"/>
      <c r="AE4" s="5">
        <v>27000</v>
      </c>
      <c r="AF4" s="6"/>
      <c r="AG4" s="7"/>
    </row>
    <row r="5" spans="1:33" ht="15.75">
      <c r="A5" s="1"/>
      <c r="B5" s="2" t="s">
        <v>1580</v>
      </c>
      <c r="C5" s="1" t="s">
        <v>144</v>
      </c>
      <c r="D5" s="1"/>
      <c r="E5" s="3"/>
      <c r="F5" s="3"/>
      <c r="G5" s="3"/>
      <c r="H5" s="3"/>
      <c r="I5" s="3"/>
      <c r="J5" s="3"/>
      <c r="K5" s="3"/>
      <c r="L5" s="3"/>
      <c r="M5" s="3"/>
      <c r="N5" s="3"/>
      <c r="O5" s="3"/>
      <c r="P5" s="3"/>
      <c r="Q5" s="3"/>
      <c r="R5" s="3"/>
      <c r="S5" s="3"/>
      <c r="T5" s="3"/>
      <c r="U5" s="3"/>
      <c r="V5" s="3"/>
      <c r="W5" s="3"/>
      <c r="X5" s="3"/>
      <c r="Y5" s="3"/>
      <c r="Z5" s="3"/>
      <c r="AA5" s="3"/>
      <c r="AB5" s="3"/>
      <c r="AC5" s="3"/>
      <c r="AD5" s="3"/>
      <c r="AE5" s="5">
        <v>29000</v>
      </c>
      <c r="AF5" s="6"/>
      <c r="AG5" s="7"/>
    </row>
    <row r="6" spans="1:33" ht="15.75">
      <c r="A6" s="1"/>
      <c r="B6" s="2" t="s">
        <v>1581</v>
      </c>
      <c r="C6" s="1" t="s">
        <v>144</v>
      </c>
      <c r="D6" s="1"/>
      <c r="E6" s="3"/>
      <c r="F6" s="3"/>
      <c r="G6" s="3"/>
      <c r="H6" s="3"/>
      <c r="I6" s="3"/>
      <c r="J6" s="3"/>
      <c r="K6" s="3"/>
      <c r="L6" s="3"/>
      <c r="M6" s="3"/>
      <c r="N6" s="3"/>
      <c r="O6" s="3"/>
      <c r="P6" s="3"/>
      <c r="Q6" s="3"/>
      <c r="R6" s="3"/>
      <c r="S6" s="3"/>
      <c r="T6" s="3"/>
      <c r="U6" s="3"/>
      <c r="V6" s="3"/>
      <c r="W6" s="3"/>
      <c r="X6" s="3"/>
      <c r="Y6" s="3"/>
      <c r="Z6" s="3"/>
      <c r="AA6" s="3"/>
      <c r="AB6" s="3"/>
      <c r="AC6" s="3"/>
      <c r="AD6" s="3"/>
      <c r="AE6" s="5">
        <v>27000</v>
      </c>
      <c r="AF6" s="6"/>
      <c r="AG6" s="7"/>
    </row>
    <row r="7" spans="1:33" ht="15.75">
      <c r="A7" s="1"/>
      <c r="B7" s="2" t="s">
        <v>1582</v>
      </c>
      <c r="C7" s="1" t="s">
        <v>144</v>
      </c>
      <c r="D7" s="1"/>
      <c r="E7" s="3"/>
      <c r="F7" s="3"/>
      <c r="G7" s="3"/>
      <c r="H7" s="3"/>
      <c r="I7" s="3"/>
      <c r="J7" s="3"/>
      <c r="K7" s="3"/>
      <c r="L7" s="3"/>
      <c r="M7" s="3"/>
      <c r="N7" s="3"/>
      <c r="O7" s="3"/>
      <c r="P7" s="3"/>
      <c r="Q7" s="3"/>
      <c r="R7" s="3"/>
      <c r="S7" s="3"/>
      <c r="T7" s="3"/>
      <c r="U7" s="3"/>
      <c r="V7" s="3"/>
      <c r="W7" s="3"/>
      <c r="X7" s="3"/>
      <c r="Y7" s="3"/>
      <c r="Z7" s="3"/>
      <c r="AA7" s="3"/>
      <c r="AB7" s="3"/>
      <c r="AC7" s="3"/>
      <c r="AD7" s="3"/>
      <c r="AE7" s="5">
        <v>29000</v>
      </c>
      <c r="AF7" s="6"/>
      <c r="AG7" s="7"/>
    </row>
    <row r="8" spans="1:33" ht="15.75">
      <c r="A8" s="1"/>
      <c r="B8" s="2" t="s">
        <v>1583</v>
      </c>
      <c r="C8" s="1" t="s">
        <v>144</v>
      </c>
      <c r="D8" s="1"/>
      <c r="E8" s="3"/>
      <c r="F8" s="3"/>
      <c r="G8" s="3"/>
      <c r="H8" s="3"/>
      <c r="I8" s="3"/>
      <c r="J8" s="3"/>
      <c r="K8" s="3"/>
      <c r="L8" s="3"/>
      <c r="M8" s="3"/>
      <c r="N8" s="3"/>
      <c r="O8" s="3"/>
      <c r="P8" s="3"/>
      <c r="Q8" s="3"/>
      <c r="R8" s="3"/>
      <c r="S8" s="3"/>
      <c r="T8" s="3"/>
      <c r="U8" s="3"/>
      <c r="V8" s="3"/>
      <c r="W8" s="3"/>
      <c r="X8" s="3"/>
      <c r="Y8" s="3"/>
      <c r="Z8" s="3"/>
      <c r="AA8" s="3"/>
      <c r="AB8" s="3"/>
      <c r="AC8" s="3"/>
      <c r="AD8" s="3"/>
      <c r="AE8" s="5">
        <v>39000</v>
      </c>
      <c r="AF8" s="6"/>
      <c r="AG8" s="7"/>
    </row>
    <row r="9" spans="1:33" ht="15.75">
      <c r="A9" s="1"/>
      <c r="B9" s="2" t="s">
        <v>1584</v>
      </c>
      <c r="C9" s="1" t="s">
        <v>144</v>
      </c>
      <c r="D9" s="1"/>
      <c r="E9" s="3"/>
      <c r="F9" s="3"/>
      <c r="G9" s="3"/>
      <c r="H9" s="3"/>
      <c r="I9" s="3"/>
      <c r="J9" s="3"/>
      <c r="K9" s="3"/>
      <c r="L9" s="3"/>
      <c r="M9" s="3"/>
      <c r="N9" s="3"/>
      <c r="O9" s="3"/>
      <c r="P9" s="3"/>
      <c r="Q9" s="3"/>
      <c r="R9" s="3"/>
      <c r="S9" s="3"/>
      <c r="T9" s="3"/>
      <c r="U9" s="3"/>
      <c r="V9" s="3"/>
      <c r="W9" s="3"/>
      <c r="X9" s="3"/>
      <c r="Y9" s="3"/>
      <c r="Z9" s="3"/>
      <c r="AA9" s="3"/>
      <c r="AB9" s="3"/>
      <c r="AC9" s="3"/>
      <c r="AD9" s="3"/>
      <c r="AE9" s="5">
        <v>42000</v>
      </c>
      <c r="AF9" s="6"/>
      <c r="AG9" s="7"/>
    </row>
    <row r="10" spans="1:33" ht="15.75">
      <c r="A10" s="1"/>
      <c r="B10" s="2" t="s">
        <v>1585</v>
      </c>
      <c r="C10" s="1" t="s">
        <v>144</v>
      </c>
      <c r="D10" s="1"/>
      <c r="E10" s="3"/>
      <c r="F10" s="3"/>
      <c r="G10" s="3"/>
      <c r="H10" s="3"/>
      <c r="I10" s="3"/>
      <c r="J10" s="3"/>
      <c r="K10" s="3"/>
      <c r="L10" s="3"/>
      <c r="M10" s="3"/>
      <c r="N10" s="3"/>
      <c r="O10" s="3"/>
      <c r="P10" s="3"/>
      <c r="Q10" s="3"/>
      <c r="R10" s="3"/>
      <c r="S10" s="3"/>
      <c r="T10" s="3"/>
      <c r="U10" s="3"/>
      <c r="V10" s="3"/>
      <c r="W10" s="3"/>
      <c r="X10" s="3"/>
      <c r="Y10" s="3"/>
      <c r="Z10" s="3"/>
      <c r="AA10" s="3"/>
      <c r="AB10" s="3"/>
      <c r="AC10" s="3"/>
      <c r="AD10" s="3"/>
      <c r="AE10" s="5">
        <v>39000</v>
      </c>
      <c r="AF10" s="6"/>
      <c r="AG10" s="7"/>
    </row>
    <row r="11" spans="1:33" ht="15.75">
      <c r="A11" s="1"/>
      <c r="B11" s="2" t="s">
        <v>1586</v>
      </c>
      <c r="C11" s="1" t="s">
        <v>144</v>
      </c>
      <c r="D11" s="1"/>
      <c r="E11" s="3"/>
      <c r="F11" s="3"/>
      <c r="G11" s="3"/>
      <c r="H11" s="3"/>
      <c r="I11" s="3"/>
      <c r="J11" s="3"/>
      <c r="K11" s="3"/>
      <c r="L11" s="3"/>
      <c r="M11" s="3"/>
      <c r="N11" s="3"/>
      <c r="O11" s="3"/>
      <c r="P11" s="3"/>
      <c r="Q11" s="3"/>
      <c r="R11" s="3"/>
      <c r="S11" s="3"/>
      <c r="T11" s="3"/>
      <c r="U11" s="3"/>
      <c r="V11" s="3"/>
      <c r="W11" s="3"/>
      <c r="X11" s="3"/>
      <c r="Y11" s="3"/>
      <c r="Z11" s="3"/>
      <c r="AA11" s="3"/>
      <c r="AB11" s="3"/>
      <c r="AC11" s="3"/>
      <c r="AD11" s="3"/>
      <c r="AE11" s="5">
        <v>42000</v>
      </c>
      <c r="AF11" s="6"/>
      <c r="AG11" s="7"/>
    </row>
    <row r="12" spans="1:33" ht="15.75">
      <c r="A12" s="1"/>
      <c r="B12" s="2" t="s">
        <v>1587</v>
      </c>
      <c r="C12" s="1" t="s">
        <v>144</v>
      </c>
      <c r="D12" s="1"/>
      <c r="E12" s="3"/>
      <c r="F12" s="3"/>
      <c r="G12" s="3"/>
      <c r="H12" s="3"/>
      <c r="I12" s="3"/>
      <c r="J12" s="3"/>
      <c r="K12" s="3"/>
      <c r="L12" s="3"/>
      <c r="M12" s="3"/>
      <c r="N12" s="3"/>
      <c r="O12" s="3"/>
      <c r="P12" s="3"/>
      <c r="Q12" s="3"/>
      <c r="R12" s="3"/>
      <c r="S12" s="3"/>
      <c r="T12" s="3"/>
      <c r="U12" s="3"/>
      <c r="V12" s="3"/>
      <c r="W12" s="3"/>
      <c r="X12" s="3"/>
      <c r="Y12" s="3"/>
      <c r="Z12" s="3"/>
      <c r="AA12" s="3"/>
      <c r="AB12" s="3"/>
      <c r="AC12" s="3"/>
      <c r="AD12" s="3"/>
      <c r="AE12" s="5">
        <v>39000</v>
      </c>
      <c r="AF12" s="6"/>
      <c r="AG12" s="7"/>
    </row>
    <row r="13" spans="1:33" ht="15.75">
      <c r="A13" s="1"/>
      <c r="B13" s="2" t="s">
        <v>1588</v>
      </c>
      <c r="C13" s="1" t="s">
        <v>144</v>
      </c>
      <c r="D13" s="1"/>
      <c r="E13" s="3"/>
      <c r="F13" s="3"/>
      <c r="G13" s="3"/>
      <c r="H13" s="3"/>
      <c r="I13" s="3"/>
      <c r="J13" s="3"/>
      <c r="K13" s="3"/>
      <c r="L13" s="3"/>
      <c r="M13" s="3"/>
      <c r="N13" s="3"/>
      <c r="O13" s="3"/>
      <c r="P13" s="3"/>
      <c r="Q13" s="3"/>
      <c r="R13" s="3"/>
      <c r="S13" s="3"/>
      <c r="T13" s="3"/>
      <c r="U13" s="3"/>
      <c r="V13" s="3"/>
      <c r="W13" s="3"/>
      <c r="X13" s="3"/>
      <c r="Y13" s="3"/>
      <c r="Z13" s="3"/>
      <c r="AA13" s="3"/>
      <c r="AB13" s="3"/>
      <c r="AC13" s="3"/>
      <c r="AD13" s="3"/>
      <c r="AE13" s="5">
        <v>42000</v>
      </c>
      <c r="AF13" s="6"/>
      <c r="AG13" s="7"/>
    </row>
    <row r="14" spans="1:33" ht="15.75">
      <c r="A14" s="1"/>
      <c r="B14" s="2" t="s">
        <v>1589</v>
      </c>
      <c r="C14" s="1" t="s">
        <v>144</v>
      </c>
      <c r="D14" s="1"/>
      <c r="E14" s="3"/>
      <c r="F14" s="3"/>
      <c r="G14" s="3"/>
      <c r="H14" s="3"/>
      <c r="I14" s="3"/>
      <c r="J14" s="3"/>
      <c r="K14" s="3"/>
      <c r="L14" s="3"/>
      <c r="M14" s="3"/>
      <c r="N14" s="3"/>
      <c r="O14" s="3"/>
      <c r="P14" s="3"/>
      <c r="Q14" s="3"/>
      <c r="R14" s="3"/>
      <c r="S14" s="3"/>
      <c r="T14" s="3"/>
      <c r="U14" s="3"/>
      <c r="V14" s="3"/>
      <c r="W14" s="3"/>
      <c r="X14" s="3"/>
      <c r="Y14" s="3"/>
      <c r="Z14" s="3"/>
      <c r="AA14" s="3"/>
      <c r="AB14" s="3"/>
      <c r="AC14" s="3"/>
      <c r="AD14" s="3"/>
      <c r="AE14" s="5">
        <v>39000</v>
      </c>
      <c r="AF14" s="6"/>
      <c r="AG14" s="7"/>
    </row>
    <row r="15" spans="1:33" ht="15.75">
      <c r="A15" s="1"/>
      <c r="B15" s="2" t="s">
        <v>1590</v>
      </c>
      <c r="C15" s="1" t="s">
        <v>144</v>
      </c>
      <c r="D15" s="1"/>
      <c r="E15" s="3"/>
      <c r="F15" s="3"/>
      <c r="G15" s="3"/>
      <c r="H15" s="3"/>
      <c r="I15" s="3"/>
      <c r="J15" s="3"/>
      <c r="K15" s="3"/>
      <c r="L15" s="3"/>
      <c r="M15" s="3"/>
      <c r="N15" s="3"/>
      <c r="O15" s="3"/>
      <c r="P15" s="3"/>
      <c r="Q15" s="3"/>
      <c r="R15" s="3"/>
      <c r="S15" s="3"/>
      <c r="T15" s="3"/>
      <c r="U15" s="3"/>
      <c r="V15" s="3"/>
      <c r="W15" s="3"/>
      <c r="X15" s="3"/>
      <c r="Y15" s="3"/>
      <c r="Z15" s="3"/>
      <c r="AA15" s="3"/>
      <c r="AB15" s="3"/>
      <c r="AC15" s="3"/>
      <c r="AD15" s="3"/>
      <c r="AE15" s="5">
        <v>50000</v>
      </c>
      <c r="AF15" s="6"/>
      <c r="AG15" s="7"/>
    </row>
    <row r="16" spans="1:33" ht="15.75">
      <c r="A16" s="1"/>
      <c r="B16" s="2" t="s">
        <v>1591</v>
      </c>
      <c r="C16" s="1" t="s">
        <v>144</v>
      </c>
      <c r="D16" s="1"/>
      <c r="E16" s="3"/>
      <c r="F16" s="3"/>
      <c r="G16" s="3"/>
      <c r="H16" s="3"/>
      <c r="I16" s="3"/>
      <c r="J16" s="3"/>
      <c r="K16" s="3"/>
      <c r="L16" s="3"/>
      <c r="M16" s="3"/>
      <c r="N16" s="3"/>
      <c r="O16" s="3"/>
      <c r="P16" s="3"/>
      <c r="Q16" s="3"/>
      <c r="R16" s="3"/>
      <c r="S16" s="3"/>
      <c r="T16" s="3"/>
      <c r="U16" s="3"/>
      <c r="V16" s="3"/>
      <c r="W16" s="3"/>
      <c r="X16" s="3"/>
      <c r="Y16" s="3"/>
      <c r="Z16" s="3"/>
      <c r="AA16" s="3"/>
      <c r="AB16" s="3"/>
      <c r="AC16" s="3"/>
      <c r="AD16" s="3"/>
      <c r="AE16" s="5">
        <v>49000</v>
      </c>
      <c r="AF16" s="6"/>
      <c r="AG16" s="7"/>
    </row>
    <row r="17" spans="1:33" ht="15.75">
      <c r="A17" s="1"/>
      <c r="B17" s="2" t="s">
        <v>1592</v>
      </c>
      <c r="C17" s="1" t="s">
        <v>144</v>
      </c>
      <c r="D17" s="1"/>
      <c r="E17" s="3"/>
      <c r="F17" s="3"/>
      <c r="G17" s="3"/>
      <c r="H17" s="3"/>
      <c r="I17" s="3"/>
      <c r="J17" s="3"/>
      <c r="K17" s="3"/>
      <c r="L17" s="3"/>
      <c r="M17" s="3"/>
      <c r="N17" s="3"/>
      <c r="O17" s="3"/>
      <c r="P17" s="3"/>
      <c r="Q17" s="3"/>
      <c r="R17" s="3"/>
      <c r="S17" s="3"/>
      <c r="T17" s="3"/>
      <c r="U17" s="3"/>
      <c r="V17" s="3"/>
      <c r="W17" s="3"/>
      <c r="X17" s="3"/>
      <c r="Y17" s="3"/>
      <c r="Z17" s="3"/>
      <c r="AA17" s="3"/>
      <c r="AB17" s="3"/>
      <c r="AC17" s="3"/>
      <c r="AD17" s="3"/>
      <c r="AE17" s="5">
        <v>50000</v>
      </c>
      <c r="AF17" s="6"/>
      <c r="AG17" s="7"/>
    </row>
    <row r="18" spans="1:33" ht="15.75">
      <c r="A18" s="1"/>
      <c r="B18" s="2" t="s">
        <v>1593</v>
      </c>
      <c r="C18" s="1" t="s">
        <v>144</v>
      </c>
      <c r="D18" s="1"/>
      <c r="E18" s="3"/>
      <c r="F18" s="3"/>
      <c r="G18" s="3"/>
      <c r="H18" s="3"/>
      <c r="I18" s="3"/>
      <c r="J18" s="3"/>
      <c r="K18" s="3"/>
      <c r="L18" s="3"/>
      <c r="M18" s="3"/>
      <c r="N18" s="3"/>
      <c r="O18" s="3"/>
      <c r="P18" s="3"/>
      <c r="Q18" s="3"/>
      <c r="R18" s="3"/>
      <c r="S18" s="3"/>
      <c r="T18" s="3"/>
      <c r="U18" s="3"/>
      <c r="V18" s="3"/>
      <c r="W18" s="3"/>
      <c r="X18" s="3"/>
      <c r="Y18" s="3"/>
      <c r="Z18" s="3"/>
      <c r="AA18" s="3"/>
      <c r="AB18" s="3"/>
      <c r="AC18" s="3"/>
      <c r="AD18" s="3"/>
      <c r="AE18" s="5">
        <v>49000</v>
      </c>
      <c r="AF18" s="6"/>
      <c r="AG18" s="7"/>
    </row>
    <row r="19" spans="1:33" ht="15.75">
      <c r="A19" s="1"/>
      <c r="B19" s="2" t="s">
        <v>1594</v>
      </c>
      <c r="C19" s="1" t="s">
        <v>144</v>
      </c>
      <c r="D19" s="1"/>
      <c r="E19" s="3"/>
      <c r="F19" s="3"/>
      <c r="G19" s="3"/>
      <c r="H19" s="3"/>
      <c r="I19" s="3"/>
      <c r="J19" s="3"/>
      <c r="K19" s="3"/>
      <c r="L19" s="3"/>
      <c r="M19" s="3"/>
      <c r="N19" s="3"/>
      <c r="O19" s="3"/>
      <c r="P19" s="3"/>
      <c r="Q19" s="3"/>
      <c r="R19" s="3"/>
      <c r="S19" s="3"/>
      <c r="T19" s="3"/>
      <c r="U19" s="3"/>
      <c r="V19" s="3"/>
      <c r="W19" s="3"/>
      <c r="X19" s="3"/>
      <c r="Y19" s="3"/>
      <c r="Z19" s="3"/>
      <c r="AA19" s="3"/>
      <c r="AB19" s="3"/>
      <c r="AC19" s="3"/>
      <c r="AD19" s="3"/>
      <c r="AE19" s="5">
        <v>50000</v>
      </c>
      <c r="AF19" s="6"/>
      <c r="AG19" s="7"/>
    </row>
    <row r="20" spans="1:33" ht="15.75">
      <c r="A20" s="1"/>
      <c r="B20" s="2" t="s">
        <v>1595</v>
      </c>
      <c r="C20" s="1" t="s">
        <v>144</v>
      </c>
      <c r="D20" s="1"/>
      <c r="E20" s="3"/>
      <c r="F20" s="3"/>
      <c r="G20" s="3"/>
      <c r="H20" s="3"/>
      <c r="I20" s="3"/>
      <c r="J20" s="3"/>
      <c r="K20" s="3"/>
      <c r="L20" s="3"/>
      <c r="M20" s="3"/>
      <c r="N20" s="3"/>
      <c r="O20" s="3"/>
      <c r="P20" s="3"/>
      <c r="Q20" s="3"/>
      <c r="R20" s="3"/>
      <c r="S20" s="3"/>
      <c r="T20" s="3"/>
      <c r="U20" s="3"/>
      <c r="V20" s="3"/>
      <c r="W20" s="3"/>
      <c r="X20" s="3"/>
      <c r="Y20" s="3"/>
      <c r="Z20" s="3"/>
      <c r="AA20" s="3"/>
      <c r="AB20" s="3"/>
      <c r="AC20" s="3"/>
      <c r="AD20" s="3"/>
      <c r="AE20" s="5">
        <v>49000</v>
      </c>
      <c r="AF20" s="6"/>
      <c r="AG20" s="7"/>
    </row>
    <row r="21" spans="1:33" ht="15.75">
      <c r="A21" s="1"/>
      <c r="B21" s="2" t="s">
        <v>1596</v>
      </c>
      <c r="C21" s="1" t="s">
        <v>144</v>
      </c>
      <c r="D21" s="1"/>
      <c r="E21" s="3"/>
      <c r="F21" s="3"/>
      <c r="G21" s="3"/>
      <c r="H21" s="3"/>
      <c r="I21" s="3"/>
      <c r="J21" s="3"/>
      <c r="K21" s="3"/>
      <c r="L21" s="3"/>
      <c r="M21" s="3"/>
      <c r="N21" s="3"/>
      <c r="O21" s="3"/>
      <c r="P21" s="3"/>
      <c r="Q21" s="3"/>
      <c r="R21" s="3"/>
      <c r="S21" s="3"/>
      <c r="T21" s="3"/>
      <c r="U21" s="3"/>
      <c r="V21" s="3"/>
      <c r="W21" s="3"/>
      <c r="X21" s="3"/>
      <c r="Y21" s="3"/>
      <c r="Z21" s="3"/>
      <c r="AA21" s="3"/>
      <c r="AB21" s="3"/>
      <c r="AC21" s="3"/>
      <c r="AD21" s="3"/>
      <c r="AE21" s="5">
        <v>50000</v>
      </c>
      <c r="AF21" s="6"/>
      <c r="AG21" s="7"/>
    </row>
    <row r="22" spans="1:33" ht="15.75">
      <c r="A22" s="1"/>
      <c r="B22" s="2" t="s">
        <v>1597</v>
      </c>
      <c r="C22" s="1" t="s">
        <v>144</v>
      </c>
      <c r="D22" s="1"/>
      <c r="E22" s="3"/>
      <c r="F22" s="3"/>
      <c r="G22" s="3"/>
      <c r="H22" s="3"/>
      <c r="I22" s="3"/>
      <c r="J22" s="3"/>
      <c r="K22" s="3"/>
      <c r="L22" s="3"/>
      <c r="M22" s="3"/>
      <c r="N22" s="3"/>
      <c r="O22" s="3"/>
      <c r="P22" s="3"/>
      <c r="Q22" s="3"/>
      <c r="R22" s="3"/>
      <c r="S22" s="3"/>
      <c r="T22" s="3"/>
      <c r="U22" s="3"/>
      <c r="V22" s="3"/>
      <c r="W22" s="3"/>
      <c r="X22" s="3"/>
      <c r="Y22" s="3"/>
      <c r="Z22" s="3"/>
      <c r="AA22" s="3"/>
      <c r="AB22" s="3"/>
      <c r="AC22" s="3"/>
      <c r="AD22" s="3"/>
      <c r="AE22" s="5">
        <v>200000</v>
      </c>
      <c r="AF22" s="6"/>
      <c r="AG22" s="7"/>
    </row>
    <row r="23" spans="1:33" ht="15.75">
      <c r="A23" s="1"/>
      <c r="B23" s="2" t="s">
        <v>1598</v>
      </c>
      <c r="C23" s="1" t="s">
        <v>144</v>
      </c>
      <c r="D23" s="1"/>
      <c r="E23" s="3"/>
      <c r="F23" s="3"/>
      <c r="G23" s="3"/>
      <c r="H23" s="3"/>
      <c r="I23" s="3"/>
      <c r="J23" s="3"/>
      <c r="K23" s="3"/>
      <c r="L23" s="3"/>
      <c r="M23" s="3"/>
      <c r="N23" s="3"/>
      <c r="O23" s="3"/>
      <c r="P23" s="3"/>
      <c r="Q23" s="3"/>
      <c r="R23" s="3"/>
      <c r="S23" s="3"/>
      <c r="T23" s="3"/>
      <c r="U23" s="3"/>
      <c r="V23" s="3"/>
      <c r="W23" s="3"/>
      <c r="X23" s="3"/>
      <c r="Y23" s="3"/>
      <c r="Z23" s="3"/>
      <c r="AA23" s="3"/>
      <c r="AB23" s="3"/>
      <c r="AC23" s="3"/>
      <c r="AD23" s="3"/>
      <c r="AE23" s="5">
        <v>219000</v>
      </c>
      <c r="AF23" s="6"/>
      <c r="AG23" s="7"/>
    </row>
    <row r="24" spans="1:33" ht="15.75">
      <c r="A24" s="1"/>
      <c r="B24" s="2" t="s">
        <v>1599</v>
      </c>
      <c r="C24" s="1" t="s">
        <v>144</v>
      </c>
      <c r="D24" s="1"/>
      <c r="E24" s="3"/>
      <c r="F24" s="3"/>
      <c r="G24" s="3"/>
      <c r="H24" s="3"/>
      <c r="I24" s="3"/>
      <c r="J24" s="3"/>
      <c r="K24" s="3"/>
      <c r="L24" s="3"/>
      <c r="M24" s="3"/>
      <c r="N24" s="3"/>
      <c r="O24" s="3"/>
      <c r="P24" s="3"/>
      <c r="Q24" s="3"/>
      <c r="R24" s="3"/>
      <c r="S24" s="3"/>
      <c r="T24" s="3"/>
      <c r="U24" s="3"/>
      <c r="V24" s="3"/>
      <c r="W24" s="3"/>
      <c r="X24" s="3"/>
      <c r="Y24" s="3"/>
      <c r="Z24" s="3"/>
      <c r="AA24" s="3"/>
      <c r="AB24" s="3"/>
      <c r="AC24" s="3"/>
      <c r="AD24" s="3"/>
      <c r="AE24" s="5">
        <v>200000</v>
      </c>
      <c r="AF24" s="6"/>
      <c r="AG24" s="7"/>
    </row>
    <row r="25" spans="1:33" ht="15.75">
      <c r="A25" s="1"/>
      <c r="B25" s="2" t="s">
        <v>1600</v>
      </c>
      <c r="C25" s="1" t="s">
        <v>144</v>
      </c>
      <c r="D25" s="1"/>
      <c r="E25" s="3"/>
      <c r="F25" s="3"/>
      <c r="G25" s="3"/>
      <c r="H25" s="3"/>
      <c r="I25" s="3"/>
      <c r="J25" s="3"/>
      <c r="K25" s="3"/>
      <c r="L25" s="3"/>
      <c r="M25" s="3"/>
      <c r="N25" s="3"/>
      <c r="O25" s="3"/>
      <c r="P25" s="3"/>
      <c r="Q25" s="3"/>
      <c r="R25" s="3"/>
      <c r="S25" s="3"/>
      <c r="T25" s="3"/>
      <c r="U25" s="3"/>
      <c r="V25" s="3"/>
      <c r="W25" s="3"/>
      <c r="X25" s="3"/>
      <c r="Y25" s="3"/>
      <c r="Z25" s="3"/>
      <c r="AA25" s="3"/>
      <c r="AB25" s="3"/>
      <c r="AC25" s="3"/>
      <c r="AD25" s="3"/>
      <c r="AE25" s="5">
        <v>219000</v>
      </c>
      <c r="AF25" s="6"/>
      <c r="AG25" s="7"/>
    </row>
    <row r="26" spans="1:33" ht="15.75">
      <c r="A26" s="1"/>
      <c r="B26" s="2" t="s">
        <v>1601</v>
      </c>
      <c r="C26" s="1" t="s">
        <v>144</v>
      </c>
      <c r="D26" s="1"/>
      <c r="E26" s="3"/>
      <c r="F26" s="3"/>
      <c r="G26" s="3"/>
      <c r="H26" s="3"/>
      <c r="I26" s="3"/>
      <c r="J26" s="3"/>
      <c r="K26" s="3"/>
      <c r="L26" s="3"/>
      <c r="M26" s="3"/>
      <c r="N26" s="3"/>
      <c r="O26" s="3"/>
      <c r="P26" s="3"/>
      <c r="Q26" s="3"/>
      <c r="R26" s="3"/>
      <c r="S26" s="3"/>
      <c r="T26" s="3"/>
      <c r="U26" s="3"/>
      <c r="V26" s="3"/>
      <c r="W26" s="3"/>
      <c r="X26" s="3"/>
      <c r="Y26" s="3"/>
      <c r="Z26" s="3"/>
      <c r="AA26" s="3"/>
      <c r="AB26" s="3"/>
      <c r="AC26" s="3"/>
      <c r="AD26" s="3"/>
      <c r="AE26" s="5">
        <v>200000</v>
      </c>
      <c r="AF26" s="6"/>
      <c r="AG26" s="7"/>
    </row>
    <row r="27" spans="1:33" ht="15.75">
      <c r="A27" s="1"/>
      <c r="B27" s="2" t="s">
        <v>1602</v>
      </c>
      <c r="C27" s="1" t="s">
        <v>144</v>
      </c>
      <c r="D27" s="1"/>
      <c r="E27" s="3"/>
      <c r="F27" s="3"/>
      <c r="G27" s="3"/>
      <c r="H27" s="3"/>
      <c r="I27" s="3"/>
      <c r="J27" s="3"/>
      <c r="K27" s="3"/>
      <c r="L27" s="3"/>
      <c r="M27" s="3"/>
      <c r="N27" s="3"/>
      <c r="O27" s="3"/>
      <c r="P27" s="3"/>
      <c r="Q27" s="3"/>
      <c r="R27" s="3"/>
      <c r="S27" s="3"/>
      <c r="T27" s="3"/>
      <c r="U27" s="3"/>
      <c r="V27" s="3"/>
      <c r="W27" s="3"/>
      <c r="X27" s="3"/>
      <c r="Y27" s="3"/>
      <c r="Z27" s="3"/>
      <c r="AA27" s="3"/>
      <c r="AB27" s="3"/>
      <c r="AC27" s="3"/>
      <c r="AD27" s="3"/>
      <c r="AE27" s="5">
        <v>219000</v>
      </c>
      <c r="AF27" s="6"/>
      <c r="AG27" s="7"/>
    </row>
    <row r="28" spans="1:33" ht="15.75">
      <c r="A28" s="1"/>
      <c r="B28" s="2" t="s">
        <v>1603</v>
      </c>
      <c r="C28" s="1" t="s">
        <v>144</v>
      </c>
      <c r="D28" s="1"/>
      <c r="E28" s="3"/>
      <c r="F28" s="3"/>
      <c r="G28" s="3"/>
      <c r="H28" s="3"/>
      <c r="I28" s="3"/>
      <c r="J28" s="3"/>
      <c r="K28" s="3"/>
      <c r="L28" s="3"/>
      <c r="M28" s="3"/>
      <c r="N28" s="3"/>
      <c r="O28" s="3"/>
      <c r="P28" s="3"/>
      <c r="Q28" s="3"/>
      <c r="R28" s="3"/>
      <c r="S28" s="3"/>
      <c r="T28" s="3"/>
      <c r="U28" s="3"/>
      <c r="V28" s="3"/>
      <c r="W28" s="3"/>
      <c r="X28" s="3"/>
      <c r="Y28" s="3"/>
      <c r="Z28" s="3"/>
      <c r="AA28" s="3"/>
      <c r="AB28" s="3"/>
      <c r="AC28" s="3"/>
      <c r="AD28" s="3"/>
      <c r="AE28" s="5">
        <v>200000</v>
      </c>
      <c r="AF28" s="6"/>
      <c r="AG28" s="7"/>
    </row>
    <row r="29" spans="1:33" ht="15.75">
      <c r="A29" s="1"/>
      <c r="B29" s="2" t="s">
        <v>1604</v>
      </c>
      <c r="C29" s="1" t="s">
        <v>144</v>
      </c>
      <c r="D29" s="1"/>
      <c r="E29" s="3"/>
      <c r="F29" s="3"/>
      <c r="G29" s="3"/>
      <c r="H29" s="3"/>
      <c r="I29" s="3"/>
      <c r="J29" s="3"/>
      <c r="K29" s="3"/>
      <c r="L29" s="3"/>
      <c r="M29" s="3"/>
      <c r="N29" s="3"/>
      <c r="O29" s="3"/>
      <c r="P29" s="3"/>
      <c r="Q29" s="3"/>
      <c r="R29" s="3"/>
      <c r="S29" s="3"/>
      <c r="T29" s="3"/>
      <c r="U29" s="3"/>
      <c r="V29" s="3"/>
      <c r="W29" s="3"/>
      <c r="X29" s="3"/>
      <c r="Y29" s="3"/>
      <c r="Z29" s="3"/>
      <c r="AA29" s="3"/>
      <c r="AB29" s="3"/>
      <c r="AC29" s="3"/>
      <c r="AD29" s="3"/>
      <c r="AE29" s="5">
        <v>219000</v>
      </c>
      <c r="AF29" s="6"/>
      <c r="AG29" s="7"/>
    </row>
    <row r="30" spans="1:33" ht="15.75">
      <c r="A30" s="1"/>
      <c r="B30" s="4" t="s">
        <v>1605</v>
      </c>
      <c r="C30" s="1"/>
      <c r="D30" s="1"/>
      <c r="E30" s="3"/>
      <c r="F30" s="3"/>
      <c r="G30" s="3"/>
      <c r="H30" s="3"/>
      <c r="I30" s="3"/>
      <c r="J30" s="3"/>
      <c r="K30" s="3"/>
      <c r="L30" s="3"/>
      <c r="M30" s="3"/>
      <c r="N30" s="3"/>
      <c r="O30" s="3"/>
      <c r="P30" s="3"/>
      <c r="Q30" s="3"/>
      <c r="R30" s="3"/>
      <c r="S30" s="3"/>
      <c r="T30" s="3"/>
      <c r="U30" s="3"/>
      <c r="V30" s="3"/>
      <c r="W30" s="3"/>
      <c r="X30" s="3"/>
      <c r="Y30" s="3"/>
      <c r="Z30" s="3"/>
      <c r="AA30" s="3"/>
      <c r="AB30" s="3"/>
      <c r="AC30" s="3"/>
      <c r="AD30" s="3"/>
      <c r="AE30" s="5"/>
      <c r="AF30" s="6"/>
      <c r="AG30" s="7"/>
    </row>
    <row r="31" spans="1:33" ht="15.75">
      <c r="A31" s="1"/>
      <c r="B31" s="4" t="s">
        <v>1606</v>
      </c>
      <c r="C31" s="1"/>
      <c r="D31" s="1"/>
      <c r="E31" s="3"/>
      <c r="F31" s="3"/>
      <c r="G31" s="3"/>
      <c r="H31" s="3"/>
      <c r="I31" s="3"/>
      <c r="J31" s="3"/>
      <c r="K31" s="3"/>
      <c r="L31" s="3"/>
      <c r="M31" s="3"/>
      <c r="N31" s="3"/>
      <c r="O31" s="3"/>
      <c r="P31" s="3"/>
      <c r="Q31" s="3"/>
      <c r="R31" s="3"/>
      <c r="S31" s="3"/>
      <c r="T31" s="3"/>
      <c r="U31" s="3"/>
      <c r="V31" s="3"/>
      <c r="W31" s="3"/>
      <c r="X31" s="3"/>
      <c r="Y31" s="3"/>
      <c r="Z31" s="3"/>
      <c r="AA31" s="3"/>
      <c r="AB31" s="3"/>
      <c r="AC31" s="3"/>
      <c r="AD31" s="3"/>
      <c r="AE31" s="5"/>
      <c r="AF31" s="6"/>
      <c r="AG31" s="7"/>
    </row>
    <row r="32" spans="1:33" ht="15.75">
      <c r="A32" s="1"/>
      <c r="B32" s="4" t="s">
        <v>1607</v>
      </c>
      <c r="C32" s="1"/>
      <c r="D32" s="1"/>
      <c r="E32" s="3"/>
      <c r="F32" s="3"/>
      <c r="G32" s="3"/>
      <c r="H32" s="3"/>
      <c r="I32" s="3"/>
      <c r="J32" s="3"/>
      <c r="K32" s="3"/>
      <c r="L32" s="3"/>
      <c r="M32" s="3"/>
      <c r="N32" s="3"/>
      <c r="O32" s="3"/>
      <c r="P32" s="3"/>
      <c r="Q32" s="3"/>
      <c r="R32" s="3"/>
      <c r="S32" s="3"/>
      <c r="T32" s="3"/>
      <c r="U32" s="3"/>
      <c r="V32" s="3"/>
      <c r="W32" s="3"/>
      <c r="X32" s="3"/>
      <c r="Y32" s="3"/>
      <c r="Z32" s="3"/>
      <c r="AA32" s="3"/>
      <c r="AB32" s="3"/>
      <c r="AC32" s="3"/>
      <c r="AD32" s="3"/>
      <c r="AE32" s="5"/>
      <c r="AF32" s="6"/>
      <c r="AG32" s="7"/>
    </row>
    <row r="33" spans="1:33" ht="15.75">
      <c r="A33" s="1"/>
      <c r="B33" s="4" t="s">
        <v>1608</v>
      </c>
      <c r="C33" s="1"/>
      <c r="D33" s="1"/>
      <c r="E33" s="3"/>
      <c r="F33" s="3"/>
      <c r="G33" s="3"/>
      <c r="H33" s="3"/>
      <c r="I33" s="3"/>
      <c r="J33" s="3"/>
      <c r="K33" s="3"/>
      <c r="L33" s="3"/>
      <c r="M33" s="3"/>
      <c r="N33" s="3"/>
      <c r="O33" s="3"/>
      <c r="P33" s="3"/>
      <c r="Q33" s="3"/>
      <c r="R33" s="3"/>
      <c r="S33" s="3"/>
      <c r="T33" s="3"/>
      <c r="U33" s="3"/>
      <c r="V33" s="3"/>
      <c r="W33" s="3"/>
      <c r="X33" s="3"/>
      <c r="Y33" s="3"/>
      <c r="Z33" s="3"/>
      <c r="AA33" s="3"/>
      <c r="AB33" s="3"/>
      <c r="AC33" s="3"/>
      <c r="AD33" s="3"/>
      <c r="AE33" s="5"/>
      <c r="AF33" s="6"/>
      <c r="AG33" s="7"/>
    </row>
    <row r="34" spans="1:33" ht="15.75">
      <c r="A34" s="1"/>
      <c r="B34" s="4" t="s">
        <v>1609</v>
      </c>
      <c r="C34" s="1"/>
      <c r="D34" s="1"/>
      <c r="E34" s="3"/>
      <c r="F34" s="3"/>
      <c r="G34" s="3"/>
      <c r="H34" s="3"/>
      <c r="I34" s="3"/>
      <c r="J34" s="3"/>
      <c r="K34" s="3"/>
      <c r="L34" s="3"/>
      <c r="M34" s="3"/>
      <c r="N34" s="3"/>
      <c r="O34" s="3"/>
      <c r="P34" s="3"/>
      <c r="Q34" s="3"/>
      <c r="R34" s="3"/>
      <c r="S34" s="3"/>
      <c r="T34" s="3"/>
      <c r="U34" s="3"/>
      <c r="V34" s="3"/>
      <c r="W34" s="3"/>
      <c r="X34" s="3"/>
      <c r="Y34" s="3"/>
      <c r="Z34" s="3"/>
      <c r="AA34" s="3"/>
      <c r="AB34" s="3"/>
      <c r="AC34" s="3"/>
      <c r="AD34" s="3"/>
      <c r="AE34" s="5"/>
      <c r="AF34" s="6"/>
      <c r="AG34" s="7"/>
    </row>
    <row r="35" spans="1:33" ht="15.75">
      <c r="A35" s="1"/>
      <c r="B35" s="4" t="s">
        <v>1610</v>
      </c>
      <c r="C35" s="1"/>
      <c r="D35" s="1"/>
      <c r="E35" s="3"/>
      <c r="F35" s="3"/>
      <c r="G35" s="3"/>
      <c r="H35" s="3"/>
      <c r="I35" s="3"/>
      <c r="J35" s="3"/>
      <c r="K35" s="3"/>
      <c r="L35" s="3"/>
      <c r="M35" s="3"/>
      <c r="N35" s="3"/>
      <c r="O35" s="3"/>
      <c r="P35" s="3"/>
      <c r="Q35" s="3"/>
      <c r="R35" s="3"/>
      <c r="S35" s="3"/>
      <c r="T35" s="3"/>
      <c r="U35" s="3"/>
      <c r="V35" s="3"/>
      <c r="W35" s="3"/>
      <c r="X35" s="3"/>
      <c r="Y35" s="3"/>
      <c r="Z35" s="3"/>
      <c r="AA35" s="3"/>
      <c r="AB35" s="3"/>
      <c r="AC35" s="3"/>
      <c r="AD35" s="3"/>
      <c r="AE35" s="5"/>
      <c r="AF35" s="6"/>
      <c r="AG35" s="7"/>
    </row>
    <row r="36" spans="1:33" ht="15.75">
      <c r="A36" s="1"/>
      <c r="B36" s="4" t="s">
        <v>1611</v>
      </c>
      <c r="C36" s="1"/>
      <c r="D36" s="1"/>
      <c r="E36" s="3"/>
      <c r="F36" s="3"/>
      <c r="G36" s="3"/>
      <c r="H36" s="3"/>
      <c r="I36" s="3"/>
      <c r="J36" s="3"/>
      <c r="K36" s="3"/>
      <c r="L36" s="3"/>
      <c r="M36" s="3"/>
      <c r="N36" s="3"/>
      <c r="O36" s="3"/>
      <c r="P36" s="3"/>
      <c r="Q36" s="3"/>
      <c r="R36" s="3"/>
      <c r="S36" s="3"/>
      <c r="T36" s="3"/>
      <c r="U36" s="3"/>
      <c r="V36" s="3"/>
      <c r="W36" s="3"/>
      <c r="X36" s="3"/>
      <c r="Y36" s="3"/>
      <c r="Z36" s="3"/>
      <c r="AA36" s="3"/>
      <c r="AB36" s="3"/>
      <c r="AC36" s="3"/>
      <c r="AD36" s="3"/>
      <c r="AE36" s="5"/>
      <c r="AF36" s="6"/>
      <c r="AG36" s="7"/>
    </row>
    <row r="37" spans="1:33" ht="15.75">
      <c r="A37" s="1"/>
      <c r="B37" s="4" t="s">
        <v>1612</v>
      </c>
      <c r="C37" s="1"/>
      <c r="D37" s="1"/>
      <c r="E37" s="3"/>
      <c r="F37" s="3"/>
      <c r="G37" s="3"/>
      <c r="H37" s="3"/>
      <c r="I37" s="3"/>
      <c r="J37" s="3"/>
      <c r="K37" s="3"/>
      <c r="L37" s="3"/>
      <c r="M37" s="3"/>
      <c r="N37" s="3"/>
      <c r="O37" s="3"/>
      <c r="P37" s="3"/>
      <c r="Q37" s="3"/>
      <c r="R37" s="3"/>
      <c r="S37" s="3"/>
      <c r="T37" s="3"/>
      <c r="U37" s="3"/>
      <c r="V37" s="3"/>
      <c r="W37" s="3"/>
      <c r="X37" s="3"/>
      <c r="Y37" s="3"/>
      <c r="Z37" s="3"/>
      <c r="AA37" s="3"/>
      <c r="AB37" s="3"/>
      <c r="AC37" s="3"/>
      <c r="AD37" s="3"/>
      <c r="AE37" s="5"/>
      <c r="AF37" s="6"/>
      <c r="AG37" s="7"/>
    </row>
    <row r="38" spans="1:33" ht="15.75">
      <c r="A38" s="1"/>
      <c r="B38" s="4" t="s">
        <v>1613</v>
      </c>
      <c r="C38" s="1"/>
      <c r="D38" s="1"/>
      <c r="E38" s="3"/>
      <c r="F38" s="3"/>
      <c r="G38" s="3"/>
      <c r="H38" s="3"/>
      <c r="I38" s="3"/>
      <c r="J38" s="3"/>
      <c r="K38" s="3"/>
      <c r="L38" s="3"/>
      <c r="M38" s="3"/>
      <c r="N38" s="3"/>
      <c r="O38" s="3"/>
      <c r="P38" s="3"/>
      <c r="Q38" s="3"/>
      <c r="R38" s="3"/>
      <c r="S38" s="3"/>
      <c r="T38" s="3"/>
      <c r="U38" s="3"/>
      <c r="V38" s="3"/>
      <c r="W38" s="3"/>
      <c r="X38" s="3"/>
      <c r="Y38" s="3"/>
      <c r="Z38" s="3"/>
      <c r="AA38" s="3"/>
      <c r="AB38" s="3"/>
      <c r="AC38" s="3"/>
      <c r="AD38" s="3"/>
      <c r="AE38" s="5"/>
      <c r="AF38" s="6"/>
      <c r="AG38" s="7"/>
    </row>
    <row r="39" spans="1:33" ht="15.75">
      <c r="A39" s="1"/>
      <c r="B39" s="4" t="s">
        <v>1614</v>
      </c>
      <c r="C39" s="1"/>
      <c r="D39" s="1"/>
      <c r="E39" s="3"/>
      <c r="F39" s="3"/>
      <c r="G39" s="3"/>
      <c r="H39" s="3"/>
      <c r="I39" s="3"/>
      <c r="J39" s="3"/>
      <c r="K39" s="3"/>
      <c r="L39" s="3"/>
      <c r="M39" s="3"/>
      <c r="N39" s="3"/>
      <c r="O39" s="3"/>
      <c r="P39" s="3"/>
      <c r="Q39" s="3"/>
      <c r="R39" s="3"/>
      <c r="S39" s="3"/>
      <c r="T39" s="3"/>
      <c r="U39" s="3"/>
      <c r="V39" s="3"/>
      <c r="W39" s="3"/>
      <c r="X39" s="3"/>
      <c r="Y39" s="3"/>
      <c r="Z39" s="3"/>
      <c r="AA39" s="3"/>
      <c r="AB39" s="3"/>
      <c r="AC39" s="3"/>
      <c r="AD39" s="3"/>
      <c r="AE39" s="5"/>
      <c r="AF39" s="6"/>
      <c r="AG39" s="7"/>
    </row>
    <row r="40" spans="1:33" ht="15.75">
      <c r="A40" s="1"/>
      <c r="B40" s="4" t="s">
        <v>1615</v>
      </c>
      <c r="C40" s="1"/>
      <c r="D40" s="1"/>
      <c r="E40" s="3"/>
      <c r="F40" s="3"/>
      <c r="G40" s="3"/>
      <c r="H40" s="3"/>
      <c r="I40" s="3"/>
      <c r="J40" s="3"/>
      <c r="K40" s="3"/>
      <c r="L40" s="3"/>
      <c r="M40" s="3"/>
      <c r="N40" s="3"/>
      <c r="O40" s="3"/>
      <c r="P40" s="3"/>
      <c r="Q40" s="3"/>
      <c r="R40" s="3"/>
      <c r="S40" s="3"/>
      <c r="T40" s="3"/>
      <c r="U40" s="3"/>
      <c r="V40" s="3"/>
      <c r="W40" s="3"/>
      <c r="X40" s="3"/>
      <c r="Y40" s="3"/>
      <c r="Z40" s="3"/>
      <c r="AA40" s="3"/>
      <c r="AB40" s="3"/>
      <c r="AC40" s="3"/>
      <c r="AD40" s="3"/>
      <c r="AE40" s="5"/>
      <c r="AF40" s="6"/>
      <c r="AG40" s="7"/>
    </row>
    <row r="41" spans="1:33" ht="15.75">
      <c r="A41" s="1"/>
      <c r="B41" s="4" t="s">
        <v>1616</v>
      </c>
      <c r="C41" s="1"/>
      <c r="D41" s="1"/>
      <c r="E41" s="3"/>
      <c r="F41" s="3"/>
      <c r="G41" s="3"/>
      <c r="H41" s="3"/>
      <c r="I41" s="3"/>
      <c r="J41" s="3"/>
      <c r="K41" s="3"/>
      <c r="L41" s="3"/>
      <c r="M41" s="3"/>
      <c r="N41" s="3"/>
      <c r="O41" s="3"/>
      <c r="P41" s="3"/>
      <c r="Q41" s="3"/>
      <c r="R41" s="3"/>
      <c r="S41" s="3"/>
      <c r="T41" s="3"/>
      <c r="U41" s="3"/>
      <c r="V41" s="3"/>
      <c r="W41" s="3"/>
      <c r="X41" s="3"/>
      <c r="Y41" s="3"/>
      <c r="Z41" s="3"/>
      <c r="AA41" s="3"/>
      <c r="AB41" s="3"/>
      <c r="AC41" s="3"/>
      <c r="AD41" s="3"/>
      <c r="AE41" s="5"/>
      <c r="AF41" s="6"/>
      <c r="AG41" s="7"/>
    </row>
    <row r="42" spans="1:33" ht="15.75">
      <c r="A42" s="1"/>
      <c r="B42" s="4" t="s">
        <v>1617</v>
      </c>
      <c r="C42" s="1"/>
      <c r="D42" s="1"/>
      <c r="E42" s="3"/>
      <c r="F42" s="3"/>
      <c r="G42" s="3"/>
      <c r="H42" s="3"/>
      <c r="I42" s="3"/>
      <c r="J42" s="3"/>
      <c r="K42" s="3"/>
      <c r="L42" s="3"/>
      <c r="M42" s="3"/>
      <c r="N42" s="3"/>
      <c r="O42" s="3"/>
      <c r="P42" s="3"/>
      <c r="Q42" s="3"/>
      <c r="R42" s="3"/>
      <c r="S42" s="3"/>
      <c r="T42" s="3"/>
      <c r="U42" s="3"/>
      <c r="V42" s="3"/>
      <c r="W42" s="3"/>
      <c r="X42" s="3"/>
      <c r="Y42" s="3"/>
      <c r="Z42" s="3"/>
      <c r="AA42" s="3"/>
      <c r="AB42" s="3"/>
      <c r="AC42" s="3"/>
      <c r="AD42" s="3"/>
      <c r="AE42" s="5"/>
      <c r="AF42" s="6"/>
      <c r="AG42" s="7"/>
    </row>
    <row r="43" spans="1:33" ht="15.75">
      <c r="A43" s="1"/>
      <c r="B43" s="4" t="s">
        <v>1618</v>
      </c>
      <c r="C43" s="1"/>
      <c r="D43" s="1"/>
      <c r="E43" s="3"/>
      <c r="F43" s="3"/>
      <c r="G43" s="3"/>
      <c r="H43" s="3"/>
      <c r="I43" s="3"/>
      <c r="J43" s="3"/>
      <c r="K43" s="3"/>
      <c r="L43" s="3"/>
      <c r="M43" s="3"/>
      <c r="N43" s="3"/>
      <c r="O43" s="3"/>
      <c r="P43" s="3"/>
      <c r="Q43" s="3"/>
      <c r="R43" s="3"/>
      <c r="S43" s="3"/>
      <c r="T43" s="3"/>
      <c r="U43" s="3"/>
      <c r="V43" s="3"/>
      <c r="W43" s="3"/>
      <c r="X43" s="3"/>
      <c r="Y43" s="3"/>
      <c r="Z43" s="3"/>
      <c r="AA43" s="3"/>
      <c r="AB43" s="3"/>
      <c r="AC43" s="3"/>
      <c r="AD43" s="3"/>
      <c r="AE43" s="5"/>
      <c r="AF43" s="6"/>
      <c r="AG43" s="7"/>
    </row>
    <row r="44" spans="1:33" ht="15.75">
      <c r="A44" s="1"/>
      <c r="B44" s="4" t="s">
        <v>1619</v>
      </c>
      <c r="C44" s="1"/>
      <c r="D44" s="1"/>
      <c r="E44" s="3"/>
      <c r="F44" s="3"/>
      <c r="G44" s="3"/>
      <c r="H44" s="3"/>
      <c r="I44" s="3"/>
      <c r="J44" s="3"/>
      <c r="K44" s="3"/>
      <c r="L44" s="3"/>
      <c r="M44" s="3"/>
      <c r="N44" s="3"/>
      <c r="O44" s="3"/>
      <c r="P44" s="3"/>
      <c r="Q44" s="3"/>
      <c r="R44" s="3"/>
      <c r="S44" s="3"/>
      <c r="T44" s="3"/>
      <c r="U44" s="3"/>
      <c r="V44" s="3"/>
      <c r="W44" s="3"/>
      <c r="X44" s="3"/>
      <c r="Y44" s="3"/>
      <c r="Z44" s="3"/>
      <c r="AA44" s="3"/>
      <c r="AB44" s="3"/>
      <c r="AC44" s="3"/>
      <c r="AD44" s="3"/>
      <c r="AE44" s="5"/>
      <c r="AF44" s="6"/>
      <c r="AG44" s="7"/>
    </row>
    <row r="45" spans="1:33" ht="15.75">
      <c r="A45" s="1"/>
      <c r="B45" s="4" t="s">
        <v>1620</v>
      </c>
      <c r="C45" s="1"/>
      <c r="D45" s="1"/>
      <c r="E45" s="3"/>
      <c r="F45" s="3"/>
      <c r="G45" s="3"/>
      <c r="H45" s="3"/>
      <c r="I45" s="3"/>
      <c r="J45" s="3"/>
      <c r="K45" s="3"/>
      <c r="L45" s="3"/>
      <c r="M45" s="3"/>
      <c r="N45" s="3"/>
      <c r="O45" s="3"/>
      <c r="P45" s="3"/>
      <c r="Q45" s="3"/>
      <c r="R45" s="3"/>
      <c r="S45" s="3"/>
      <c r="T45" s="3"/>
      <c r="U45" s="3"/>
      <c r="V45" s="3"/>
      <c r="W45" s="3"/>
      <c r="X45" s="3"/>
      <c r="Y45" s="3"/>
      <c r="Z45" s="3"/>
      <c r="AA45" s="3"/>
      <c r="AB45" s="3"/>
      <c r="AC45" s="3"/>
      <c r="AD45" s="3"/>
      <c r="AE45" s="5"/>
      <c r="AF45" s="6"/>
      <c r="AG45" s="7"/>
    </row>
    <row r="46" spans="1:33" ht="15.75">
      <c r="A46" s="1"/>
      <c r="B46" s="4" t="s">
        <v>1621</v>
      </c>
      <c r="C46" s="1"/>
      <c r="D46" s="1"/>
      <c r="E46" s="3"/>
      <c r="F46" s="3"/>
      <c r="G46" s="3"/>
      <c r="H46" s="3"/>
      <c r="I46" s="3"/>
      <c r="J46" s="3"/>
      <c r="K46" s="3"/>
      <c r="L46" s="3"/>
      <c r="M46" s="3"/>
      <c r="N46" s="3"/>
      <c r="O46" s="3"/>
      <c r="P46" s="3"/>
      <c r="Q46" s="3"/>
      <c r="R46" s="3"/>
      <c r="S46" s="3"/>
      <c r="T46" s="3"/>
      <c r="U46" s="3"/>
      <c r="V46" s="3"/>
      <c r="W46" s="3"/>
      <c r="X46" s="3"/>
      <c r="Y46" s="3"/>
      <c r="Z46" s="3"/>
      <c r="AA46" s="3"/>
      <c r="AB46" s="3"/>
      <c r="AC46" s="3"/>
      <c r="AD46" s="3"/>
      <c r="AE46" s="5"/>
      <c r="AF46" s="6"/>
      <c r="AG46" s="7"/>
    </row>
    <row r="47" spans="1:33" ht="31.5">
      <c r="A47" s="1"/>
      <c r="B47" s="4" t="s">
        <v>1622</v>
      </c>
      <c r="C47" s="1"/>
      <c r="D47" s="1"/>
      <c r="E47" s="3"/>
      <c r="F47" s="3"/>
      <c r="G47" s="3"/>
      <c r="H47" s="3"/>
      <c r="I47" s="3"/>
      <c r="J47" s="3"/>
      <c r="K47" s="3"/>
      <c r="L47" s="3"/>
      <c r="M47" s="3"/>
      <c r="N47" s="3"/>
      <c r="O47" s="3"/>
      <c r="P47" s="3"/>
      <c r="Q47" s="3"/>
      <c r="R47" s="3"/>
      <c r="S47" s="3"/>
      <c r="T47" s="3"/>
      <c r="U47" s="3"/>
      <c r="V47" s="3"/>
      <c r="W47" s="3"/>
      <c r="X47" s="3"/>
      <c r="Y47" s="3"/>
      <c r="Z47" s="3"/>
      <c r="AA47" s="3"/>
      <c r="AB47" s="3"/>
      <c r="AC47" s="3"/>
      <c r="AD47" s="3"/>
      <c r="AE47" s="5"/>
      <c r="AF47" s="6"/>
      <c r="AG47" s="7"/>
    </row>
    <row r="48" spans="1:33" ht="31.5">
      <c r="A48" s="1"/>
      <c r="B48" s="4" t="s">
        <v>1623</v>
      </c>
      <c r="C48" s="1"/>
      <c r="D48" s="1"/>
      <c r="E48" s="3"/>
      <c r="F48" s="3"/>
      <c r="G48" s="3"/>
      <c r="H48" s="3"/>
      <c r="I48" s="3"/>
      <c r="J48" s="3"/>
      <c r="K48" s="3"/>
      <c r="L48" s="3"/>
      <c r="M48" s="3"/>
      <c r="N48" s="3"/>
      <c r="O48" s="3"/>
      <c r="P48" s="3"/>
      <c r="Q48" s="3"/>
      <c r="R48" s="3"/>
      <c r="S48" s="3"/>
      <c r="T48" s="3"/>
      <c r="U48" s="3"/>
      <c r="V48" s="3"/>
      <c r="W48" s="3"/>
      <c r="X48" s="3"/>
      <c r="Y48" s="3"/>
      <c r="Z48" s="3"/>
      <c r="AA48" s="3"/>
      <c r="AB48" s="3"/>
      <c r="AC48" s="3"/>
      <c r="AD48" s="3"/>
      <c r="AE48" s="5"/>
      <c r="AF48" s="6"/>
      <c r="AG48" s="7"/>
    </row>
    <row r="49" spans="1:33" ht="31.5">
      <c r="A49" s="1"/>
      <c r="B49" s="4" t="s">
        <v>1624</v>
      </c>
      <c r="C49" s="1"/>
      <c r="D49" s="1"/>
      <c r="E49" s="3"/>
      <c r="F49" s="3"/>
      <c r="G49" s="3"/>
      <c r="H49" s="3"/>
      <c r="I49" s="3"/>
      <c r="J49" s="3"/>
      <c r="K49" s="3"/>
      <c r="L49" s="3"/>
      <c r="M49" s="3"/>
      <c r="N49" s="3"/>
      <c r="O49" s="3"/>
      <c r="P49" s="3"/>
      <c r="Q49" s="3"/>
      <c r="R49" s="3"/>
      <c r="S49" s="3"/>
      <c r="T49" s="3"/>
      <c r="U49" s="3"/>
      <c r="V49" s="3"/>
      <c r="W49" s="3"/>
      <c r="X49" s="3"/>
      <c r="Y49" s="3"/>
      <c r="Z49" s="3"/>
      <c r="AA49" s="3"/>
      <c r="AB49" s="3"/>
      <c r="AC49" s="3"/>
      <c r="AD49" s="3"/>
      <c r="AE49" s="5"/>
      <c r="AF49" s="6"/>
      <c r="AG49" s="7"/>
    </row>
    <row r="50" spans="1:33" ht="31.5">
      <c r="A50" s="1"/>
      <c r="B50" s="4" t="s">
        <v>1625</v>
      </c>
      <c r="C50" s="1"/>
      <c r="D50" s="1"/>
      <c r="E50" s="3"/>
      <c r="F50" s="3"/>
      <c r="G50" s="3"/>
      <c r="H50" s="3"/>
      <c r="I50" s="3"/>
      <c r="J50" s="3"/>
      <c r="K50" s="3"/>
      <c r="L50" s="3"/>
      <c r="M50" s="3"/>
      <c r="N50" s="3"/>
      <c r="O50" s="3"/>
      <c r="P50" s="3"/>
      <c r="Q50" s="3"/>
      <c r="R50" s="3"/>
      <c r="S50" s="3"/>
      <c r="T50" s="3"/>
      <c r="U50" s="3"/>
      <c r="V50" s="3"/>
      <c r="W50" s="3"/>
      <c r="X50" s="3"/>
      <c r="Y50" s="3"/>
      <c r="Z50" s="3"/>
      <c r="AA50" s="3"/>
      <c r="AB50" s="3"/>
      <c r="AC50" s="3"/>
      <c r="AD50" s="3"/>
      <c r="AE50" s="5"/>
      <c r="AF50" s="6"/>
      <c r="AG50" s="7"/>
    </row>
    <row r="51" spans="1:33" ht="31.5">
      <c r="A51" s="1"/>
      <c r="B51" s="4" t="s">
        <v>1626</v>
      </c>
      <c r="C51" s="1"/>
      <c r="D51" s="1"/>
      <c r="E51" s="3"/>
      <c r="F51" s="3"/>
      <c r="G51" s="3"/>
      <c r="H51" s="3"/>
      <c r="I51" s="3"/>
      <c r="J51" s="3"/>
      <c r="K51" s="3"/>
      <c r="L51" s="3"/>
      <c r="M51" s="3"/>
      <c r="N51" s="3"/>
      <c r="O51" s="3"/>
      <c r="P51" s="3"/>
      <c r="Q51" s="3"/>
      <c r="R51" s="3"/>
      <c r="S51" s="3"/>
      <c r="T51" s="3"/>
      <c r="U51" s="3"/>
      <c r="V51" s="3"/>
      <c r="W51" s="3"/>
      <c r="X51" s="3"/>
      <c r="Y51" s="3"/>
      <c r="Z51" s="3"/>
      <c r="AA51" s="3"/>
      <c r="AB51" s="3"/>
      <c r="AC51" s="3"/>
      <c r="AD51" s="3"/>
      <c r="AE51" s="5"/>
      <c r="AF51" s="6"/>
      <c r="AG51" s="7"/>
    </row>
    <row r="52" spans="1:33" ht="31.5">
      <c r="A52" s="1"/>
      <c r="B52" s="4" t="s">
        <v>1627</v>
      </c>
      <c r="C52" s="1"/>
      <c r="D52" s="1"/>
      <c r="E52" s="3"/>
      <c r="F52" s="3"/>
      <c r="G52" s="3"/>
      <c r="H52" s="3"/>
      <c r="I52" s="3"/>
      <c r="J52" s="3"/>
      <c r="K52" s="3"/>
      <c r="L52" s="3"/>
      <c r="M52" s="3"/>
      <c r="N52" s="3"/>
      <c r="O52" s="3"/>
      <c r="P52" s="3"/>
      <c r="Q52" s="3"/>
      <c r="R52" s="3"/>
      <c r="S52" s="3"/>
      <c r="T52" s="3"/>
      <c r="U52" s="3"/>
      <c r="V52" s="3"/>
      <c r="W52" s="3"/>
      <c r="X52" s="3"/>
      <c r="Y52" s="3"/>
      <c r="Z52" s="3"/>
      <c r="AA52" s="3"/>
      <c r="AB52" s="3"/>
      <c r="AC52" s="3"/>
      <c r="AD52" s="3"/>
      <c r="AE52" s="5"/>
      <c r="AF52" s="6"/>
      <c r="AG52" s="7"/>
    </row>
    <row r="53" spans="1:33" ht="15.75">
      <c r="A53" s="1"/>
      <c r="B53" s="4" t="s">
        <v>1628</v>
      </c>
      <c r="C53" s="1"/>
      <c r="D53" s="1"/>
      <c r="E53" s="3"/>
      <c r="F53" s="3"/>
      <c r="G53" s="3"/>
      <c r="H53" s="3"/>
      <c r="I53" s="3"/>
      <c r="J53" s="3"/>
      <c r="K53" s="3"/>
      <c r="L53" s="3"/>
      <c r="M53" s="3"/>
      <c r="N53" s="3"/>
      <c r="O53" s="3"/>
      <c r="P53" s="3"/>
      <c r="Q53" s="3"/>
      <c r="R53" s="3"/>
      <c r="S53" s="3"/>
      <c r="T53" s="3"/>
      <c r="U53" s="3"/>
      <c r="V53" s="3"/>
      <c r="W53" s="3"/>
      <c r="X53" s="3"/>
      <c r="Y53" s="3"/>
      <c r="Z53" s="3"/>
      <c r="AA53" s="3"/>
      <c r="AB53" s="3"/>
      <c r="AC53" s="3"/>
      <c r="AD53" s="3"/>
      <c r="AE53" s="5"/>
      <c r="AF53" s="6"/>
      <c r="AG53" s="7"/>
    </row>
    <row r="54" spans="1:33" ht="15.75">
      <c r="A54" s="1"/>
      <c r="B54" s="4" t="s">
        <v>1629</v>
      </c>
      <c r="C54" s="1"/>
      <c r="D54" s="1"/>
      <c r="E54" s="3"/>
      <c r="F54" s="3"/>
      <c r="G54" s="3"/>
      <c r="H54" s="3"/>
      <c r="I54" s="3"/>
      <c r="J54" s="3"/>
      <c r="K54" s="3"/>
      <c r="L54" s="3"/>
      <c r="M54" s="3"/>
      <c r="N54" s="3"/>
      <c r="O54" s="3"/>
      <c r="P54" s="3"/>
      <c r="Q54" s="3"/>
      <c r="R54" s="3"/>
      <c r="S54" s="3"/>
      <c r="T54" s="3"/>
      <c r="U54" s="3"/>
      <c r="V54" s="3"/>
      <c r="W54" s="3"/>
      <c r="X54" s="3"/>
      <c r="Y54" s="3"/>
      <c r="Z54" s="3"/>
      <c r="AA54" s="3"/>
      <c r="AB54" s="3"/>
      <c r="AC54" s="3"/>
      <c r="AD54" s="3"/>
      <c r="AE54" s="5"/>
      <c r="AF54" s="6"/>
      <c r="AG54" s="7"/>
    </row>
    <row r="55" spans="1:33" ht="15.75">
      <c r="A55" s="1"/>
      <c r="B55" s="4" t="s">
        <v>1630</v>
      </c>
      <c r="C55" s="1"/>
      <c r="D55" s="1"/>
      <c r="E55" s="3"/>
      <c r="F55" s="3"/>
      <c r="G55" s="3"/>
      <c r="H55" s="3"/>
      <c r="I55" s="3"/>
      <c r="J55" s="3"/>
      <c r="K55" s="3"/>
      <c r="L55" s="3"/>
      <c r="M55" s="3"/>
      <c r="N55" s="3"/>
      <c r="O55" s="3"/>
      <c r="P55" s="3"/>
      <c r="Q55" s="3"/>
      <c r="R55" s="3"/>
      <c r="S55" s="3"/>
      <c r="T55" s="3"/>
      <c r="U55" s="3"/>
      <c r="V55" s="3"/>
      <c r="W55" s="3"/>
      <c r="X55" s="3"/>
      <c r="Y55" s="3"/>
      <c r="Z55" s="3"/>
      <c r="AA55" s="3"/>
      <c r="AB55" s="3"/>
      <c r="AC55" s="3"/>
      <c r="AD55" s="3"/>
      <c r="AE55" s="5"/>
      <c r="AF55" s="6"/>
      <c r="AG55" s="7"/>
    </row>
    <row r="56" spans="1:33" ht="15.75">
      <c r="A56" s="1"/>
      <c r="B56" s="4" t="s">
        <v>1631</v>
      </c>
      <c r="C56" s="1"/>
      <c r="D56" s="1"/>
      <c r="E56" s="3"/>
      <c r="F56" s="3"/>
      <c r="G56" s="3"/>
      <c r="H56" s="3"/>
      <c r="I56" s="3"/>
      <c r="J56" s="3"/>
      <c r="K56" s="3"/>
      <c r="L56" s="3"/>
      <c r="M56" s="3"/>
      <c r="N56" s="3"/>
      <c r="O56" s="3"/>
      <c r="P56" s="3"/>
      <c r="Q56" s="3"/>
      <c r="R56" s="3"/>
      <c r="S56" s="3"/>
      <c r="T56" s="3"/>
      <c r="U56" s="3"/>
      <c r="V56" s="3"/>
      <c r="W56" s="3"/>
      <c r="X56" s="3"/>
      <c r="Y56" s="3"/>
      <c r="Z56" s="3"/>
      <c r="AA56" s="3"/>
      <c r="AB56" s="3"/>
      <c r="AC56" s="3"/>
      <c r="AD56" s="3"/>
      <c r="AE56" s="5"/>
      <c r="AF56" s="6"/>
      <c r="AG56" s="7"/>
    </row>
    <row r="57" spans="1:33" ht="15.75">
      <c r="A57" s="1"/>
      <c r="B57" s="4" t="s">
        <v>1632</v>
      </c>
      <c r="C57" s="1"/>
      <c r="D57" s="1"/>
      <c r="E57" s="3"/>
      <c r="F57" s="3"/>
      <c r="G57" s="3"/>
      <c r="H57" s="3"/>
      <c r="I57" s="3"/>
      <c r="J57" s="3"/>
      <c r="K57" s="3"/>
      <c r="L57" s="3"/>
      <c r="M57" s="3"/>
      <c r="N57" s="3"/>
      <c r="O57" s="3"/>
      <c r="P57" s="3"/>
      <c r="Q57" s="3"/>
      <c r="R57" s="3"/>
      <c r="S57" s="3"/>
      <c r="T57" s="3"/>
      <c r="U57" s="3"/>
      <c r="V57" s="3"/>
      <c r="W57" s="3"/>
      <c r="X57" s="3"/>
      <c r="Y57" s="3"/>
      <c r="Z57" s="3"/>
      <c r="AA57" s="3"/>
      <c r="AB57" s="3"/>
      <c r="AC57" s="3"/>
      <c r="AD57" s="3"/>
      <c r="AE57" s="5"/>
      <c r="AF57" s="6"/>
      <c r="AG57" s="7"/>
    </row>
    <row r="58" spans="1:33" ht="15.75">
      <c r="A58" s="1"/>
      <c r="B58" s="4" t="s">
        <v>1633</v>
      </c>
      <c r="C58" s="1"/>
      <c r="D58" s="1"/>
      <c r="E58" s="3"/>
      <c r="F58" s="3"/>
      <c r="G58" s="3"/>
      <c r="H58" s="3"/>
      <c r="I58" s="3"/>
      <c r="J58" s="3"/>
      <c r="K58" s="3"/>
      <c r="L58" s="3"/>
      <c r="M58" s="3"/>
      <c r="N58" s="3"/>
      <c r="O58" s="3"/>
      <c r="P58" s="3"/>
      <c r="Q58" s="3"/>
      <c r="R58" s="3"/>
      <c r="S58" s="3"/>
      <c r="T58" s="3"/>
      <c r="U58" s="3"/>
      <c r="V58" s="3"/>
      <c r="W58" s="3"/>
      <c r="X58" s="3"/>
      <c r="Y58" s="3"/>
      <c r="Z58" s="3"/>
      <c r="AA58" s="3"/>
      <c r="AB58" s="3"/>
      <c r="AC58" s="3"/>
      <c r="AD58" s="3"/>
      <c r="AE58" s="5"/>
      <c r="AF58" s="6"/>
      <c r="AG58" s="7"/>
    </row>
    <row r="59" spans="1:33" ht="15.75">
      <c r="A59" s="1"/>
      <c r="B59" s="4" t="s">
        <v>1634</v>
      </c>
      <c r="C59" s="1"/>
      <c r="D59" s="1"/>
      <c r="E59" s="3"/>
      <c r="F59" s="3"/>
      <c r="G59" s="3"/>
      <c r="H59" s="3"/>
      <c r="I59" s="3"/>
      <c r="J59" s="3"/>
      <c r="K59" s="3"/>
      <c r="L59" s="3"/>
      <c r="M59" s="3"/>
      <c r="N59" s="3"/>
      <c r="O59" s="3"/>
      <c r="P59" s="3"/>
      <c r="Q59" s="3"/>
      <c r="R59" s="3"/>
      <c r="S59" s="3"/>
      <c r="T59" s="3"/>
      <c r="U59" s="3"/>
      <c r="V59" s="3"/>
      <c r="W59" s="3"/>
      <c r="X59" s="3"/>
      <c r="Y59" s="3"/>
      <c r="Z59" s="3"/>
      <c r="AA59" s="3"/>
      <c r="AB59" s="3"/>
      <c r="AC59" s="3"/>
      <c r="AD59" s="3"/>
      <c r="AE59" s="5"/>
      <c r="AF59" s="6"/>
      <c r="AG59" s="7"/>
    </row>
    <row r="60" spans="1:33" ht="15.75">
      <c r="A60" s="1"/>
      <c r="B60" s="4" t="s">
        <v>1635</v>
      </c>
      <c r="C60" s="1"/>
      <c r="D60" s="1"/>
      <c r="E60" s="3"/>
      <c r="F60" s="3"/>
      <c r="G60" s="3"/>
      <c r="H60" s="3"/>
      <c r="I60" s="3"/>
      <c r="J60" s="3"/>
      <c r="K60" s="3"/>
      <c r="L60" s="3"/>
      <c r="M60" s="3"/>
      <c r="N60" s="3"/>
      <c r="O60" s="3"/>
      <c r="P60" s="3"/>
      <c r="Q60" s="3"/>
      <c r="R60" s="3"/>
      <c r="S60" s="3"/>
      <c r="T60" s="3"/>
      <c r="U60" s="3"/>
      <c r="V60" s="3"/>
      <c r="W60" s="3"/>
      <c r="X60" s="3"/>
      <c r="Y60" s="3"/>
      <c r="Z60" s="3"/>
      <c r="AA60" s="3"/>
      <c r="AB60" s="3"/>
      <c r="AC60" s="3"/>
      <c r="AD60" s="3"/>
      <c r="AE60" s="5"/>
      <c r="AF60" s="6"/>
      <c r="AG60" s="7"/>
    </row>
    <row r="61" spans="1:33" ht="15.75">
      <c r="A61" s="1"/>
      <c r="B61" s="4" t="s">
        <v>1636</v>
      </c>
      <c r="C61" s="1"/>
      <c r="D61" s="1"/>
      <c r="E61" s="3"/>
      <c r="F61" s="3"/>
      <c r="G61" s="3"/>
      <c r="H61" s="3"/>
      <c r="I61" s="3"/>
      <c r="J61" s="3"/>
      <c r="K61" s="3"/>
      <c r="L61" s="3"/>
      <c r="M61" s="3"/>
      <c r="N61" s="3"/>
      <c r="O61" s="3"/>
      <c r="P61" s="3"/>
      <c r="Q61" s="3"/>
      <c r="R61" s="3"/>
      <c r="S61" s="3"/>
      <c r="T61" s="3"/>
      <c r="U61" s="3"/>
      <c r="V61" s="3"/>
      <c r="W61" s="3"/>
      <c r="X61" s="3"/>
      <c r="Y61" s="3"/>
      <c r="Z61" s="3"/>
      <c r="AA61" s="3"/>
      <c r="AB61" s="3"/>
      <c r="AC61" s="3"/>
      <c r="AD61" s="3"/>
      <c r="AE61" s="5"/>
      <c r="AF61" s="6"/>
      <c r="AG61" s="7"/>
    </row>
    <row r="62" spans="1:33" ht="15.75">
      <c r="A62" s="1"/>
      <c r="B62" s="4" t="s">
        <v>1637</v>
      </c>
      <c r="C62" s="1"/>
      <c r="D62" s="1"/>
      <c r="E62" s="3"/>
      <c r="F62" s="3"/>
      <c r="G62" s="3"/>
      <c r="H62" s="3"/>
      <c r="I62" s="3"/>
      <c r="J62" s="3"/>
      <c r="K62" s="3"/>
      <c r="L62" s="3"/>
      <c r="M62" s="3"/>
      <c r="N62" s="3"/>
      <c r="O62" s="3"/>
      <c r="P62" s="3"/>
      <c r="Q62" s="3"/>
      <c r="R62" s="3"/>
      <c r="S62" s="3"/>
      <c r="T62" s="3"/>
      <c r="U62" s="3"/>
      <c r="V62" s="3"/>
      <c r="W62" s="3"/>
      <c r="X62" s="3"/>
      <c r="Y62" s="3"/>
      <c r="Z62" s="3"/>
      <c r="AA62" s="3"/>
      <c r="AB62" s="3"/>
      <c r="AC62" s="3"/>
      <c r="AD62" s="3"/>
      <c r="AE62" s="5"/>
      <c r="AF62" s="6"/>
      <c r="AG62" s="7"/>
    </row>
    <row r="63" spans="1:33" ht="15.75">
      <c r="A63" s="1"/>
      <c r="B63" s="4" t="s">
        <v>1638</v>
      </c>
      <c r="C63" s="1"/>
      <c r="D63" s="1"/>
      <c r="E63" s="3"/>
      <c r="F63" s="3"/>
      <c r="G63" s="3"/>
      <c r="H63" s="3"/>
      <c r="I63" s="3"/>
      <c r="J63" s="3"/>
      <c r="K63" s="3"/>
      <c r="L63" s="3"/>
      <c r="M63" s="3"/>
      <c r="N63" s="3"/>
      <c r="O63" s="3"/>
      <c r="P63" s="3"/>
      <c r="Q63" s="3"/>
      <c r="R63" s="3"/>
      <c r="S63" s="3"/>
      <c r="T63" s="3"/>
      <c r="U63" s="3"/>
      <c r="V63" s="3"/>
      <c r="W63" s="3"/>
      <c r="X63" s="3"/>
      <c r="Y63" s="3"/>
      <c r="Z63" s="3"/>
      <c r="AA63" s="3"/>
      <c r="AB63" s="3"/>
      <c r="AC63" s="3"/>
      <c r="AD63" s="3"/>
      <c r="AE63" s="5"/>
      <c r="AF63" s="6"/>
      <c r="AG63" s="7"/>
    </row>
    <row r="64" spans="1:33" ht="15.75">
      <c r="A64" s="1"/>
      <c r="B64" s="4" t="s">
        <v>1639</v>
      </c>
      <c r="C64" s="1"/>
      <c r="D64" s="1"/>
      <c r="E64" s="3"/>
      <c r="F64" s="3"/>
      <c r="G64" s="3"/>
      <c r="H64" s="3"/>
      <c r="I64" s="3"/>
      <c r="J64" s="3"/>
      <c r="K64" s="3"/>
      <c r="L64" s="3"/>
      <c r="M64" s="3"/>
      <c r="N64" s="3"/>
      <c r="O64" s="3"/>
      <c r="P64" s="3"/>
      <c r="Q64" s="3"/>
      <c r="R64" s="3"/>
      <c r="S64" s="3"/>
      <c r="T64" s="3"/>
      <c r="U64" s="3"/>
      <c r="V64" s="3"/>
      <c r="W64" s="3"/>
      <c r="X64" s="3"/>
      <c r="Y64" s="3"/>
      <c r="Z64" s="3"/>
      <c r="AA64" s="3"/>
      <c r="AB64" s="3"/>
      <c r="AC64" s="3"/>
      <c r="AD64" s="3"/>
      <c r="AE64" s="5"/>
      <c r="AF64" s="6"/>
      <c r="AG64" s="7"/>
    </row>
    <row r="65" spans="1:33" ht="15.75">
      <c r="A65" s="1"/>
      <c r="B65" s="4" t="s">
        <v>1640</v>
      </c>
      <c r="C65" s="1"/>
      <c r="D65" s="1"/>
      <c r="E65" s="3"/>
      <c r="F65" s="3"/>
      <c r="G65" s="3"/>
      <c r="H65" s="3"/>
      <c r="I65" s="3"/>
      <c r="J65" s="3"/>
      <c r="K65" s="3"/>
      <c r="L65" s="3"/>
      <c r="M65" s="3"/>
      <c r="N65" s="3"/>
      <c r="O65" s="3"/>
      <c r="P65" s="3"/>
      <c r="Q65" s="3"/>
      <c r="R65" s="3"/>
      <c r="S65" s="3"/>
      <c r="T65" s="3"/>
      <c r="U65" s="3"/>
      <c r="V65" s="3"/>
      <c r="W65" s="3"/>
      <c r="X65" s="3"/>
      <c r="Y65" s="3"/>
      <c r="Z65" s="3"/>
      <c r="AA65" s="3"/>
      <c r="AB65" s="3"/>
      <c r="AC65" s="3"/>
      <c r="AD65" s="3"/>
      <c r="AE65" s="5"/>
      <c r="AF65" s="6"/>
      <c r="AG65" s="7"/>
    </row>
    <row r="66" spans="1:33" ht="15.75">
      <c r="A66" s="1"/>
      <c r="B66" s="4" t="s">
        <v>1641</v>
      </c>
      <c r="C66" s="1"/>
      <c r="D66" s="1"/>
      <c r="E66" s="3"/>
      <c r="F66" s="3"/>
      <c r="G66" s="3"/>
      <c r="H66" s="3"/>
      <c r="I66" s="3"/>
      <c r="J66" s="3"/>
      <c r="K66" s="3"/>
      <c r="L66" s="3"/>
      <c r="M66" s="3"/>
      <c r="N66" s="3"/>
      <c r="O66" s="3"/>
      <c r="P66" s="3"/>
      <c r="Q66" s="3"/>
      <c r="R66" s="3"/>
      <c r="S66" s="3"/>
      <c r="T66" s="3"/>
      <c r="U66" s="3"/>
      <c r="V66" s="3"/>
      <c r="W66" s="3"/>
      <c r="X66" s="3"/>
      <c r="Y66" s="3"/>
      <c r="Z66" s="3"/>
      <c r="AA66" s="3"/>
      <c r="AB66" s="3"/>
      <c r="AC66" s="3"/>
      <c r="AD66" s="3"/>
      <c r="AE66" s="5"/>
      <c r="AF66" s="6"/>
      <c r="AG66" s="7"/>
    </row>
    <row r="67" spans="1:33" ht="15.75">
      <c r="A67" s="1"/>
      <c r="B67" s="4" t="s">
        <v>1642</v>
      </c>
      <c r="C67" s="1"/>
      <c r="D67" s="1"/>
      <c r="E67" s="3"/>
      <c r="F67" s="3"/>
      <c r="G67" s="3"/>
      <c r="H67" s="3"/>
      <c r="I67" s="3"/>
      <c r="J67" s="3"/>
      <c r="K67" s="3"/>
      <c r="L67" s="3"/>
      <c r="M67" s="3"/>
      <c r="N67" s="3"/>
      <c r="O67" s="3"/>
      <c r="P67" s="3"/>
      <c r="Q67" s="3"/>
      <c r="R67" s="3"/>
      <c r="S67" s="3"/>
      <c r="T67" s="3"/>
      <c r="U67" s="3"/>
      <c r="V67" s="3"/>
      <c r="W67" s="3"/>
      <c r="X67" s="3"/>
      <c r="Y67" s="3"/>
      <c r="Z67" s="3"/>
      <c r="AA67" s="3"/>
      <c r="AB67" s="3"/>
      <c r="AC67" s="3"/>
      <c r="AD67" s="3"/>
      <c r="AE67" s="5"/>
      <c r="AF67" s="6"/>
      <c r="AG67" s="7"/>
    </row>
    <row r="68" spans="1:33" ht="15.75">
      <c r="A68" s="1"/>
      <c r="B68" s="4" t="s">
        <v>1643</v>
      </c>
      <c r="C68" s="1"/>
      <c r="D68" s="1"/>
      <c r="E68" s="3"/>
      <c r="F68" s="3"/>
      <c r="G68" s="3"/>
      <c r="H68" s="3"/>
      <c r="I68" s="3"/>
      <c r="J68" s="3"/>
      <c r="K68" s="3"/>
      <c r="L68" s="3"/>
      <c r="M68" s="3"/>
      <c r="N68" s="3"/>
      <c r="O68" s="3"/>
      <c r="P68" s="3"/>
      <c r="Q68" s="3"/>
      <c r="R68" s="3"/>
      <c r="S68" s="3"/>
      <c r="T68" s="3"/>
      <c r="U68" s="3"/>
      <c r="V68" s="3"/>
      <c r="W68" s="3"/>
      <c r="X68" s="3"/>
      <c r="Y68" s="3"/>
      <c r="Z68" s="3"/>
      <c r="AA68" s="3"/>
      <c r="AB68" s="3"/>
      <c r="AC68" s="3"/>
      <c r="AD68" s="3"/>
      <c r="AE68" s="5"/>
      <c r="AF68" s="6"/>
      <c r="AG68" s="7"/>
    </row>
    <row r="69" spans="1:33" ht="31.5">
      <c r="A69" s="1"/>
      <c r="B69" s="4" t="s">
        <v>1644</v>
      </c>
      <c r="C69" s="1"/>
      <c r="D69" s="1"/>
      <c r="E69" s="3"/>
      <c r="F69" s="3"/>
      <c r="G69" s="3"/>
      <c r="H69" s="3"/>
      <c r="I69" s="3"/>
      <c r="J69" s="3"/>
      <c r="K69" s="3"/>
      <c r="L69" s="3"/>
      <c r="M69" s="3"/>
      <c r="N69" s="3"/>
      <c r="O69" s="3"/>
      <c r="P69" s="3"/>
      <c r="Q69" s="3"/>
      <c r="R69" s="3"/>
      <c r="S69" s="3"/>
      <c r="T69" s="3"/>
      <c r="U69" s="3"/>
      <c r="V69" s="3"/>
      <c r="W69" s="3"/>
      <c r="X69" s="3"/>
      <c r="Y69" s="3"/>
      <c r="Z69" s="3"/>
      <c r="AA69" s="3"/>
      <c r="AB69" s="3"/>
      <c r="AC69" s="3"/>
      <c r="AD69" s="3"/>
      <c r="AE69" s="5"/>
      <c r="AF69" s="6"/>
      <c r="AG69" s="7"/>
    </row>
    <row r="70" spans="1:33" ht="31.5">
      <c r="A70" s="1"/>
      <c r="B70" s="4" t="s">
        <v>1645</v>
      </c>
      <c r="C70" s="1"/>
      <c r="D70" s="1"/>
      <c r="E70" s="3"/>
      <c r="F70" s="3"/>
      <c r="G70" s="3"/>
      <c r="H70" s="3"/>
      <c r="I70" s="3"/>
      <c r="J70" s="3"/>
      <c r="K70" s="3"/>
      <c r="L70" s="3"/>
      <c r="M70" s="3"/>
      <c r="N70" s="3"/>
      <c r="O70" s="3"/>
      <c r="P70" s="3"/>
      <c r="Q70" s="3"/>
      <c r="R70" s="3"/>
      <c r="S70" s="3"/>
      <c r="T70" s="3"/>
      <c r="U70" s="3"/>
      <c r="V70" s="3"/>
      <c r="W70" s="3"/>
      <c r="X70" s="3"/>
      <c r="Y70" s="3"/>
      <c r="Z70" s="3"/>
      <c r="AA70" s="3"/>
      <c r="AB70" s="3"/>
      <c r="AC70" s="3"/>
      <c r="AD70" s="3"/>
      <c r="AE70" s="5"/>
      <c r="AF70" s="6"/>
      <c r="AG70" s="7"/>
    </row>
    <row r="71" spans="1:33" ht="31.5">
      <c r="A71" s="1"/>
      <c r="B71" s="4" t="s">
        <v>1646</v>
      </c>
      <c r="C71" s="1"/>
      <c r="D71" s="1"/>
      <c r="E71" s="3"/>
      <c r="F71" s="3"/>
      <c r="G71" s="3"/>
      <c r="H71" s="3"/>
      <c r="I71" s="3"/>
      <c r="J71" s="3"/>
      <c r="K71" s="3"/>
      <c r="L71" s="3"/>
      <c r="M71" s="3"/>
      <c r="N71" s="3"/>
      <c r="O71" s="3"/>
      <c r="P71" s="3"/>
      <c r="Q71" s="3"/>
      <c r="R71" s="3"/>
      <c r="S71" s="3"/>
      <c r="T71" s="3"/>
      <c r="U71" s="3"/>
      <c r="V71" s="3"/>
      <c r="W71" s="3"/>
      <c r="X71" s="3"/>
      <c r="Y71" s="3"/>
      <c r="Z71" s="3"/>
      <c r="AA71" s="3"/>
      <c r="AB71" s="3"/>
      <c r="AC71" s="3"/>
      <c r="AD71" s="3"/>
      <c r="AE71" s="5"/>
      <c r="AF71" s="6"/>
      <c r="AG71" s="7"/>
    </row>
    <row r="72" spans="1:33" ht="31.5">
      <c r="A72" s="1"/>
      <c r="B72" s="4" t="s">
        <v>1647</v>
      </c>
      <c r="C72" s="1"/>
      <c r="D72" s="1"/>
      <c r="E72" s="3"/>
      <c r="F72" s="3"/>
      <c r="G72" s="3"/>
      <c r="H72" s="3"/>
      <c r="I72" s="3"/>
      <c r="J72" s="3"/>
      <c r="K72" s="3"/>
      <c r="L72" s="3"/>
      <c r="M72" s="3"/>
      <c r="N72" s="3"/>
      <c r="O72" s="3"/>
      <c r="P72" s="3"/>
      <c r="Q72" s="3"/>
      <c r="R72" s="3"/>
      <c r="S72" s="3"/>
      <c r="T72" s="3"/>
      <c r="U72" s="3"/>
      <c r="V72" s="3"/>
      <c r="W72" s="3"/>
      <c r="X72" s="3"/>
      <c r="Y72" s="3"/>
      <c r="Z72" s="3"/>
      <c r="AA72" s="3"/>
      <c r="AB72" s="3"/>
      <c r="AC72" s="3"/>
      <c r="AD72" s="3"/>
      <c r="AE72" s="5"/>
      <c r="AF72" s="6"/>
      <c r="AG72" s="7"/>
    </row>
    <row r="73" spans="1:33" ht="31.5">
      <c r="A73" s="1"/>
      <c r="B73" s="4" t="s">
        <v>1648</v>
      </c>
      <c r="C73" s="1"/>
      <c r="D73" s="1"/>
      <c r="E73" s="3"/>
      <c r="F73" s="3"/>
      <c r="G73" s="3"/>
      <c r="H73" s="3"/>
      <c r="I73" s="3"/>
      <c r="J73" s="3"/>
      <c r="K73" s="3"/>
      <c r="L73" s="3"/>
      <c r="M73" s="3"/>
      <c r="N73" s="3"/>
      <c r="O73" s="3"/>
      <c r="P73" s="3"/>
      <c r="Q73" s="3"/>
      <c r="R73" s="3"/>
      <c r="S73" s="3"/>
      <c r="T73" s="3"/>
      <c r="U73" s="3"/>
      <c r="V73" s="3"/>
      <c r="W73" s="3"/>
      <c r="X73" s="3"/>
      <c r="Y73" s="3"/>
      <c r="Z73" s="3"/>
      <c r="AA73" s="3"/>
      <c r="AB73" s="3"/>
      <c r="AC73" s="3"/>
      <c r="AD73" s="3"/>
      <c r="AE73" s="5"/>
      <c r="AF73" s="6"/>
      <c r="AG73" s="7"/>
    </row>
    <row r="74" spans="1:33" ht="31.5">
      <c r="A74" s="1"/>
      <c r="B74" s="4" t="s">
        <v>1649</v>
      </c>
      <c r="C74" s="1"/>
      <c r="D74" s="1"/>
      <c r="E74" s="3"/>
      <c r="F74" s="3"/>
      <c r="G74" s="3"/>
      <c r="H74" s="3"/>
      <c r="I74" s="3"/>
      <c r="J74" s="3"/>
      <c r="K74" s="3"/>
      <c r="L74" s="3"/>
      <c r="M74" s="3"/>
      <c r="N74" s="3"/>
      <c r="O74" s="3"/>
      <c r="P74" s="3"/>
      <c r="Q74" s="3"/>
      <c r="R74" s="3"/>
      <c r="S74" s="3"/>
      <c r="T74" s="3"/>
      <c r="U74" s="3"/>
      <c r="V74" s="3"/>
      <c r="W74" s="3"/>
      <c r="X74" s="3"/>
      <c r="Y74" s="3"/>
      <c r="Z74" s="3"/>
      <c r="AA74" s="3"/>
      <c r="AB74" s="3"/>
      <c r="AC74" s="3"/>
      <c r="AD74" s="3"/>
      <c r="AE74" s="5"/>
      <c r="AF74" s="6"/>
      <c r="AG74" s="7"/>
    </row>
    <row r="103" spans="1:33" ht="15.75">
      <c r="A103" s="1"/>
      <c r="B103" s="2" t="s">
        <v>1576</v>
      </c>
      <c r="C103" s="1"/>
      <c r="D103" s="1"/>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5"/>
      <c r="AF103" s="6"/>
      <c r="AG103" s="7"/>
    </row>
    <row r="104" spans="1:33" ht="15.75">
      <c r="A104" s="1"/>
      <c r="B104" s="2" t="s">
        <v>1577</v>
      </c>
      <c r="C104" s="1" t="s">
        <v>144</v>
      </c>
      <c r="D104" s="1"/>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5">
        <v>14600</v>
      </c>
      <c r="AF104" s="6"/>
      <c r="AG104" s="7"/>
    </row>
    <row r="105" spans="1:33" ht="15.75">
      <c r="A105" s="1"/>
      <c r="B105" s="2" t="s">
        <v>1578</v>
      </c>
      <c r="C105" s="1" t="s">
        <v>144</v>
      </c>
      <c r="D105" s="1"/>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5">
        <v>16400</v>
      </c>
      <c r="AF105" s="6"/>
      <c r="AG105" s="7"/>
    </row>
    <row r="106" spans="1:33" ht="15.75">
      <c r="A106" s="1"/>
      <c r="B106" s="2" t="s">
        <v>1579</v>
      </c>
      <c r="C106" s="1" t="s">
        <v>144</v>
      </c>
      <c r="D106" s="1"/>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5">
        <v>27000</v>
      </c>
      <c r="AF106" s="6"/>
      <c r="AG106" s="7"/>
    </row>
    <row r="107" spans="1:33" ht="15.75">
      <c r="A107" s="1"/>
      <c r="B107" s="2" t="s">
        <v>1580</v>
      </c>
      <c r="C107" s="1" t="s">
        <v>144</v>
      </c>
      <c r="D107" s="1"/>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5">
        <v>29000</v>
      </c>
      <c r="AF107" s="6"/>
      <c r="AG107" s="7"/>
    </row>
    <row r="108" spans="1:33" ht="15.75">
      <c r="A108" s="1"/>
      <c r="B108" s="2" t="s">
        <v>1581</v>
      </c>
      <c r="C108" s="1" t="s">
        <v>144</v>
      </c>
      <c r="D108" s="1"/>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5">
        <v>27000</v>
      </c>
      <c r="AF108" s="6"/>
      <c r="AG108" s="7"/>
    </row>
    <row r="109" spans="1:33" ht="15.75">
      <c r="A109" s="1"/>
      <c r="B109" s="2" t="s">
        <v>1582</v>
      </c>
      <c r="C109" s="1" t="s">
        <v>144</v>
      </c>
      <c r="D109" s="1"/>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5">
        <v>29000</v>
      </c>
      <c r="AF109" s="6"/>
      <c r="AG109" s="7"/>
    </row>
    <row r="110" spans="1:33" ht="15.75">
      <c r="A110" s="1"/>
      <c r="B110" s="2" t="s">
        <v>1583</v>
      </c>
      <c r="C110" s="1" t="s">
        <v>144</v>
      </c>
      <c r="D110" s="1"/>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5">
        <v>39000</v>
      </c>
      <c r="AF110" s="6"/>
      <c r="AG110" s="7"/>
    </row>
    <row r="111" spans="1:33" ht="15.75">
      <c r="A111" s="1"/>
      <c r="B111" s="2" t="s">
        <v>1584</v>
      </c>
      <c r="C111" s="1" t="s">
        <v>144</v>
      </c>
      <c r="D111" s="1"/>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5">
        <v>42000</v>
      </c>
      <c r="AF111" s="6"/>
      <c r="AG111" s="7"/>
    </row>
    <row r="112" spans="1:33" ht="15.75">
      <c r="A112" s="1"/>
      <c r="B112" s="2" t="s">
        <v>1585</v>
      </c>
      <c r="C112" s="1" t="s">
        <v>144</v>
      </c>
      <c r="D112" s="1"/>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5">
        <v>39000</v>
      </c>
      <c r="AF112" s="6"/>
      <c r="AG112" s="7"/>
    </row>
    <row r="113" spans="1:33" ht="15.75">
      <c r="A113" s="1"/>
      <c r="B113" s="2" t="s">
        <v>1586</v>
      </c>
      <c r="C113" s="1" t="s">
        <v>144</v>
      </c>
      <c r="D113" s="1"/>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5">
        <v>42000</v>
      </c>
      <c r="AF113" s="6"/>
      <c r="AG113" s="7"/>
    </row>
    <row r="114" spans="1:33" ht="15.75">
      <c r="A114" s="1"/>
      <c r="B114" s="2" t="s">
        <v>1587</v>
      </c>
      <c r="C114" s="1" t="s">
        <v>144</v>
      </c>
      <c r="D114" s="1"/>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5">
        <v>39000</v>
      </c>
      <c r="AF114" s="6"/>
      <c r="AG114" s="7"/>
    </row>
    <row r="115" spans="1:33" ht="15.75">
      <c r="A115" s="1"/>
      <c r="B115" s="2" t="s">
        <v>1588</v>
      </c>
      <c r="C115" s="1" t="s">
        <v>144</v>
      </c>
      <c r="D115" s="1"/>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5">
        <v>42000</v>
      </c>
      <c r="AF115" s="6"/>
      <c r="AG115" s="7"/>
    </row>
    <row r="116" spans="1:33" ht="15.75">
      <c r="A116" s="1"/>
      <c r="B116" s="2" t="s">
        <v>1589</v>
      </c>
      <c r="C116" s="1" t="s">
        <v>144</v>
      </c>
      <c r="D116" s="1"/>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5">
        <v>39000</v>
      </c>
      <c r="AF116" s="6"/>
      <c r="AG116" s="7"/>
    </row>
    <row r="117" spans="1:33" ht="15.75">
      <c r="A117" s="1"/>
      <c r="B117" s="2" t="s">
        <v>1590</v>
      </c>
      <c r="C117" s="1" t="s">
        <v>144</v>
      </c>
      <c r="D117" s="1"/>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5">
        <v>50000</v>
      </c>
      <c r="AF117" s="6"/>
      <c r="AG117" s="7"/>
    </row>
    <row r="118" spans="1:33" ht="15.75">
      <c r="A118" s="1"/>
      <c r="B118" s="2" t="s">
        <v>1591</v>
      </c>
      <c r="C118" s="1" t="s">
        <v>144</v>
      </c>
      <c r="D118" s="1"/>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5">
        <v>49000</v>
      </c>
      <c r="AF118" s="6"/>
      <c r="AG118" s="7"/>
    </row>
    <row r="119" spans="1:33" ht="15.75">
      <c r="A119" s="1"/>
      <c r="B119" s="2" t="s">
        <v>1592</v>
      </c>
      <c r="C119" s="1" t="s">
        <v>144</v>
      </c>
      <c r="D119" s="1"/>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5">
        <v>50000</v>
      </c>
      <c r="AF119" s="6"/>
      <c r="AG119" s="7"/>
    </row>
    <row r="120" spans="1:33" ht="15.75">
      <c r="A120" s="1"/>
      <c r="B120" s="2" t="s">
        <v>1593</v>
      </c>
      <c r="C120" s="1" t="s">
        <v>144</v>
      </c>
      <c r="D120" s="1"/>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5">
        <v>49000</v>
      </c>
      <c r="AF120" s="6"/>
      <c r="AG120" s="7"/>
    </row>
    <row r="121" spans="1:33" ht="15.75">
      <c r="A121" s="1"/>
      <c r="B121" s="2" t="s">
        <v>1594</v>
      </c>
      <c r="C121" s="1" t="s">
        <v>144</v>
      </c>
      <c r="D121" s="1"/>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5">
        <v>50000</v>
      </c>
      <c r="AF121" s="6"/>
      <c r="AG121" s="7"/>
    </row>
    <row r="122" spans="1:33" ht="15.75">
      <c r="A122" s="1"/>
      <c r="B122" s="2" t="s">
        <v>1595</v>
      </c>
      <c r="C122" s="1" t="s">
        <v>144</v>
      </c>
      <c r="D122" s="1"/>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5">
        <v>49000</v>
      </c>
      <c r="AF122" s="6"/>
      <c r="AG122" s="7"/>
    </row>
    <row r="123" spans="1:33" ht="15.75">
      <c r="A123" s="1"/>
      <c r="B123" s="2" t="s">
        <v>1596</v>
      </c>
      <c r="C123" s="1" t="s">
        <v>144</v>
      </c>
      <c r="D123" s="1"/>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5">
        <v>50000</v>
      </c>
      <c r="AF123" s="6"/>
      <c r="AG123" s="7"/>
    </row>
    <row r="124" spans="1:33" ht="15.75">
      <c r="A124" s="1"/>
      <c r="B124" s="2" t="s">
        <v>1597</v>
      </c>
      <c r="C124" s="1" t="s">
        <v>144</v>
      </c>
      <c r="D124" s="1"/>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5">
        <v>200000</v>
      </c>
      <c r="AF124" s="6"/>
      <c r="AG124" s="7"/>
    </row>
    <row r="125" spans="1:33" ht="15.75">
      <c r="A125" s="1"/>
      <c r="B125" s="2" t="s">
        <v>1598</v>
      </c>
      <c r="C125" s="1" t="s">
        <v>144</v>
      </c>
      <c r="D125" s="1"/>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5">
        <v>219000</v>
      </c>
      <c r="AF125" s="6"/>
      <c r="AG125" s="7"/>
    </row>
    <row r="126" spans="1:33" ht="15.75">
      <c r="A126" s="1"/>
      <c r="B126" s="2" t="s">
        <v>1599</v>
      </c>
      <c r="C126" s="1" t="s">
        <v>144</v>
      </c>
      <c r="D126" s="1"/>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5">
        <v>200000</v>
      </c>
      <c r="AF126" s="6"/>
      <c r="AG126" s="7"/>
    </row>
    <row r="127" spans="1:33" ht="15.75">
      <c r="A127" s="1"/>
      <c r="B127" s="2" t="s">
        <v>1600</v>
      </c>
      <c r="C127" s="1" t="s">
        <v>144</v>
      </c>
      <c r="D127" s="1"/>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5">
        <v>219000</v>
      </c>
      <c r="AF127" s="6"/>
      <c r="AG127" s="7"/>
    </row>
    <row r="128" spans="1:33" ht="15.75">
      <c r="A128" s="1"/>
      <c r="B128" s="2" t="s">
        <v>1601</v>
      </c>
      <c r="C128" s="1" t="s">
        <v>144</v>
      </c>
      <c r="D128" s="1"/>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5">
        <v>200000</v>
      </c>
      <c r="AF128" s="6"/>
      <c r="AG128" s="7"/>
    </row>
    <row r="129" spans="1:33" ht="15.75">
      <c r="A129" s="1"/>
      <c r="B129" s="2" t="s">
        <v>1602</v>
      </c>
      <c r="C129" s="1" t="s">
        <v>144</v>
      </c>
      <c r="D129" s="1"/>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5">
        <v>219000</v>
      </c>
      <c r="AF129" s="6"/>
      <c r="AG129" s="7"/>
    </row>
    <row r="130" spans="1:33" ht="15.75">
      <c r="A130" s="1"/>
      <c r="B130" s="2" t="s">
        <v>1603</v>
      </c>
      <c r="C130" s="1" t="s">
        <v>144</v>
      </c>
      <c r="D130" s="1"/>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5">
        <v>200000</v>
      </c>
      <c r="AF130" s="6"/>
      <c r="AG130" s="7"/>
    </row>
    <row r="131" spans="1:33" ht="15.75">
      <c r="A131" s="1"/>
      <c r="B131" s="2" t="s">
        <v>1604</v>
      </c>
      <c r="C131" s="1" t="s">
        <v>144</v>
      </c>
      <c r="D131" s="1"/>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5">
        <v>219000</v>
      </c>
      <c r="AF131" s="6"/>
      <c r="AG131" s="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164"/>
  <sheetViews>
    <sheetView zoomScale="90" zoomScaleNormal="90" zoomScalePageLayoutView="90" workbookViewId="0">
      <selection activeCell="B10" sqref="B10:R10"/>
    </sheetView>
  </sheetViews>
  <sheetFormatPr defaultColWidth="9.140625" defaultRowHeight="15"/>
  <cols>
    <col min="1" max="1" width="5.28515625" style="723" customWidth="1"/>
    <col min="2" max="2" width="34.140625" style="723" customWidth="1"/>
    <col min="3" max="3" width="8.28515625" style="723" customWidth="1"/>
    <col min="4" max="4" width="12.140625" style="723" customWidth="1"/>
    <col min="5" max="5" width="11.42578125" style="723" customWidth="1"/>
    <col min="6" max="6" width="10.42578125" style="723" customWidth="1"/>
    <col min="7" max="7" width="12.140625" style="723" customWidth="1"/>
    <col min="8" max="8" width="8.85546875" style="723" customWidth="1"/>
    <col min="9" max="9" width="9.7109375" style="723" customWidth="1"/>
    <col min="10" max="10" width="10.42578125" style="723" customWidth="1"/>
    <col min="11" max="11" width="8.140625" style="723" customWidth="1"/>
    <col min="12" max="12" width="7.85546875" style="723" customWidth="1"/>
    <col min="13" max="13" width="10.5703125" style="723" customWidth="1"/>
    <col min="14" max="14" width="11.140625" style="723" customWidth="1"/>
    <col min="15" max="15" width="7.140625" style="723" customWidth="1"/>
    <col min="16" max="16" width="9.140625" style="723" customWidth="1"/>
    <col min="17" max="17" width="9.5703125" style="723" customWidth="1"/>
    <col min="18" max="18" width="8.5703125" style="723" customWidth="1"/>
    <col min="19" max="19" width="9.85546875" style="723" customWidth="1"/>
    <col min="20" max="16384" width="9.140625" style="723"/>
  </cols>
  <sheetData>
    <row r="1" spans="1:19" ht="30" customHeight="1">
      <c r="A1" s="1636" t="s">
        <v>1149</v>
      </c>
      <c r="B1" s="1636"/>
      <c r="C1" s="1636"/>
      <c r="D1" s="1636"/>
      <c r="E1" s="1636"/>
      <c r="F1" s="1636"/>
      <c r="G1" s="1636"/>
      <c r="H1" s="1636"/>
      <c r="I1" s="1636"/>
      <c r="J1" s="1636"/>
      <c r="K1" s="1636"/>
      <c r="L1" s="1636"/>
      <c r="M1" s="1636"/>
      <c r="N1" s="1636"/>
      <c r="O1" s="1636"/>
      <c r="P1" s="1636"/>
      <c r="Q1" s="1636"/>
      <c r="R1" s="1636"/>
      <c r="S1" s="1636"/>
    </row>
    <row r="2" spans="1:19" ht="18" customHeight="1">
      <c r="A2" s="1637" t="s">
        <v>1334</v>
      </c>
      <c r="B2" s="1638"/>
      <c r="C2" s="1638"/>
      <c r="D2" s="1638"/>
      <c r="E2" s="1638"/>
      <c r="F2" s="1638"/>
      <c r="G2" s="1638"/>
      <c r="H2" s="1638"/>
      <c r="I2" s="1638"/>
      <c r="J2" s="1638"/>
      <c r="K2" s="1638"/>
      <c r="L2" s="1638"/>
      <c r="M2" s="1638"/>
      <c r="N2" s="1638"/>
      <c r="O2" s="1638"/>
      <c r="P2" s="1638"/>
      <c r="Q2" s="1638"/>
      <c r="R2" s="1638"/>
      <c r="S2" s="1638"/>
    </row>
    <row r="3" spans="1:19" ht="20.100000000000001" customHeight="1">
      <c r="A3" s="926"/>
      <c r="B3" s="1639" t="s">
        <v>1335</v>
      </c>
      <c r="C3" s="1639"/>
      <c r="D3" s="1639"/>
      <c r="E3" s="1639"/>
      <c r="F3" s="1639"/>
      <c r="G3" s="1639"/>
      <c r="H3" s="1639"/>
      <c r="I3" s="1639"/>
      <c r="J3" s="1639"/>
      <c r="K3" s="1639"/>
      <c r="L3" s="1639"/>
      <c r="M3" s="1639"/>
      <c r="N3" s="1639"/>
      <c r="O3" s="1639"/>
      <c r="P3" s="1639"/>
      <c r="Q3" s="1639"/>
      <c r="R3" s="1639"/>
      <c r="S3" s="1639"/>
    </row>
    <row r="4" spans="1:19" ht="20.100000000000001" customHeight="1">
      <c r="A4" s="926"/>
      <c r="B4" s="927"/>
      <c r="C4" s="927"/>
      <c r="D4" s="927"/>
      <c r="E4" s="927"/>
      <c r="F4" s="927"/>
      <c r="G4" s="927"/>
      <c r="H4" s="927"/>
      <c r="I4" s="927"/>
      <c r="J4" s="927"/>
      <c r="K4" s="927"/>
      <c r="L4" s="927"/>
      <c r="M4" s="927"/>
      <c r="N4" s="927"/>
      <c r="O4" s="927"/>
      <c r="P4" s="927"/>
      <c r="Q4" s="927"/>
      <c r="R4" s="1640" t="s">
        <v>1152</v>
      </c>
      <c r="S4" s="1640"/>
    </row>
    <row r="5" spans="1:19" ht="21" customHeight="1">
      <c r="A5" s="1711" t="s">
        <v>1153</v>
      </c>
      <c r="B5" s="1714" t="s">
        <v>1154</v>
      </c>
      <c r="C5" s="1716" t="s">
        <v>1155</v>
      </c>
      <c r="D5" s="1718" t="s">
        <v>1156</v>
      </c>
      <c r="E5" s="1641" t="s">
        <v>1157</v>
      </c>
      <c r="F5" s="1642"/>
      <c r="G5" s="1642"/>
      <c r="H5" s="1642"/>
      <c r="I5" s="1642"/>
      <c r="J5" s="1642"/>
      <c r="K5" s="1642"/>
      <c r="L5" s="1642"/>
      <c r="M5" s="1642"/>
      <c r="N5" s="1642"/>
      <c r="O5" s="1642"/>
      <c r="P5" s="1642"/>
      <c r="Q5" s="1642"/>
      <c r="R5" s="1642"/>
      <c r="S5" s="1787" t="s">
        <v>10</v>
      </c>
    </row>
    <row r="6" spans="1:19" ht="65.25" customHeight="1">
      <c r="A6" s="1711"/>
      <c r="B6" s="1715"/>
      <c r="C6" s="1717"/>
      <c r="D6" s="1719"/>
      <c r="E6" s="928" t="s">
        <v>1158</v>
      </c>
      <c r="F6" s="928" t="s">
        <v>1159</v>
      </c>
      <c r="G6" s="929" t="s">
        <v>1160</v>
      </c>
      <c r="H6" s="930" t="s">
        <v>1161</v>
      </c>
      <c r="I6" s="929" t="s">
        <v>1162</v>
      </c>
      <c r="J6" s="974" t="s">
        <v>1163</v>
      </c>
      <c r="K6" s="929" t="s">
        <v>1164</v>
      </c>
      <c r="L6" s="974" t="s">
        <v>1165</v>
      </c>
      <c r="M6" s="974" t="s">
        <v>1166</v>
      </c>
      <c r="N6" s="974" t="s">
        <v>1167</v>
      </c>
      <c r="O6" s="974" t="s">
        <v>1168</v>
      </c>
      <c r="P6" s="974" t="s">
        <v>1169</v>
      </c>
      <c r="Q6" s="974" t="s">
        <v>1170</v>
      </c>
      <c r="R6" s="978" t="s">
        <v>1171</v>
      </c>
      <c r="S6" s="1787"/>
    </row>
    <row r="7" spans="1:19" s="722" customFormat="1">
      <c r="A7" s="12"/>
      <c r="B7" s="12" t="s">
        <v>1336</v>
      </c>
      <c r="C7" s="12" t="s">
        <v>1337</v>
      </c>
      <c r="D7" s="12" t="s">
        <v>1338</v>
      </c>
      <c r="E7" s="12" t="s">
        <v>1339</v>
      </c>
      <c r="F7" s="12" t="s">
        <v>1340</v>
      </c>
      <c r="G7" s="12">
        <v>1</v>
      </c>
      <c r="H7" s="12">
        <v>2</v>
      </c>
      <c r="I7" s="12">
        <v>3</v>
      </c>
      <c r="J7" s="12">
        <v>4</v>
      </c>
      <c r="K7" s="12">
        <v>5</v>
      </c>
      <c r="L7" s="12">
        <v>6</v>
      </c>
      <c r="M7" s="12">
        <v>7</v>
      </c>
      <c r="N7" s="12">
        <v>8</v>
      </c>
      <c r="O7" s="12">
        <v>9</v>
      </c>
      <c r="P7" s="12">
        <v>10</v>
      </c>
      <c r="Q7" s="12">
        <v>11</v>
      </c>
      <c r="R7" s="12">
        <v>12</v>
      </c>
      <c r="S7" s="12"/>
    </row>
    <row r="8" spans="1:19" ht="30" customHeight="1">
      <c r="A8" s="1643" t="s">
        <v>1172</v>
      </c>
      <c r="B8" s="1644"/>
      <c r="C8" s="1644"/>
      <c r="D8" s="1644"/>
      <c r="E8" s="1644"/>
      <c r="F8" s="1644"/>
      <c r="G8" s="1644"/>
      <c r="H8" s="1645"/>
      <c r="I8" s="1645"/>
      <c r="J8" s="1644"/>
      <c r="K8" s="1644"/>
      <c r="L8" s="1644"/>
      <c r="M8" s="1644"/>
      <c r="N8" s="1644"/>
      <c r="O8" s="1644"/>
      <c r="P8" s="1644"/>
      <c r="Q8" s="1644"/>
      <c r="R8" s="1646"/>
      <c r="S8" s="32"/>
    </row>
    <row r="9" spans="1:19" ht="30" customHeight="1">
      <c r="A9" s="20"/>
      <c r="B9" s="932" t="s">
        <v>1173</v>
      </c>
      <c r="C9" s="933"/>
      <c r="D9" s="933"/>
      <c r="E9" s="933"/>
      <c r="F9" s="933"/>
      <c r="G9" s="933"/>
      <c r="H9" s="933"/>
      <c r="I9" s="933"/>
      <c r="J9" s="933"/>
      <c r="K9" s="933"/>
      <c r="L9" s="933"/>
      <c r="M9" s="933"/>
      <c r="N9" s="933"/>
      <c r="O9" s="933"/>
      <c r="P9" s="933"/>
      <c r="Q9" s="933"/>
      <c r="R9" s="979"/>
      <c r="S9" s="32"/>
    </row>
    <row r="10" spans="1:19" ht="45" customHeight="1">
      <c r="A10" s="13">
        <v>1</v>
      </c>
      <c r="B10" s="1647" t="s">
        <v>1341</v>
      </c>
      <c r="C10" s="1648"/>
      <c r="D10" s="1648"/>
      <c r="E10" s="1648"/>
      <c r="F10" s="1648"/>
      <c r="G10" s="1648"/>
      <c r="H10" s="1648"/>
      <c r="I10" s="1648"/>
      <c r="J10" s="1648"/>
      <c r="K10" s="1648"/>
      <c r="L10" s="1648"/>
      <c r="M10" s="1648"/>
      <c r="N10" s="1648"/>
      <c r="O10" s="1648"/>
      <c r="P10" s="1648"/>
      <c r="Q10" s="1648"/>
      <c r="R10" s="1649"/>
      <c r="S10" s="980"/>
    </row>
    <row r="11" spans="1:19" ht="21" customHeight="1">
      <c r="A11" s="12"/>
      <c r="B11" s="1784" t="s">
        <v>1342</v>
      </c>
      <c r="C11" s="1785"/>
      <c r="D11" s="1785"/>
      <c r="E11" s="1785"/>
      <c r="F11" s="1786"/>
      <c r="G11" s="1720" t="s">
        <v>1343</v>
      </c>
      <c r="H11" s="1721"/>
      <c r="I11" s="1721"/>
      <c r="J11" s="1721"/>
      <c r="K11" s="1721"/>
      <c r="L11" s="1721"/>
      <c r="M11" s="1721"/>
      <c r="N11" s="1721"/>
      <c r="O11" s="1721"/>
      <c r="P11" s="1721"/>
      <c r="Q11" s="1721"/>
      <c r="R11" s="1721"/>
      <c r="S11" s="1657"/>
    </row>
    <row r="12" spans="1:19" ht="38.25" customHeight="1">
      <c r="A12" s="30"/>
      <c r="B12" s="940" t="s">
        <v>1344</v>
      </c>
      <c r="C12" s="935" t="s">
        <v>152</v>
      </c>
      <c r="D12" s="936" t="s">
        <v>1178</v>
      </c>
      <c r="E12" s="1135">
        <v>1528</v>
      </c>
      <c r="F12" s="939"/>
      <c r="G12" s="1722"/>
      <c r="H12" s="1723"/>
      <c r="I12" s="1723"/>
      <c r="J12" s="1723"/>
      <c r="K12" s="1723"/>
      <c r="L12" s="1723"/>
      <c r="M12" s="1723"/>
      <c r="N12" s="1723"/>
      <c r="O12" s="1723"/>
      <c r="P12" s="1723"/>
      <c r="Q12" s="1723"/>
      <c r="R12" s="1723"/>
      <c r="S12" s="1658"/>
    </row>
    <row r="13" spans="1:19" ht="30" customHeight="1">
      <c r="A13" s="30"/>
      <c r="B13" s="940" t="s">
        <v>1345</v>
      </c>
      <c r="C13" s="27" t="s">
        <v>152</v>
      </c>
      <c r="D13" s="1096" t="s">
        <v>16</v>
      </c>
      <c r="E13" s="1097"/>
      <c r="F13" s="942"/>
      <c r="G13" s="1722"/>
      <c r="H13" s="1723"/>
      <c r="I13" s="1723"/>
      <c r="J13" s="1723"/>
      <c r="K13" s="1723"/>
      <c r="L13" s="1723"/>
      <c r="M13" s="1723"/>
      <c r="N13" s="1723"/>
      <c r="O13" s="1723"/>
      <c r="P13" s="1723"/>
      <c r="Q13" s="1723"/>
      <c r="R13" s="1723"/>
      <c r="S13" s="1658"/>
    </row>
    <row r="14" spans="1:19" ht="31.5" customHeight="1">
      <c r="A14" s="30"/>
      <c r="B14" s="940" t="s">
        <v>1346</v>
      </c>
      <c r="C14" s="27" t="s">
        <v>152</v>
      </c>
      <c r="D14" s="1096" t="s">
        <v>16</v>
      </c>
      <c r="E14" s="1097">
        <v>1065</v>
      </c>
      <c r="F14" s="942"/>
      <c r="G14" s="1722"/>
      <c r="H14" s="1723"/>
      <c r="I14" s="1723"/>
      <c r="J14" s="1723"/>
      <c r="K14" s="1723"/>
      <c r="L14" s="1723"/>
      <c r="M14" s="1723"/>
      <c r="N14" s="1723"/>
      <c r="O14" s="1723"/>
      <c r="P14" s="1723"/>
      <c r="Q14" s="1723"/>
      <c r="R14" s="1723"/>
      <c r="S14" s="1658"/>
    </row>
    <row r="15" spans="1:19" ht="29.25" customHeight="1">
      <c r="A15" s="30"/>
      <c r="B15" s="940" t="s">
        <v>1347</v>
      </c>
      <c r="C15" s="27" t="s">
        <v>152</v>
      </c>
      <c r="D15" s="1096" t="s">
        <v>16</v>
      </c>
      <c r="E15" s="1136">
        <v>880</v>
      </c>
      <c r="F15" s="945"/>
      <c r="G15" s="1724"/>
      <c r="H15" s="1725"/>
      <c r="I15" s="1725"/>
      <c r="J15" s="1725"/>
      <c r="K15" s="1725"/>
      <c r="L15" s="1725"/>
      <c r="M15" s="1725"/>
      <c r="N15" s="1725"/>
      <c r="O15" s="1725"/>
      <c r="P15" s="1725"/>
      <c r="Q15" s="1725"/>
      <c r="R15" s="1725"/>
      <c r="S15" s="1659"/>
    </row>
    <row r="16" spans="1:19" ht="29.25" customHeight="1">
      <c r="A16" s="30"/>
      <c r="B16" s="1784" t="s">
        <v>1348</v>
      </c>
      <c r="C16" s="1785"/>
      <c r="D16" s="1785"/>
      <c r="E16" s="1785"/>
      <c r="F16" s="1786"/>
      <c r="G16" s="1720" t="s">
        <v>1349</v>
      </c>
      <c r="H16" s="1721"/>
      <c r="I16" s="1721"/>
      <c r="J16" s="1721"/>
      <c r="K16" s="1721"/>
      <c r="L16" s="1721"/>
      <c r="M16" s="1721"/>
      <c r="N16" s="1721"/>
      <c r="O16" s="1721"/>
      <c r="P16" s="1721"/>
      <c r="Q16" s="1721"/>
      <c r="R16" s="1721"/>
      <c r="S16" s="1657"/>
    </row>
    <row r="17" spans="1:19" ht="29.25" customHeight="1">
      <c r="A17" s="30"/>
      <c r="B17" s="940" t="s">
        <v>1344</v>
      </c>
      <c r="C17" s="27" t="s">
        <v>152</v>
      </c>
      <c r="D17" s="1099" t="s">
        <v>1178</v>
      </c>
      <c r="E17" s="56"/>
      <c r="F17" s="31"/>
      <c r="G17" s="1722"/>
      <c r="H17" s="1723"/>
      <c r="I17" s="1723"/>
      <c r="J17" s="1723"/>
      <c r="K17" s="1723"/>
      <c r="L17" s="1723"/>
      <c r="M17" s="1723"/>
      <c r="N17" s="1723"/>
      <c r="O17" s="1723"/>
      <c r="P17" s="1723"/>
      <c r="Q17" s="1723"/>
      <c r="R17" s="1723"/>
      <c r="S17" s="1658"/>
    </row>
    <row r="18" spans="1:19" ht="29.25" customHeight="1">
      <c r="A18" s="30"/>
      <c r="B18" s="940" t="s">
        <v>1345</v>
      </c>
      <c r="C18" s="27" t="s">
        <v>152</v>
      </c>
      <c r="D18" s="1096" t="s">
        <v>16</v>
      </c>
      <c r="E18" s="56">
        <v>1109</v>
      </c>
      <c r="F18" s="31"/>
      <c r="G18" s="1722"/>
      <c r="H18" s="1723"/>
      <c r="I18" s="1723"/>
      <c r="J18" s="1723"/>
      <c r="K18" s="1723"/>
      <c r="L18" s="1723"/>
      <c r="M18" s="1723"/>
      <c r="N18" s="1723"/>
      <c r="O18" s="1723"/>
      <c r="P18" s="1723"/>
      <c r="Q18" s="1723"/>
      <c r="R18" s="1723"/>
      <c r="S18" s="1658"/>
    </row>
    <row r="19" spans="1:19" ht="29.25" customHeight="1">
      <c r="A19" s="30"/>
      <c r="B19" s="940" t="s">
        <v>1346</v>
      </c>
      <c r="C19" s="27" t="s">
        <v>152</v>
      </c>
      <c r="D19" s="1096" t="s">
        <v>16</v>
      </c>
      <c r="E19" s="56"/>
      <c r="F19" s="31"/>
      <c r="G19" s="1722"/>
      <c r="H19" s="1723"/>
      <c r="I19" s="1723"/>
      <c r="J19" s="1723"/>
      <c r="K19" s="1723"/>
      <c r="L19" s="1723"/>
      <c r="M19" s="1723"/>
      <c r="N19" s="1723"/>
      <c r="O19" s="1723"/>
      <c r="P19" s="1723"/>
      <c r="Q19" s="1723"/>
      <c r="R19" s="1723"/>
      <c r="S19" s="1659"/>
    </row>
    <row r="20" spans="1:19" ht="29.25" customHeight="1">
      <c r="A20" s="30"/>
      <c r="B20" s="26" t="s">
        <v>1347</v>
      </c>
      <c r="C20" s="27" t="s">
        <v>152</v>
      </c>
      <c r="D20" s="27" t="s">
        <v>16</v>
      </c>
      <c r="E20" s="56">
        <v>847</v>
      </c>
      <c r="F20" s="31"/>
      <c r="G20" s="1724"/>
      <c r="H20" s="1725"/>
      <c r="I20" s="1725"/>
      <c r="J20" s="1725"/>
      <c r="K20" s="1725"/>
      <c r="L20" s="1725"/>
      <c r="M20" s="1725"/>
      <c r="N20" s="1725"/>
      <c r="O20" s="1725"/>
      <c r="P20" s="1725"/>
      <c r="Q20" s="1725"/>
      <c r="R20" s="1725"/>
      <c r="S20" s="981"/>
    </row>
    <row r="21" spans="1:19" ht="30" customHeight="1">
      <c r="A21" s="1653" t="s">
        <v>1182</v>
      </c>
      <c r="B21" s="1654"/>
      <c r="C21" s="1654"/>
      <c r="D21" s="1654"/>
      <c r="E21" s="1654"/>
      <c r="F21" s="1654"/>
      <c r="G21" s="1654"/>
      <c r="H21" s="1654"/>
      <c r="I21" s="1654"/>
      <c r="J21" s="1654"/>
      <c r="K21" s="1654"/>
      <c r="L21" s="1654"/>
      <c r="M21" s="1654"/>
      <c r="N21" s="1654"/>
      <c r="O21" s="1654"/>
      <c r="P21" s="1654"/>
      <c r="Q21" s="1654"/>
      <c r="R21" s="1654"/>
      <c r="S21" s="1655"/>
    </row>
    <row r="22" spans="1:19" ht="50.1" customHeight="1">
      <c r="A22" s="13">
        <v>1</v>
      </c>
      <c r="B22" s="1788" t="s">
        <v>1350</v>
      </c>
      <c r="C22" s="1789"/>
      <c r="D22" s="1789"/>
      <c r="E22" s="1789"/>
      <c r="F22" s="1789"/>
      <c r="G22" s="1789"/>
      <c r="H22" s="1789"/>
      <c r="I22" s="1789"/>
      <c r="J22" s="1789"/>
      <c r="K22" s="1789"/>
      <c r="L22" s="1789"/>
      <c r="M22" s="1789"/>
      <c r="N22" s="1789"/>
      <c r="O22" s="1789"/>
      <c r="P22" s="1789"/>
      <c r="Q22" s="1789"/>
      <c r="R22" s="1790"/>
      <c r="S22" s="32"/>
    </row>
    <row r="23" spans="1:19" ht="39.950000000000003" customHeight="1">
      <c r="A23" s="33"/>
      <c r="B23" s="1100" t="s">
        <v>1184</v>
      </c>
      <c r="C23" s="949" t="s">
        <v>1185</v>
      </c>
      <c r="D23" s="936" t="s">
        <v>1178</v>
      </c>
      <c r="E23" s="36"/>
      <c r="F23" s="36"/>
      <c r="G23" s="1627" t="s">
        <v>1351</v>
      </c>
      <c r="H23" s="1628"/>
      <c r="I23" s="1628"/>
      <c r="J23" s="1628"/>
      <c r="K23" s="1628"/>
      <c r="L23" s="1628"/>
      <c r="M23" s="1628"/>
      <c r="N23" s="1628"/>
      <c r="O23" s="1628"/>
      <c r="P23" s="1628"/>
      <c r="Q23" s="1628"/>
      <c r="R23" s="1629"/>
      <c r="S23" s="1684"/>
    </row>
    <row r="24" spans="1:19" ht="18">
      <c r="A24" s="33"/>
      <c r="B24" s="948" t="s">
        <v>1187</v>
      </c>
      <c r="C24" s="949" t="s">
        <v>1185</v>
      </c>
      <c r="D24" s="949" t="s">
        <v>16</v>
      </c>
      <c r="E24" s="36">
        <v>336364</v>
      </c>
      <c r="F24" s="36"/>
      <c r="G24" s="1630"/>
      <c r="H24" s="1631"/>
      <c r="I24" s="1631"/>
      <c r="J24" s="1631"/>
      <c r="K24" s="1631"/>
      <c r="L24" s="1631"/>
      <c r="M24" s="1631"/>
      <c r="N24" s="1631"/>
      <c r="O24" s="1631"/>
      <c r="P24" s="1631"/>
      <c r="Q24" s="1631"/>
      <c r="R24" s="1632"/>
      <c r="S24" s="1685"/>
    </row>
    <row r="25" spans="1:19" ht="18">
      <c r="A25" s="33"/>
      <c r="B25" s="948" t="s">
        <v>1188</v>
      </c>
      <c r="C25" s="949" t="s">
        <v>1185</v>
      </c>
      <c r="D25" s="949" t="s">
        <v>16</v>
      </c>
      <c r="E25" s="36"/>
      <c r="F25" s="36"/>
      <c r="G25" s="1630"/>
      <c r="H25" s="1631"/>
      <c r="I25" s="1631"/>
      <c r="J25" s="1631"/>
      <c r="K25" s="1631"/>
      <c r="L25" s="1631"/>
      <c r="M25" s="1631"/>
      <c r="N25" s="1631"/>
      <c r="O25" s="1631"/>
      <c r="P25" s="1631"/>
      <c r="Q25" s="1631"/>
      <c r="R25" s="1632"/>
      <c r="S25" s="1685"/>
    </row>
    <row r="26" spans="1:19" ht="18">
      <c r="A26" s="33"/>
      <c r="B26" s="948" t="s">
        <v>1189</v>
      </c>
      <c r="C26" s="949" t="s">
        <v>1185</v>
      </c>
      <c r="D26" s="949" t="s">
        <v>16</v>
      </c>
      <c r="E26" s="36">
        <v>200000</v>
      </c>
      <c r="F26" s="36"/>
      <c r="G26" s="1630"/>
      <c r="H26" s="1631"/>
      <c r="I26" s="1631"/>
      <c r="J26" s="1631"/>
      <c r="K26" s="1631"/>
      <c r="L26" s="1631"/>
      <c r="M26" s="1631"/>
      <c r="N26" s="1631"/>
      <c r="O26" s="1631"/>
      <c r="P26" s="1631"/>
      <c r="Q26" s="1631"/>
      <c r="R26" s="1632"/>
      <c r="S26" s="1685"/>
    </row>
    <row r="27" spans="1:19" ht="18" hidden="1" customHeight="1">
      <c r="A27" s="33"/>
      <c r="B27" s="948" t="s">
        <v>1190</v>
      </c>
      <c r="C27" s="949" t="s">
        <v>1185</v>
      </c>
      <c r="D27" s="949"/>
      <c r="E27" s="36"/>
      <c r="F27" s="36"/>
      <c r="G27" s="1630"/>
      <c r="H27" s="1631"/>
      <c r="I27" s="1631"/>
      <c r="J27" s="1631"/>
      <c r="K27" s="1631"/>
      <c r="L27" s="1631"/>
      <c r="M27" s="1631"/>
      <c r="N27" s="1631"/>
      <c r="O27" s="1631"/>
      <c r="P27" s="1631"/>
      <c r="Q27" s="1631"/>
      <c r="R27" s="1632"/>
      <c r="S27" s="1685"/>
    </row>
    <row r="28" spans="1:19" ht="18">
      <c r="A28" s="33"/>
      <c r="B28" s="948" t="s">
        <v>1191</v>
      </c>
      <c r="C28" s="949" t="s">
        <v>1185</v>
      </c>
      <c r="D28" s="949" t="s">
        <v>16</v>
      </c>
      <c r="E28" s="36">
        <v>201818</v>
      </c>
      <c r="F28" s="36"/>
      <c r="G28" s="1630"/>
      <c r="H28" s="1631"/>
      <c r="I28" s="1631"/>
      <c r="J28" s="1631"/>
      <c r="K28" s="1631"/>
      <c r="L28" s="1631"/>
      <c r="M28" s="1631"/>
      <c r="N28" s="1631"/>
      <c r="O28" s="1631"/>
      <c r="P28" s="1631"/>
      <c r="Q28" s="1631"/>
      <c r="R28" s="1632"/>
      <c r="S28" s="1685"/>
    </row>
    <row r="29" spans="1:19" ht="18">
      <c r="A29" s="33"/>
      <c r="B29" s="952" t="s">
        <v>1192</v>
      </c>
      <c r="C29" s="949" t="s">
        <v>1185</v>
      </c>
      <c r="D29" s="949" t="s">
        <v>16</v>
      </c>
      <c r="E29" s="36">
        <v>127273</v>
      </c>
      <c r="F29" s="36"/>
      <c r="G29" s="1630"/>
      <c r="H29" s="1631"/>
      <c r="I29" s="1631"/>
      <c r="J29" s="1631"/>
      <c r="K29" s="1631"/>
      <c r="L29" s="1631"/>
      <c r="M29" s="1631"/>
      <c r="N29" s="1631"/>
      <c r="O29" s="1631"/>
      <c r="P29" s="1631"/>
      <c r="Q29" s="1631"/>
      <c r="R29" s="1632"/>
      <c r="S29" s="1685"/>
    </row>
    <row r="30" spans="1:19" ht="18">
      <c r="A30" s="33"/>
      <c r="B30" s="952" t="s">
        <v>588</v>
      </c>
      <c r="C30" s="949" t="s">
        <v>1185</v>
      </c>
      <c r="D30" s="949" t="s">
        <v>16</v>
      </c>
      <c r="E30" s="36">
        <v>177273</v>
      </c>
      <c r="F30" s="36"/>
      <c r="G30" s="1633"/>
      <c r="H30" s="1634"/>
      <c r="I30" s="1634"/>
      <c r="J30" s="1634"/>
      <c r="K30" s="1634"/>
      <c r="L30" s="1634"/>
      <c r="M30" s="1634"/>
      <c r="N30" s="1634"/>
      <c r="O30" s="1634"/>
      <c r="P30" s="1634"/>
      <c r="Q30" s="1634"/>
      <c r="R30" s="1635"/>
      <c r="S30" s="1685"/>
    </row>
    <row r="31" spans="1:19" ht="29.25" customHeight="1">
      <c r="A31" s="33"/>
      <c r="B31" s="1101" t="s">
        <v>588</v>
      </c>
      <c r="C31" s="27" t="s">
        <v>1185</v>
      </c>
      <c r="D31" s="27" t="s">
        <v>16</v>
      </c>
      <c r="E31" s="36"/>
      <c r="F31" s="36"/>
      <c r="G31" s="36">
        <v>163636</v>
      </c>
      <c r="H31" s="1678" t="s">
        <v>1352</v>
      </c>
      <c r="I31" s="1679"/>
      <c r="J31" s="1679"/>
      <c r="K31" s="1679"/>
      <c r="L31" s="1679"/>
      <c r="M31" s="1679"/>
      <c r="N31" s="1679"/>
      <c r="O31" s="1679"/>
      <c r="P31" s="1679"/>
      <c r="Q31" s="1679"/>
      <c r="R31" s="1680"/>
      <c r="S31" s="1685"/>
    </row>
    <row r="32" spans="1:19" ht="18">
      <c r="A32" s="33"/>
      <c r="B32" s="952" t="s">
        <v>1194</v>
      </c>
      <c r="C32" s="949" t="s">
        <v>1185</v>
      </c>
      <c r="D32" s="949" t="s">
        <v>16</v>
      </c>
      <c r="E32" s="36">
        <v>201818</v>
      </c>
      <c r="F32" s="36"/>
      <c r="G32" s="1102"/>
      <c r="H32" s="1103"/>
      <c r="I32" s="1103"/>
      <c r="J32" s="1103"/>
      <c r="K32" s="1103"/>
      <c r="L32" s="1103"/>
      <c r="M32" s="1103"/>
      <c r="N32" s="1103"/>
      <c r="O32" s="1103"/>
      <c r="P32" s="1103"/>
      <c r="Q32" s="1103"/>
      <c r="R32" s="1104"/>
      <c r="S32" s="1686"/>
    </row>
    <row r="33" spans="1:19" ht="35.25" customHeight="1">
      <c r="A33" s="953">
        <v>2</v>
      </c>
      <c r="B33" s="1653" t="s">
        <v>1353</v>
      </c>
      <c r="C33" s="1676"/>
      <c r="D33" s="1676"/>
      <c r="E33" s="1676"/>
      <c r="F33" s="1676"/>
      <c r="G33" s="1644"/>
      <c r="H33" s="1644"/>
      <c r="I33" s="1644"/>
      <c r="J33" s="1644"/>
      <c r="K33" s="1644"/>
      <c r="L33" s="1644"/>
      <c r="M33" s="1644"/>
      <c r="N33" s="1644"/>
      <c r="O33" s="1644"/>
      <c r="P33" s="1644"/>
      <c r="Q33" s="1644"/>
      <c r="R33" s="1644"/>
      <c r="S33" s="1677"/>
    </row>
    <row r="34" spans="1:19" ht="24.95" customHeight="1">
      <c r="A34" s="954"/>
      <c r="B34" s="39" t="s">
        <v>1200</v>
      </c>
      <c r="C34" s="27"/>
      <c r="D34" s="27"/>
      <c r="E34" s="36"/>
      <c r="F34" s="36"/>
      <c r="G34" s="955"/>
      <c r="H34" s="955"/>
      <c r="I34" s="955"/>
      <c r="J34" s="955"/>
      <c r="K34" s="955"/>
      <c r="L34" s="955"/>
      <c r="M34" s="955"/>
      <c r="N34" s="955"/>
      <c r="O34" s="955"/>
      <c r="P34" s="955"/>
      <c r="Q34" s="955"/>
      <c r="R34" s="955"/>
      <c r="S34" s="984"/>
    </row>
    <row r="35" spans="1:19" ht="18" customHeight="1">
      <c r="A35" s="954"/>
      <c r="B35" s="42" t="s">
        <v>603</v>
      </c>
      <c r="C35" s="27" t="s">
        <v>1185</v>
      </c>
      <c r="D35" s="1728" t="s">
        <v>1178</v>
      </c>
      <c r="E35" s="36">
        <v>250000</v>
      </c>
      <c r="F35" s="36"/>
      <c r="G35" s="1691" t="s">
        <v>1201</v>
      </c>
      <c r="H35" s="1692"/>
      <c r="I35" s="1692"/>
      <c r="J35" s="1692"/>
      <c r="K35" s="1692"/>
      <c r="L35" s="1692"/>
      <c r="M35" s="1692"/>
      <c r="N35" s="1692"/>
      <c r="O35" s="1692"/>
      <c r="P35" s="1692"/>
      <c r="Q35" s="1692"/>
      <c r="R35" s="1770"/>
      <c r="S35" s="1687"/>
    </row>
    <row r="36" spans="1:19" ht="18">
      <c r="A36" s="954"/>
      <c r="B36" s="956" t="s">
        <v>624</v>
      </c>
      <c r="C36" s="949" t="s">
        <v>1185</v>
      </c>
      <c r="D36" s="1729"/>
      <c r="E36" s="36">
        <v>380000</v>
      </c>
      <c r="F36" s="36"/>
      <c r="G36" s="1693"/>
      <c r="H36" s="1694"/>
      <c r="I36" s="1694"/>
      <c r="J36" s="1694"/>
      <c r="K36" s="1694"/>
      <c r="L36" s="1694"/>
      <c r="M36" s="1694"/>
      <c r="N36" s="1694"/>
      <c r="O36" s="1694"/>
      <c r="P36" s="1694"/>
      <c r="Q36" s="1694"/>
      <c r="R36" s="1771"/>
      <c r="S36" s="1687"/>
    </row>
    <row r="37" spans="1:19" ht="18">
      <c r="A37" s="954"/>
      <c r="B37" s="957" t="s">
        <v>626</v>
      </c>
      <c r="C37" s="27" t="s">
        <v>1185</v>
      </c>
      <c r="D37" s="1729"/>
      <c r="E37" s="36">
        <v>370000</v>
      </c>
      <c r="F37" s="36"/>
      <c r="G37" s="1693"/>
      <c r="H37" s="1694"/>
      <c r="I37" s="1694"/>
      <c r="J37" s="1694"/>
      <c r="K37" s="1694"/>
      <c r="L37" s="1694"/>
      <c r="M37" s="1694"/>
      <c r="N37" s="1694"/>
      <c r="O37" s="1694"/>
      <c r="P37" s="1694"/>
      <c r="Q37" s="1694"/>
      <c r="R37" s="1771"/>
      <c r="S37" s="1687"/>
    </row>
    <row r="38" spans="1:19" ht="18">
      <c r="A38" s="954"/>
      <c r="B38" s="958" t="s">
        <v>1198</v>
      </c>
      <c r="C38" s="949" t="s">
        <v>1185</v>
      </c>
      <c r="D38" s="1729"/>
      <c r="E38" s="36">
        <v>280000</v>
      </c>
      <c r="F38" s="36"/>
      <c r="G38" s="1693"/>
      <c r="H38" s="1694"/>
      <c r="I38" s="1694"/>
      <c r="J38" s="1694"/>
      <c r="K38" s="1694"/>
      <c r="L38" s="1694"/>
      <c r="M38" s="1694"/>
      <c r="N38" s="1694"/>
      <c r="O38" s="1694"/>
      <c r="P38" s="1694"/>
      <c r="Q38" s="1694"/>
      <c r="R38" s="1771"/>
      <c r="S38" s="1687"/>
    </row>
    <row r="39" spans="1:19" ht="18">
      <c r="A39" s="954"/>
      <c r="B39" s="42" t="s">
        <v>627</v>
      </c>
      <c r="C39" s="27" t="s">
        <v>1185</v>
      </c>
      <c r="D39" s="1729"/>
      <c r="E39" s="36">
        <v>300000</v>
      </c>
      <c r="F39" s="36"/>
      <c r="G39" s="1693"/>
      <c r="H39" s="1694"/>
      <c r="I39" s="1694"/>
      <c r="J39" s="1694"/>
      <c r="K39" s="1694"/>
      <c r="L39" s="1694"/>
      <c r="M39" s="1694"/>
      <c r="N39" s="1694"/>
      <c r="O39" s="1694"/>
      <c r="P39" s="1694"/>
      <c r="Q39" s="1694"/>
      <c r="R39" s="1771"/>
      <c r="S39" s="1687"/>
    </row>
    <row r="40" spans="1:19" ht="18">
      <c r="A40" s="954"/>
      <c r="B40" s="959" t="s">
        <v>1199</v>
      </c>
      <c r="C40" s="949" t="s">
        <v>1185</v>
      </c>
      <c r="D40" s="1730"/>
      <c r="E40" s="36">
        <v>300000</v>
      </c>
      <c r="F40" s="960"/>
      <c r="G40" s="1695"/>
      <c r="H40" s="1696"/>
      <c r="I40" s="1696"/>
      <c r="J40" s="1696"/>
      <c r="K40" s="1696"/>
      <c r="L40" s="1696"/>
      <c r="M40" s="1696"/>
      <c r="N40" s="1696"/>
      <c r="O40" s="1696"/>
      <c r="P40" s="1696"/>
      <c r="Q40" s="1696"/>
      <c r="R40" s="1772"/>
      <c r="S40" s="1687"/>
    </row>
    <row r="41" spans="1:19" ht="41.25" customHeight="1">
      <c r="A41" s="953">
        <v>3</v>
      </c>
      <c r="B41" s="1663" t="s">
        <v>1354</v>
      </c>
      <c r="C41" s="1664"/>
      <c r="D41" s="1664"/>
      <c r="E41" s="1664"/>
      <c r="F41" s="1664"/>
      <c r="G41" s="1664"/>
      <c r="H41" s="1664"/>
      <c r="I41" s="1664"/>
      <c r="J41" s="1664"/>
      <c r="K41" s="1664"/>
      <c r="L41" s="1664"/>
      <c r="M41" s="1664"/>
      <c r="N41" s="1664"/>
      <c r="O41" s="1664"/>
      <c r="P41" s="1664"/>
      <c r="Q41" s="1664"/>
      <c r="R41" s="1664"/>
      <c r="S41" s="984"/>
    </row>
    <row r="42" spans="1:19" ht="30" customHeight="1">
      <c r="A42" s="954"/>
      <c r="B42" s="965" t="s">
        <v>1355</v>
      </c>
      <c r="C42" s="966" t="s">
        <v>1185</v>
      </c>
      <c r="D42" s="936" t="s">
        <v>1178</v>
      </c>
      <c r="E42" s="967">
        <v>218182</v>
      </c>
      <c r="F42" s="967"/>
      <c r="G42" s="1691" t="s">
        <v>1356</v>
      </c>
      <c r="H42" s="1692"/>
      <c r="I42" s="1692"/>
      <c r="J42" s="1692"/>
      <c r="K42" s="1692"/>
      <c r="L42" s="1692"/>
      <c r="M42" s="1692"/>
      <c r="N42" s="1692"/>
      <c r="O42" s="1692"/>
      <c r="P42" s="1692"/>
      <c r="Q42" s="1692"/>
      <c r="R42" s="1692"/>
      <c r="S42" s="1688"/>
    </row>
    <row r="43" spans="1:19" ht="18">
      <c r="A43" s="954"/>
      <c r="B43" s="965" t="s">
        <v>1357</v>
      </c>
      <c r="C43" s="27" t="s">
        <v>1185</v>
      </c>
      <c r="D43" s="27" t="s">
        <v>16</v>
      </c>
      <c r="E43" s="36">
        <v>245455</v>
      </c>
      <c r="F43" s="36"/>
      <c r="G43" s="1693"/>
      <c r="H43" s="1694"/>
      <c r="I43" s="1694"/>
      <c r="J43" s="1694"/>
      <c r="K43" s="1694"/>
      <c r="L43" s="1694"/>
      <c r="M43" s="1694"/>
      <c r="N43" s="1694"/>
      <c r="O43" s="1694"/>
      <c r="P43" s="1694"/>
      <c r="Q43" s="1694"/>
      <c r="R43" s="1694"/>
      <c r="S43" s="1689"/>
    </row>
    <row r="44" spans="1:19" ht="18">
      <c r="A44" s="954"/>
      <c r="B44" s="42" t="s">
        <v>1358</v>
      </c>
      <c r="C44" s="27" t="s">
        <v>1185</v>
      </c>
      <c r="D44" s="27" t="s">
        <v>16</v>
      </c>
      <c r="E44" s="967">
        <v>218182</v>
      </c>
      <c r="F44" s="36"/>
      <c r="G44" s="1693"/>
      <c r="H44" s="1694"/>
      <c r="I44" s="1694"/>
      <c r="J44" s="1694"/>
      <c r="K44" s="1694"/>
      <c r="L44" s="1694"/>
      <c r="M44" s="1694"/>
      <c r="N44" s="1694"/>
      <c r="O44" s="1694"/>
      <c r="P44" s="1694"/>
      <c r="Q44" s="1694"/>
      <c r="R44" s="1694"/>
      <c r="S44" s="1689"/>
    </row>
    <row r="45" spans="1:19" ht="18">
      <c r="A45" s="954"/>
      <c r="B45" s="968" t="s">
        <v>1359</v>
      </c>
      <c r="C45" s="27" t="s">
        <v>1185</v>
      </c>
      <c r="D45" s="27" t="s">
        <v>16</v>
      </c>
      <c r="E45" s="36">
        <v>218182</v>
      </c>
      <c r="F45" s="36"/>
      <c r="G45" s="1693"/>
      <c r="H45" s="1694"/>
      <c r="I45" s="1694"/>
      <c r="J45" s="1694"/>
      <c r="K45" s="1694"/>
      <c r="L45" s="1694"/>
      <c r="M45" s="1694"/>
      <c r="N45" s="1694"/>
      <c r="O45" s="1694"/>
      <c r="P45" s="1694"/>
      <c r="Q45" s="1694"/>
      <c r="R45" s="1694"/>
      <c r="S45" s="1689"/>
    </row>
    <row r="46" spans="1:19" ht="18">
      <c r="A46" s="954"/>
      <c r="B46" s="968" t="s">
        <v>1360</v>
      </c>
      <c r="C46" s="27" t="s">
        <v>1185</v>
      </c>
      <c r="D46" s="27" t="s">
        <v>16</v>
      </c>
      <c r="E46" s="36">
        <v>290909</v>
      </c>
      <c r="F46" s="36"/>
      <c r="G46" s="1693"/>
      <c r="H46" s="1694"/>
      <c r="I46" s="1694"/>
      <c r="J46" s="1694"/>
      <c r="K46" s="1694"/>
      <c r="L46" s="1694"/>
      <c r="M46" s="1694"/>
      <c r="N46" s="1694"/>
      <c r="O46" s="1694"/>
      <c r="P46" s="1694"/>
      <c r="Q46" s="1694"/>
      <c r="R46" s="1694"/>
      <c r="S46" s="1689"/>
    </row>
    <row r="47" spans="1:19" ht="18">
      <c r="A47" s="954"/>
      <c r="B47" s="968" t="s">
        <v>1207</v>
      </c>
      <c r="C47" s="27" t="s">
        <v>1185</v>
      </c>
      <c r="D47" s="27" t="s">
        <v>16</v>
      </c>
      <c r="E47" s="36">
        <v>290909</v>
      </c>
      <c r="F47" s="36"/>
      <c r="G47" s="1695"/>
      <c r="H47" s="1696"/>
      <c r="I47" s="1696"/>
      <c r="J47" s="1696"/>
      <c r="K47" s="1696"/>
      <c r="L47" s="1696"/>
      <c r="M47" s="1696"/>
      <c r="N47" s="1696"/>
      <c r="O47" s="1696"/>
      <c r="P47" s="1696"/>
      <c r="Q47" s="1696"/>
      <c r="R47" s="1696"/>
      <c r="S47" s="1690"/>
    </row>
    <row r="48" spans="1:19" ht="39.950000000000003" customHeight="1">
      <c r="A48" s="969">
        <v>4</v>
      </c>
      <c r="B48" s="1653" t="s">
        <v>1361</v>
      </c>
      <c r="C48" s="1676"/>
      <c r="D48" s="1676"/>
      <c r="E48" s="1676"/>
      <c r="F48" s="1676"/>
      <c r="G48" s="1676"/>
      <c r="H48" s="1676"/>
      <c r="I48" s="1676"/>
      <c r="J48" s="1676"/>
      <c r="K48" s="1676"/>
      <c r="L48" s="1676"/>
      <c r="M48" s="1676"/>
      <c r="N48" s="1676"/>
      <c r="O48" s="1676"/>
      <c r="P48" s="1676"/>
      <c r="Q48" s="1676"/>
      <c r="R48" s="1677"/>
      <c r="S48" s="985"/>
    </row>
    <row r="49" spans="1:19" ht="15.75">
      <c r="A49" s="970"/>
      <c r="B49" s="971" t="s">
        <v>1209</v>
      </c>
      <c r="C49" s="27"/>
      <c r="D49" s="27"/>
      <c r="E49" s="36"/>
      <c r="F49" s="36"/>
      <c r="G49" s="961"/>
      <c r="H49" s="962"/>
      <c r="I49" s="962"/>
      <c r="J49" s="962"/>
      <c r="K49" s="962"/>
      <c r="L49" s="962"/>
      <c r="M49" s="962"/>
      <c r="N49" s="962"/>
      <c r="O49" s="962"/>
      <c r="P49" s="962"/>
      <c r="Q49" s="962"/>
      <c r="R49" s="962"/>
      <c r="S49" s="1688"/>
    </row>
    <row r="50" spans="1:19" ht="30" customHeight="1">
      <c r="A50" s="970"/>
      <c r="B50" s="972" t="s">
        <v>1210</v>
      </c>
      <c r="C50" s="27" t="s">
        <v>1185</v>
      </c>
      <c r="D50" s="936" t="s">
        <v>1178</v>
      </c>
      <c r="E50" s="36">
        <v>350000</v>
      </c>
      <c r="F50" s="36"/>
      <c r="G50" s="1691" t="s">
        <v>1211</v>
      </c>
      <c r="H50" s="1692"/>
      <c r="I50" s="1692"/>
      <c r="J50" s="1692"/>
      <c r="K50" s="1692"/>
      <c r="L50" s="1692"/>
      <c r="M50" s="1692"/>
      <c r="N50" s="1692"/>
      <c r="O50" s="1692"/>
      <c r="P50" s="1770"/>
      <c r="Q50" s="54">
        <v>400000</v>
      </c>
      <c r="R50" s="987"/>
      <c r="S50" s="1689"/>
    </row>
    <row r="51" spans="1:19" ht="18">
      <c r="A51" s="970"/>
      <c r="B51" s="971" t="s">
        <v>1212</v>
      </c>
      <c r="C51" s="27" t="s">
        <v>1185</v>
      </c>
      <c r="D51" s="27" t="s">
        <v>16</v>
      </c>
      <c r="E51" s="36">
        <v>350000</v>
      </c>
      <c r="F51" s="36"/>
      <c r="G51" s="1693"/>
      <c r="H51" s="1694"/>
      <c r="I51" s="1694"/>
      <c r="J51" s="1694"/>
      <c r="K51" s="1694"/>
      <c r="L51" s="1694"/>
      <c r="M51" s="1694"/>
      <c r="N51" s="1694"/>
      <c r="O51" s="1694"/>
      <c r="P51" s="1771"/>
      <c r="Q51" s="84">
        <v>400000</v>
      </c>
      <c r="R51" s="962"/>
      <c r="S51" s="1689"/>
    </row>
    <row r="52" spans="1:19" ht="18">
      <c r="A52" s="970"/>
      <c r="B52" s="971" t="s">
        <v>1213</v>
      </c>
      <c r="C52" s="27" t="s">
        <v>1185</v>
      </c>
      <c r="D52" s="27" t="s">
        <v>16</v>
      </c>
      <c r="E52" s="36">
        <v>350000</v>
      </c>
      <c r="F52" s="36"/>
      <c r="G52" s="1695"/>
      <c r="H52" s="1696"/>
      <c r="I52" s="1696"/>
      <c r="J52" s="1696"/>
      <c r="K52" s="1696"/>
      <c r="L52" s="1696"/>
      <c r="M52" s="1696"/>
      <c r="N52" s="1696"/>
      <c r="O52" s="1696"/>
      <c r="P52" s="1772"/>
      <c r="Q52" s="84">
        <v>400000</v>
      </c>
      <c r="R52" s="962"/>
      <c r="S52" s="1690"/>
    </row>
    <row r="53" spans="1:19" ht="39.950000000000003" customHeight="1">
      <c r="A53" s="973">
        <v>5</v>
      </c>
      <c r="B53" s="1653" t="s">
        <v>1362</v>
      </c>
      <c r="C53" s="1676"/>
      <c r="D53" s="1676"/>
      <c r="E53" s="1676"/>
      <c r="F53" s="1676"/>
      <c r="G53" s="1676"/>
      <c r="H53" s="1676"/>
      <c r="I53" s="1676"/>
      <c r="J53" s="1676"/>
      <c r="K53" s="1676"/>
      <c r="L53" s="1676"/>
      <c r="M53" s="1676"/>
      <c r="N53" s="1676"/>
      <c r="O53" s="1676"/>
      <c r="P53" s="1676"/>
      <c r="Q53" s="1676"/>
      <c r="R53" s="1677"/>
      <c r="S53" s="985"/>
    </row>
    <row r="54" spans="1:19" ht="15.75">
      <c r="A54" s="970"/>
      <c r="B54" s="971" t="s">
        <v>1209</v>
      </c>
      <c r="C54" s="27"/>
      <c r="D54" s="27"/>
      <c r="E54" s="36"/>
      <c r="F54" s="36"/>
      <c r="G54" s="961"/>
      <c r="H54" s="962"/>
      <c r="I54" s="962"/>
      <c r="J54" s="962"/>
      <c r="K54" s="962"/>
      <c r="L54" s="962"/>
      <c r="M54" s="962"/>
      <c r="N54" s="962"/>
      <c r="O54" s="962"/>
      <c r="P54" s="962"/>
      <c r="Q54" s="962"/>
      <c r="R54" s="962"/>
      <c r="S54" s="1688"/>
    </row>
    <row r="55" spans="1:19" ht="45">
      <c r="A55" s="970"/>
      <c r="B55" s="972" t="s">
        <v>1210</v>
      </c>
      <c r="C55" s="27" t="s">
        <v>1185</v>
      </c>
      <c r="D55" s="936" t="s">
        <v>1178</v>
      </c>
      <c r="E55" s="36">
        <v>350000</v>
      </c>
      <c r="F55" s="36"/>
      <c r="G55" s="1691" t="s">
        <v>1215</v>
      </c>
      <c r="H55" s="1692"/>
      <c r="I55" s="1692"/>
      <c r="J55" s="1692"/>
      <c r="K55" s="1692"/>
      <c r="L55" s="1692"/>
      <c r="M55" s="1692"/>
      <c r="N55" s="1692"/>
      <c r="O55" s="1692"/>
      <c r="P55" s="1770"/>
      <c r="Q55" s="54">
        <v>400000</v>
      </c>
      <c r="R55" s="962"/>
      <c r="S55" s="1689"/>
    </row>
    <row r="56" spans="1:19" ht="18">
      <c r="A56" s="970"/>
      <c r="B56" s="971" t="s">
        <v>1212</v>
      </c>
      <c r="C56" s="27" t="s">
        <v>1185</v>
      </c>
      <c r="D56" s="27" t="s">
        <v>16</v>
      </c>
      <c r="E56" s="36">
        <v>350000</v>
      </c>
      <c r="F56" s="36"/>
      <c r="G56" s="1693"/>
      <c r="H56" s="1694"/>
      <c r="I56" s="1694"/>
      <c r="J56" s="1694"/>
      <c r="K56" s="1694"/>
      <c r="L56" s="1694"/>
      <c r="M56" s="1694"/>
      <c r="N56" s="1694"/>
      <c r="O56" s="1694"/>
      <c r="P56" s="1771"/>
      <c r="Q56" s="84">
        <v>400000</v>
      </c>
      <c r="R56" s="962"/>
      <c r="S56" s="1689"/>
    </row>
    <row r="57" spans="1:19" ht="18">
      <c r="A57" s="970"/>
      <c r="B57" s="971" t="s">
        <v>1213</v>
      </c>
      <c r="C57" s="27" t="s">
        <v>1185</v>
      </c>
      <c r="D57" s="27" t="s">
        <v>16</v>
      </c>
      <c r="E57" s="36">
        <v>350000</v>
      </c>
      <c r="F57" s="36"/>
      <c r="G57" s="1695"/>
      <c r="H57" s="1696"/>
      <c r="I57" s="1696"/>
      <c r="J57" s="1696"/>
      <c r="K57" s="1696"/>
      <c r="L57" s="1696"/>
      <c r="M57" s="1696"/>
      <c r="N57" s="1696"/>
      <c r="O57" s="1696"/>
      <c r="P57" s="1772"/>
      <c r="Q57" s="84">
        <v>400000</v>
      </c>
      <c r="R57" s="962"/>
      <c r="S57" s="1690"/>
    </row>
    <row r="58" spans="1:19" ht="30" customHeight="1">
      <c r="A58" s="989" t="s">
        <v>1216</v>
      </c>
      <c r="B58" s="989" t="s">
        <v>1217</v>
      </c>
      <c r="C58" s="946"/>
      <c r="D58" s="946"/>
      <c r="E58" s="946"/>
      <c r="F58" s="946"/>
      <c r="G58" s="946"/>
      <c r="H58" s="946"/>
      <c r="I58" s="946"/>
      <c r="J58" s="946"/>
      <c r="K58" s="946"/>
      <c r="L58" s="946"/>
      <c r="M58" s="946"/>
      <c r="N58" s="946"/>
      <c r="O58" s="946"/>
      <c r="P58" s="946"/>
      <c r="Q58" s="946"/>
      <c r="R58" s="946"/>
      <c r="S58" s="32"/>
    </row>
    <row r="59" spans="1:19" ht="39.950000000000003" customHeight="1">
      <c r="A59" s="969">
        <v>1</v>
      </c>
      <c r="B59" s="1653" t="s">
        <v>1353</v>
      </c>
      <c r="C59" s="1676"/>
      <c r="D59" s="1676"/>
      <c r="E59" s="1676"/>
      <c r="F59" s="1676"/>
      <c r="G59" s="1676"/>
      <c r="H59" s="1676"/>
      <c r="I59" s="1676"/>
      <c r="J59" s="1676"/>
      <c r="K59" s="1676"/>
      <c r="L59" s="1676"/>
      <c r="M59" s="1676"/>
      <c r="N59" s="1676"/>
      <c r="O59" s="1676"/>
      <c r="P59" s="1676"/>
      <c r="Q59" s="1676"/>
      <c r="R59" s="1676"/>
      <c r="S59" s="58"/>
    </row>
    <row r="60" spans="1:19" ht="30" customHeight="1">
      <c r="A60" s="931"/>
      <c r="B60" s="61" t="s">
        <v>1219</v>
      </c>
      <c r="C60" s="27" t="s">
        <v>1185</v>
      </c>
      <c r="D60" s="936" t="s">
        <v>1178</v>
      </c>
      <c r="E60" s="36">
        <v>490000</v>
      </c>
      <c r="F60" s="60"/>
      <c r="G60" s="1681" t="s">
        <v>1201</v>
      </c>
      <c r="H60" s="1682"/>
      <c r="I60" s="1682"/>
      <c r="J60" s="1682"/>
      <c r="K60" s="1682"/>
      <c r="L60" s="1682"/>
      <c r="M60" s="1682"/>
      <c r="N60" s="1682"/>
      <c r="O60" s="1682"/>
      <c r="P60" s="1682"/>
      <c r="Q60" s="1682"/>
      <c r="R60" s="1683"/>
      <c r="S60" s="60"/>
    </row>
    <row r="61" spans="1:19" ht="30" customHeight="1">
      <c r="A61" s="969">
        <v>2</v>
      </c>
      <c r="B61" s="1663" t="s">
        <v>1363</v>
      </c>
      <c r="C61" s="1664"/>
      <c r="D61" s="1664"/>
      <c r="E61" s="1664"/>
      <c r="F61" s="1664"/>
      <c r="G61" s="1664"/>
      <c r="H61" s="1664"/>
      <c r="I61" s="1664"/>
      <c r="J61" s="1664"/>
      <c r="K61" s="1664"/>
      <c r="L61" s="1664"/>
      <c r="M61" s="1664"/>
      <c r="N61" s="1664"/>
      <c r="O61" s="1664"/>
      <c r="P61" s="1664"/>
      <c r="Q61" s="1664"/>
      <c r="R61" s="1665"/>
      <c r="S61" s="60"/>
    </row>
    <row r="62" spans="1:19" ht="30" customHeight="1">
      <c r="A62" s="931"/>
      <c r="B62" s="61" t="s">
        <v>1221</v>
      </c>
      <c r="C62" s="27" t="s">
        <v>1185</v>
      </c>
      <c r="D62" s="936" t="s">
        <v>1178</v>
      </c>
      <c r="E62" s="36"/>
      <c r="F62" s="60"/>
      <c r="G62" s="1105"/>
      <c r="H62" s="995"/>
      <c r="I62" s="995"/>
      <c r="J62" s="995"/>
      <c r="K62" s="995"/>
      <c r="L62" s="995"/>
      <c r="M62" s="995"/>
      <c r="N62" s="995"/>
      <c r="O62" s="995"/>
      <c r="P62" s="995"/>
      <c r="Q62" s="60"/>
      <c r="R62" s="1129"/>
      <c r="S62" s="1752"/>
    </row>
    <row r="63" spans="1:19" ht="30" customHeight="1">
      <c r="A63" s="931"/>
      <c r="B63" s="61" t="s">
        <v>211</v>
      </c>
      <c r="C63" s="27" t="s">
        <v>1185</v>
      </c>
      <c r="D63" s="936" t="s">
        <v>16</v>
      </c>
      <c r="E63" s="36">
        <v>300000</v>
      </c>
      <c r="F63" s="60"/>
      <c r="G63" s="1755" t="s">
        <v>1222</v>
      </c>
      <c r="H63" s="1756"/>
      <c r="I63" s="1756"/>
      <c r="J63" s="1756"/>
      <c r="K63" s="1756"/>
      <c r="L63" s="1756"/>
      <c r="M63" s="1756"/>
      <c r="N63" s="1756"/>
      <c r="O63" s="1756"/>
      <c r="P63" s="1757"/>
      <c r="Q63" s="84">
        <v>355000</v>
      </c>
      <c r="R63" s="1049"/>
      <c r="S63" s="1753"/>
    </row>
    <row r="64" spans="1:19" ht="30" customHeight="1">
      <c r="A64" s="931"/>
      <c r="B64" s="61" t="s">
        <v>213</v>
      </c>
      <c r="C64" s="27" t="s">
        <v>1185</v>
      </c>
      <c r="D64" s="28" t="s">
        <v>16</v>
      </c>
      <c r="E64" s="36">
        <v>300000</v>
      </c>
      <c r="F64" s="60"/>
      <c r="G64" s="1758"/>
      <c r="H64" s="1759"/>
      <c r="I64" s="1759"/>
      <c r="J64" s="1759"/>
      <c r="K64" s="1759"/>
      <c r="L64" s="1759"/>
      <c r="M64" s="1759"/>
      <c r="N64" s="1759"/>
      <c r="O64" s="1759"/>
      <c r="P64" s="1760"/>
      <c r="Q64" s="84">
        <v>355000</v>
      </c>
      <c r="R64" s="1050"/>
      <c r="S64" s="1754"/>
    </row>
    <row r="65" spans="1:19" ht="39.950000000000003" customHeight="1">
      <c r="A65" s="969">
        <v>3</v>
      </c>
      <c r="B65" s="1653" t="s">
        <v>1361</v>
      </c>
      <c r="C65" s="1676"/>
      <c r="D65" s="1676"/>
      <c r="E65" s="1676"/>
      <c r="F65" s="1676"/>
      <c r="G65" s="1676"/>
      <c r="H65" s="1676"/>
      <c r="I65" s="1676"/>
      <c r="J65" s="1676"/>
      <c r="K65" s="1676"/>
      <c r="L65" s="1676"/>
      <c r="M65" s="1676"/>
      <c r="N65" s="1676"/>
      <c r="O65" s="1676"/>
      <c r="P65" s="1676"/>
      <c r="Q65" s="1676"/>
      <c r="R65" s="1677"/>
      <c r="S65" s="1130"/>
    </row>
    <row r="66" spans="1:19" ht="30" customHeight="1">
      <c r="A66" s="931"/>
      <c r="B66" s="61" t="s">
        <v>1221</v>
      </c>
      <c r="C66" s="27" t="s">
        <v>1185</v>
      </c>
      <c r="D66" s="936" t="s">
        <v>1178</v>
      </c>
      <c r="E66" s="36"/>
      <c r="F66" s="60"/>
      <c r="G66" s="997"/>
      <c r="H66" s="996"/>
      <c r="I66" s="996"/>
      <c r="J66" s="996"/>
      <c r="K66" s="996"/>
      <c r="L66" s="996"/>
      <c r="M66" s="996"/>
      <c r="N66" s="996"/>
      <c r="O66" s="996"/>
      <c r="P66" s="1041"/>
      <c r="Q66" s="84"/>
      <c r="R66" s="1050"/>
      <c r="S66" s="1752"/>
    </row>
    <row r="67" spans="1:19" ht="30" customHeight="1">
      <c r="A67" s="931"/>
      <c r="B67" s="61" t="s">
        <v>211</v>
      </c>
      <c r="C67" s="27" t="s">
        <v>1185</v>
      </c>
      <c r="D67" s="936" t="s">
        <v>16</v>
      </c>
      <c r="E67" s="36">
        <v>300000</v>
      </c>
      <c r="F67" s="60"/>
      <c r="G67" s="1755" t="s">
        <v>1211</v>
      </c>
      <c r="H67" s="1756"/>
      <c r="I67" s="1756"/>
      <c r="J67" s="1756"/>
      <c r="K67" s="1756"/>
      <c r="L67" s="1756"/>
      <c r="M67" s="1756"/>
      <c r="N67" s="1756"/>
      <c r="O67" s="1757"/>
      <c r="P67" s="84">
        <v>350000</v>
      </c>
      <c r="Q67" s="84">
        <v>350000</v>
      </c>
      <c r="R67" s="1050"/>
      <c r="S67" s="1753"/>
    </row>
    <row r="68" spans="1:19" ht="30" customHeight="1">
      <c r="A68" s="931"/>
      <c r="B68" s="61" t="s">
        <v>213</v>
      </c>
      <c r="C68" s="27" t="s">
        <v>1185</v>
      </c>
      <c r="D68" s="28" t="s">
        <v>16</v>
      </c>
      <c r="E68" s="36">
        <v>300000</v>
      </c>
      <c r="F68" s="60"/>
      <c r="G68" s="1758"/>
      <c r="H68" s="1759"/>
      <c r="I68" s="1759"/>
      <c r="J68" s="1759"/>
      <c r="K68" s="1759"/>
      <c r="L68" s="1759"/>
      <c r="M68" s="1759"/>
      <c r="N68" s="1759"/>
      <c r="O68" s="1760"/>
      <c r="P68" s="84">
        <v>350000</v>
      </c>
      <c r="Q68" s="84">
        <v>350000</v>
      </c>
      <c r="R68" s="1050"/>
      <c r="S68" s="1754"/>
    </row>
    <row r="69" spans="1:19" ht="39.950000000000003" customHeight="1">
      <c r="A69" s="969">
        <v>4</v>
      </c>
      <c r="B69" s="1653" t="s">
        <v>1362</v>
      </c>
      <c r="C69" s="1676"/>
      <c r="D69" s="1676"/>
      <c r="E69" s="1676"/>
      <c r="F69" s="1676"/>
      <c r="G69" s="1676"/>
      <c r="H69" s="1676"/>
      <c r="I69" s="1676"/>
      <c r="J69" s="1676"/>
      <c r="K69" s="1676"/>
      <c r="L69" s="1676"/>
      <c r="M69" s="1676"/>
      <c r="N69" s="1676"/>
      <c r="O69" s="1676"/>
      <c r="P69" s="1677"/>
      <c r="Q69" s="84"/>
      <c r="R69" s="1050"/>
      <c r="S69" s="1130"/>
    </row>
    <row r="70" spans="1:19" ht="30" customHeight="1">
      <c r="A70" s="931"/>
      <c r="B70" s="61" t="s">
        <v>1221</v>
      </c>
      <c r="C70" s="27" t="s">
        <v>1185</v>
      </c>
      <c r="D70" s="936" t="s">
        <v>1178</v>
      </c>
      <c r="E70" s="36"/>
      <c r="F70" s="60"/>
      <c r="G70" s="997"/>
      <c r="H70" s="996"/>
      <c r="I70" s="996"/>
      <c r="J70" s="996"/>
      <c r="K70" s="996"/>
      <c r="L70" s="996"/>
      <c r="M70" s="996"/>
      <c r="N70" s="996"/>
      <c r="O70" s="996"/>
      <c r="P70" s="1041"/>
      <c r="Q70" s="84"/>
      <c r="R70" s="1050"/>
      <c r="S70" s="1752"/>
    </row>
    <row r="71" spans="1:19" ht="30" customHeight="1">
      <c r="A71" s="931"/>
      <c r="B71" s="61" t="s">
        <v>211</v>
      </c>
      <c r="C71" s="27" t="s">
        <v>1185</v>
      </c>
      <c r="D71" s="936" t="s">
        <v>16</v>
      </c>
      <c r="E71" s="36">
        <v>300000</v>
      </c>
      <c r="F71" s="60"/>
      <c r="G71" s="1755" t="s">
        <v>1224</v>
      </c>
      <c r="H71" s="1756"/>
      <c r="I71" s="1756"/>
      <c r="J71" s="1756"/>
      <c r="K71" s="1756"/>
      <c r="L71" s="1756"/>
      <c r="M71" s="1756"/>
      <c r="N71" s="1756"/>
      <c r="O71" s="1756"/>
      <c r="P71" s="1757"/>
      <c r="Q71" s="84">
        <v>355000</v>
      </c>
      <c r="R71" s="1050"/>
      <c r="S71" s="1753"/>
    </row>
    <row r="72" spans="1:19" ht="30" customHeight="1">
      <c r="A72" s="931"/>
      <c r="B72" s="61" t="s">
        <v>213</v>
      </c>
      <c r="C72" s="27" t="s">
        <v>1185</v>
      </c>
      <c r="D72" s="28" t="s">
        <v>16</v>
      </c>
      <c r="E72" s="36">
        <v>300000</v>
      </c>
      <c r="F72" s="60"/>
      <c r="G72" s="1758"/>
      <c r="H72" s="1759"/>
      <c r="I72" s="1759"/>
      <c r="J72" s="1759"/>
      <c r="K72" s="1759"/>
      <c r="L72" s="1759"/>
      <c r="M72" s="1759"/>
      <c r="N72" s="1759"/>
      <c r="O72" s="1759"/>
      <c r="P72" s="1760"/>
      <c r="Q72" s="84">
        <v>355000</v>
      </c>
      <c r="R72" s="88"/>
      <c r="S72" s="1754"/>
    </row>
    <row r="73" spans="1:19" ht="30" customHeight="1">
      <c r="A73" s="931" t="s">
        <v>1225</v>
      </c>
      <c r="B73" s="932" t="s">
        <v>1364</v>
      </c>
      <c r="C73" s="992"/>
      <c r="D73" s="993"/>
      <c r="E73" s="994"/>
      <c r="F73" s="995"/>
      <c r="G73" s="996"/>
      <c r="H73" s="996"/>
      <c r="I73" s="996"/>
      <c r="J73" s="996"/>
      <c r="K73" s="996"/>
      <c r="L73" s="996"/>
      <c r="M73" s="996"/>
      <c r="N73" s="996"/>
      <c r="O73" s="996"/>
      <c r="P73" s="996"/>
      <c r="Q73" s="1051"/>
      <c r="R73" s="1049"/>
      <c r="S73" s="1052"/>
    </row>
    <row r="74" spans="1:19" ht="30" customHeight="1">
      <c r="A74" s="19"/>
      <c r="B74" s="1663" t="s">
        <v>1365</v>
      </c>
      <c r="C74" s="1664"/>
      <c r="D74" s="1664"/>
      <c r="E74" s="1664"/>
      <c r="F74" s="1664"/>
      <c r="G74" s="1664"/>
      <c r="H74" s="1664"/>
      <c r="I74" s="1664"/>
      <c r="J74" s="1664"/>
      <c r="K74" s="1664"/>
      <c r="L74" s="1664"/>
      <c r="M74" s="1664"/>
      <c r="N74" s="1664"/>
      <c r="O74" s="1664"/>
      <c r="P74" s="1664"/>
      <c r="Q74" s="1664"/>
      <c r="R74" s="1665"/>
      <c r="S74" s="1052"/>
    </row>
    <row r="75" spans="1:19" ht="39.950000000000003" customHeight="1">
      <c r="A75" s="19"/>
      <c r="B75" s="61" t="s">
        <v>1228</v>
      </c>
      <c r="C75" s="27" t="s">
        <v>1185</v>
      </c>
      <c r="D75" s="28"/>
      <c r="E75" s="36">
        <v>35000</v>
      </c>
      <c r="F75" s="60"/>
      <c r="G75" s="1755"/>
      <c r="H75" s="1756"/>
      <c r="I75" s="1756"/>
      <c r="J75" s="1756"/>
      <c r="K75" s="1756"/>
      <c r="L75" s="1756"/>
      <c r="M75" s="1756"/>
      <c r="N75" s="1756"/>
      <c r="O75" s="1756"/>
      <c r="P75" s="1757"/>
      <c r="Q75" s="84">
        <v>85000</v>
      </c>
      <c r="R75" s="88"/>
      <c r="S75" s="1798" t="s">
        <v>1229</v>
      </c>
    </row>
    <row r="76" spans="1:19" ht="39.950000000000003" customHeight="1">
      <c r="A76" s="19"/>
      <c r="B76" s="61" t="s">
        <v>1230</v>
      </c>
      <c r="C76" s="27" t="s">
        <v>1185</v>
      </c>
      <c r="D76" s="28"/>
      <c r="E76" s="36">
        <v>49000</v>
      </c>
      <c r="F76" s="60"/>
      <c r="G76" s="1758"/>
      <c r="H76" s="1759"/>
      <c r="I76" s="1759"/>
      <c r="J76" s="1759"/>
      <c r="K76" s="1759"/>
      <c r="L76" s="1759"/>
      <c r="M76" s="1759"/>
      <c r="N76" s="1759"/>
      <c r="O76" s="1759"/>
      <c r="P76" s="1760"/>
      <c r="Q76" s="84">
        <v>100000</v>
      </c>
      <c r="R76" s="88"/>
      <c r="S76" s="1799"/>
    </row>
    <row r="77" spans="1:19" ht="30.75" customHeight="1">
      <c r="A77" s="62" t="s">
        <v>1231</v>
      </c>
      <c r="B77" s="1666" t="s">
        <v>1232</v>
      </c>
      <c r="C77" s="1666"/>
      <c r="D77" s="1666"/>
      <c r="E77" s="1666"/>
      <c r="F77" s="1666"/>
      <c r="G77" s="1666"/>
      <c r="H77" s="1666"/>
      <c r="I77" s="1666"/>
      <c r="J77" s="1666"/>
      <c r="K77" s="1666"/>
      <c r="L77" s="1666"/>
      <c r="M77" s="1666"/>
      <c r="N77" s="1666"/>
      <c r="O77" s="1666"/>
      <c r="P77" s="1666"/>
      <c r="Q77" s="1666"/>
      <c r="R77" s="1666"/>
      <c r="S77" s="1053"/>
    </row>
    <row r="78" spans="1:19" ht="30" customHeight="1">
      <c r="A78" s="12">
        <v>1</v>
      </c>
      <c r="B78" s="1643" t="s">
        <v>1366</v>
      </c>
      <c r="C78" s="1644"/>
      <c r="D78" s="1644"/>
      <c r="E78" s="1644"/>
      <c r="F78" s="1644"/>
      <c r="G78" s="1644"/>
      <c r="H78" s="1644"/>
      <c r="I78" s="1644"/>
      <c r="J78" s="1644"/>
      <c r="K78" s="1644"/>
      <c r="L78" s="1644"/>
      <c r="M78" s="1644"/>
      <c r="N78" s="1644"/>
      <c r="O78" s="1644"/>
      <c r="P78" s="1644"/>
      <c r="Q78" s="1644"/>
      <c r="R78" s="1644"/>
      <c r="S78" s="1054"/>
    </row>
    <row r="79" spans="1:19" ht="30" customHeight="1">
      <c r="A79" s="12"/>
      <c r="B79" s="1106" t="s">
        <v>1238</v>
      </c>
      <c r="C79" s="64"/>
      <c r="D79" s="64"/>
      <c r="E79" s="64"/>
      <c r="F79" s="998"/>
      <c r="G79" s="1765" t="s">
        <v>1367</v>
      </c>
      <c r="H79" s="1765"/>
      <c r="I79" s="1765"/>
      <c r="J79" s="1765"/>
      <c r="K79" s="1765"/>
      <c r="L79" s="1765"/>
      <c r="M79" s="1765"/>
      <c r="N79" s="1765"/>
      <c r="O79" s="1765"/>
      <c r="P79" s="1765"/>
      <c r="Q79" s="1765"/>
      <c r="R79" s="1765"/>
      <c r="S79" s="1055"/>
    </row>
    <row r="80" spans="1:19" ht="30" customHeight="1">
      <c r="A80" s="12"/>
      <c r="B80" s="1109" t="s">
        <v>1240</v>
      </c>
      <c r="C80" s="1000" t="s">
        <v>724</v>
      </c>
      <c r="D80" s="27"/>
      <c r="E80" s="1001">
        <v>1465000</v>
      </c>
      <c r="F80" s="1002"/>
      <c r="G80" s="1765"/>
      <c r="H80" s="1765"/>
      <c r="I80" s="1765"/>
      <c r="J80" s="1765"/>
      <c r="K80" s="1765"/>
      <c r="L80" s="1765"/>
      <c r="M80" s="1765"/>
      <c r="N80" s="1765"/>
      <c r="O80" s="1765"/>
      <c r="P80" s="1765"/>
      <c r="Q80" s="1765"/>
      <c r="R80" s="1765"/>
      <c r="S80" s="1056"/>
    </row>
    <row r="81" spans="1:19" ht="30" customHeight="1">
      <c r="A81" s="12"/>
      <c r="B81" s="1078" t="s">
        <v>1241</v>
      </c>
      <c r="C81" s="1004" t="s">
        <v>724</v>
      </c>
      <c r="D81" s="27"/>
      <c r="E81" s="1005">
        <v>1515000</v>
      </c>
      <c r="F81" s="1006"/>
      <c r="G81" s="1765"/>
      <c r="H81" s="1765"/>
      <c r="I81" s="1765"/>
      <c r="J81" s="1765"/>
      <c r="K81" s="1765"/>
      <c r="L81" s="1765"/>
      <c r="M81" s="1765"/>
      <c r="N81" s="1765"/>
      <c r="O81" s="1765"/>
      <c r="P81" s="1765"/>
      <c r="Q81" s="1765"/>
      <c r="R81" s="1765"/>
      <c r="S81" s="1056"/>
    </row>
    <row r="82" spans="1:19" ht="30" customHeight="1">
      <c r="A82" s="12"/>
      <c r="B82" s="1106" t="s">
        <v>1242</v>
      </c>
      <c r="C82" s="64"/>
      <c r="D82" s="64"/>
      <c r="E82" s="64"/>
      <c r="F82" s="998"/>
      <c r="G82" s="1765" t="s">
        <v>1367</v>
      </c>
      <c r="H82" s="1765"/>
      <c r="I82" s="1765"/>
      <c r="J82" s="1765"/>
      <c r="K82" s="1765"/>
      <c r="L82" s="1765"/>
      <c r="M82" s="1765"/>
      <c r="N82" s="1765"/>
      <c r="O82" s="1765"/>
      <c r="P82" s="1765"/>
      <c r="Q82" s="1765"/>
      <c r="R82" s="1765"/>
      <c r="S82" s="1688"/>
    </row>
    <row r="83" spans="1:19" ht="30" customHeight="1">
      <c r="A83" s="12"/>
      <c r="B83" s="1109" t="s">
        <v>1240</v>
      </c>
      <c r="C83" s="1008" t="s">
        <v>724</v>
      </c>
      <c r="D83" s="1000"/>
      <c r="E83" s="1009">
        <v>1515000</v>
      </c>
      <c r="F83" s="998"/>
      <c r="G83" s="1765"/>
      <c r="H83" s="1765"/>
      <c r="I83" s="1765"/>
      <c r="J83" s="1765"/>
      <c r="K83" s="1765"/>
      <c r="L83" s="1765"/>
      <c r="M83" s="1765"/>
      <c r="N83" s="1765"/>
      <c r="O83" s="1765"/>
      <c r="P83" s="1765"/>
      <c r="Q83" s="1765"/>
      <c r="R83" s="1765"/>
      <c r="S83" s="1689"/>
    </row>
    <row r="84" spans="1:19" ht="30" customHeight="1">
      <c r="A84" s="12"/>
      <c r="B84" s="1078" t="s">
        <v>1241</v>
      </c>
      <c r="C84" s="1010" t="s">
        <v>724</v>
      </c>
      <c r="D84" s="1004"/>
      <c r="E84" s="1011">
        <v>1565000</v>
      </c>
      <c r="F84" s="998"/>
      <c r="G84" s="1765"/>
      <c r="H84" s="1765"/>
      <c r="I84" s="1765"/>
      <c r="J84" s="1765"/>
      <c r="K84" s="1765"/>
      <c r="L84" s="1765"/>
      <c r="M84" s="1765"/>
      <c r="N84" s="1765"/>
      <c r="O84" s="1765"/>
      <c r="P84" s="1765"/>
      <c r="Q84" s="1765"/>
      <c r="R84" s="1765"/>
      <c r="S84" s="1690"/>
    </row>
    <row r="85" spans="1:19" ht="30" customHeight="1">
      <c r="A85" s="12"/>
      <c r="B85" s="1106" t="s">
        <v>1243</v>
      </c>
      <c r="C85" s="64"/>
      <c r="D85" s="64"/>
      <c r="E85" s="64"/>
      <c r="F85" s="998"/>
      <c r="G85" s="1765" t="s">
        <v>1367</v>
      </c>
      <c r="H85" s="1765"/>
      <c r="I85" s="1765"/>
      <c r="J85" s="1765"/>
      <c r="K85" s="1765"/>
      <c r="L85" s="1765"/>
      <c r="M85" s="1765"/>
      <c r="N85" s="1765"/>
      <c r="O85" s="1765"/>
      <c r="P85" s="1765"/>
      <c r="Q85" s="1765"/>
      <c r="R85" s="1765"/>
      <c r="S85" s="1688"/>
    </row>
    <row r="86" spans="1:19" ht="30" customHeight="1">
      <c r="A86" s="988"/>
      <c r="B86" s="1109" t="s">
        <v>1240</v>
      </c>
      <c r="C86" s="1008" t="s">
        <v>724</v>
      </c>
      <c r="D86" s="1008"/>
      <c r="E86" s="1012">
        <v>1565000</v>
      </c>
      <c r="F86" s="1002"/>
      <c r="G86" s="1765"/>
      <c r="H86" s="1765"/>
      <c r="I86" s="1765"/>
      <c r="J86" s="1765"/>
      <c r="K86" s="1765"/>
      <c r="L86" s="1765"/>
      <c r="M86" s="1765"/>
      <c r="N86" s="1765"/>
      <c r="O86" s="1765"/>
      <c r="P86" s="1765"/>
      <c r="Q86" s="1765"/>
      <c r="R86" s="1765"/>
      <c r="S86" s="1689"/>
    </row>
    <row r="87" spans="1:19" ht="30" customHeight="1">
      <c r="A87" s="71"/>
      <c r="B87" s="1134" t="s">
        <v>1241</v>
      </c>
      <c r="C87" s="1014" t="s">
        <v>724</v>
      </c>
      <c r="D87" s="1014"/>
      <c r="E87" s="1015">
        <v>1615000</v>
      </c>
      <c r="F87" s="1016"/>
      <c r="G87" s="1765"/>
      <c r="H87" s="1765"/>
      <c r="I87" s="1765"/>
      <c r="J87" s="1765"/>
      <c r="K87" s="1765"/>
      <c r="L87" s="1765"/>
      <c r="M87" s="1765"/>
      <c r="N87" s="1765"/>
      <c r="O87" s="1765"/>
      <c r="P87" s="1765"/>
      <c r="Q87" s="1765"/>
      <c r="R87" s="1765"/>
      <c r="S87" s="1690"/>
    </row>
    <row r="88" spans="1:19" ht="24.75" customHeight="1">
      <c r="A88" s="62" t="s">
        <v>1247</v>
      </c>
      <c r="B88" s="1671" t="s">
        <v>1248</v>
      </c>
      <c r="C88" s="1672"/>
      <c r="D88" s="1672"/>
      <c r="E88" s="1672"/>
      <c r="F88" s="1672"/>
      <c r="G88" s="1672"/>
      <c r="H88" s="1672"/>
      <c r="I88" s="1672"/>
      <c r="J88" s="1672"/>
      <c r="K88" s="1672"/>
      <c r="L88" s="1672"/>
      <c r="M88" s="1672"/>
      <c r="N88" s="1672"/>
      <c r="O88" s="1672"/>
      <c r="P88" s="1672"/>
      <c r="Q88" s="1672"/>
      <c r="R88" s="1673"/>
      <c r="S88" s="1057"/>
    </row>
    <row r="89" spans="1:19" ht="50.1" customHeight="1">
      <c r="A89" s="12">
        <v>1</v>
      </c>
      <c r="B89" s="1788" t="s">
        <v>1350</v>
      </c>
      <c r="C89" s="1789"/>
      <c r="D89" s="1789"/>
      <c r="E89" s="1789"/>
      <c r="F89" s="1789"/>
      <c r="G89" s="1789"/>
      <c r="H89" s="1789"/>
      <c r="I89" s="1789"/>
      <c r="J89" s="1789"/>
      <c r="K89" s="1789"/>
      <c r="L89" s="1789"/>
      <c r="M89" s="1789"/>
      <c r="N89" s="1789"/>
      <c r="O89" s="1789"/>
      <c r="P89" s="1789"/>
      <c r="Q89" s="1789"/>
      <c r="R89" s="1790"/>
      <c r="S89" s="1058"/>
    </row>
    <row r="90" spans="1:19" ht="51" customHeight="1">
      <c r="A90" s="20"/>
      <c r="B90" s="1697" t="s">
        <v>1250</v>
      </c>
      <c r="C90" s="1698"/>
      <c r="D90" s="19"/>
      <c r="E90" s="74"/>
      <c r="F90" s="74"/>
      <c r="G90" s="12" t="s">
        <v>1251</v>
      </c>
      <c r="H90" s="1800" t="s">
        <v>1368</v>
      </c>
      <c r="I90" s="1801"/>
      <c r="J90" s="1801"/>
      <c r="K90" s="1801"/>
      <c r="L90" s="1801"/>
      <c r="M90" s="1801"/>
      <c r="N90" s="1801"/>
      <c r="O90" s="1801"/>
      <c r="P90" s="1801"/>
      <c r="Q90" s="1801"/>
      <c r="R90" s="1802"/>
      <c r="S90" s="1779"/>
    </row>
    <row r="91" spans="1:19" ht="30">
      <c r="A91" s="71"/>
      <c r="B91" s="1018" t="s">
        <v>1257</v>
      </c>
      <c r="C91" s="66" t="s">
        <v>1369</v>
      </c>
      <c r="D91" s="1114"/>
      <c r="E91" s="1019"/>
      <c r="F91" s="78"/>
      <c r="G91" s="1115">
        <f>1380000/1.08</f>
        <v>1277777.7777777778</v>
      </c>
      <c r="H91" s="1803"/>
      <c r="I91" s="1804"/>
      <c r="J91" s="1804"/>
      <c r="K91" s="1804"/>
      <c r="L91" s="1804"/>
      <c r="M91" s="1804"/>
      <c r="N91" s="1804"/>
      <c r="O91" s="1804"/>
      <c r="P91" s="1804"/>
      <c r="Q91" s="1804"/>
      <c r="R91" s="1805"/>
      <c r="S91" s="1779"/>
    </row>
    <row r="92" spans="1:19" ht="30">
      <c r="A92" s="71"/>
      <c r="B92" s="1018" t="s">
        <v>1258</v>
      </c>
      <c r="C92" s="66" t="s">
        <v>1369</v>
      </c>
      <c r="D92" s="1116"/>
      <c r="E92" s="1020"/>
      <c r="F92" s="78"/>
      <c r="G92" s="1005">
        <f>1430000/1.08</f>
        <v>1324074.0740740739</v>
      </c>
      <c r="H92" s="1803"/>
      <c r="I92" s="1804"/>
      <c r="J92" s="1804"/>
      <c r="K92" s="1804"/>
      <c r="L92" s="1804"/>
      <c r="M92" s="1804"/>
      <c r="N92" s="1804"/>
      <c r="O92" s="1804"/>
      <c r="P92" s="1804"/>
      <c r="Q92" s="1804"/>
      <c r="R92" s="1805"/>
      <c r="S92" s="1779"/>
    </row>
    <row r="93" spans="1:19" ht="30">
      <c r="A93" s="71"/>
      <c r="B93" s="1018" t="s">
        <v>1259</v>
      </c>
      <c r="C93" s="66" t="s">
        <v>1369</v>
      </c>
      <c r="D93" s="1116"/>
      <c r="E93" s="1020"/>
      <c r="F93" s="78"/>
      <c r="G93" s="1005">
        <f>1480000/1.08</f>
        <v>1370370.3703703703</v>
      </c>
      <c r="H93" s="1803"/>
      <c r="I93" s="1804"/>
      <c r="J93" s="1804"/>
      <c r="K93" s="1804"/>
      <c r="L93" s="1804"/>
      <c r="M93" s="1804"/>
      <c r="N93" s="1804"/>
      <c r="O93" s="1804"/>
      <c r="P93" s="1804"/>
      <c r="Q93" s="1804"/>
      <c r="R93" s="1805"/>
      <c r="S93" s="1779"/>
    </row>
    <row r="94" spans="1:19" ht="30">
      <c r="A94" s="71"/>
      <c r="B94" s="1018" t="s">
        <v>1260</v>
      </c>
      <c r="C94" s="66" t="s">
        <v>1369</v>
      </c>
      <c r="D94" s="1116"/>
      <c r="E94" s="1020"/>
      <c r="F94" s="78"/>
      <c r="G94" s="1005">
        <f>1530000/1.08</f>
        <v>1416666.6666666665</v>
      </c>
      <c r="H94" s="1803"/>
      <c r="I94" s="1804"/>
      <c r="J94" s="1804"/>
      <c r="K94" s="1804"/>
      <c r="L94" s="1804"/>
      <c r="M94" s="1804"/>
      <c r="N94" s="1804"/>
      <c r="O94" s="1804"/>
      <c r="P94" s="1804"/>
      <c r="Q94" s="1804"/>
      <c r="R94" s="1805"/>
      <c r="S94" s="1779"/>
    </row>
    <row r="95" spans="1:19" ht="30">
      <c r="A95" s="71"/>
      <c r="B95" s="1018" t="s">
        <v>1261</v>
      </c>
      <c r="C95" s="66" t="s">
        <v>1369</v>
      </c>
      <c r="D95" s="1116"/>
      <c r="E95" s="1020"/>
      <c r="F95" s="78"/>
      <c r="G95" s="1005">
        <f>1590000/1.08</f>
        <v>1472222.222222222</v>
      </c>
      <c r="H95" s="1803"/>
      <c r="I95" s="1804"/>
      <c r="J95" s="1804"/>
      <c r="K95" s="1804"/>
      <c r="L95" s="1804"/>
      <c r="M95" s="1804"/>
      <c r="N95" s="1804"/>
      <c r="O95" s="1804"/>
      <c r="P95" s="1804"/>
      <c r="Q95" s="1804"/>
      <c r="R95" s="1805"/>
      <c r="S95" s="1779"/>
    </row>
    <row r="96" spans="1:19" ht="30">
      <c r="A96" s="71"/>
      <c r="B96" s="1018" t="s">
        <v>1262</v>
      </c>
      <c r="C96" s="66" t="s">
        <v>1369</v>
      </c>
      <c r="D96" s="1116"/>
      <c r="E96" s="1020"/>
      <c r="F96" s="78"/>
      <c r="G96" s="1005">
        <f>1660000/1.08</f>
        <v>1537037.0370370368</v>
      </c>
      <c r="H96" s="1803"/>
      <c r="I96" s="1804"/>
      <c r="J96" s="1804"/>
      <c r="K96" s="1804"/>
      <c r="L96" s="1804"/>
      <c r="M96" s="1804"/>
      <c r="N96" s="1804"/>
      <c r="O96" s="1804"/>
      <c r="P96" s="1804"/>
      <c r="Q96" s="1804"/>
      <c r="R96" s="1805"/>
      <c r="S96" s="1779"/>
    </row>
    <row r="97" spans="1:19" ht="30">
      <c r="A97" s="71"/>
      <c r="B97" s="1018" t="s">
        <v>1263</v>
      </c>
      <c r="C97" s="66" t="s">
        <v>1369</v>
      </c>
      <c r="D97" s="1116"/>
      <c r="E97" s="1020"/>
      <c r="F97" s="78"/>
      <c r="G97" s="1005">
        <f>1805000/1.08</f>
        <v>1671296.2962962962</v>
      </c>
      <c r="H97" s="1803"/>
      <c r="I97" s="1804"/>
      <c r="J97" s="1804"/>
      <c r="K97" s="1804"/>
      <c r="L97" s="1804"/>
      <c r="M97" s="1804"/>
      <c r="N97" s="1804"/>
      <c r="O97" s="1804"/>
      <c r="P97" s="1804"/>
      <c r="Q97" s="1804"/>
      <c r="R97" s="1805"/>
      <c r="S97" s="1779"/>
    </row>
    <row r="98" spans="1:19" ht="30">
      <c r="A98" s="71"/>
      <c r="B98" s="1117" t="s">
        <v>1264</v>
      </c>
      <c r="C98" s="1118" t="s">
        <v>1370</v>
      </c>
      <c r="D98" s="1119"/>
      <c r="E98" s="1021"/>
      <c r="F98" s="78"/>
      <c r="G98" s="1005">
        <f>2000000/1.08</f>
        <v>1851851.8518518517</v>
      </c>
      <c r="H98" s="1803"/>
      <c r="I98" s="1804"/>
      <c r="J98" s="1804"/>
      <c r="K98" s="1804"/>
      <c r="L98" s="1804"/>
      <c r="M98" s="1804"/>
      <c r="N98" s="1804"/>
      <c r="O98" s="1804"/>
      <c r="P98" s="1804"/>
      <c r="Q98" s="1804"/>
      <c r="R98" s="1805"/>
      <c r="S98" s="1779"/>
    </row>
    <row r="99" spans="1:19" ht="30" customHeight="1">
      <c r="A99" s="1793"/>
      <c r="B99" s="1795" t="s">
        <v>1371</v>
      </c>
      <c r="C99" s="1765" t="s">
        <v>1370</v>
      </c>
      <c r="D99" s="1765"/>
      <c r="E99" s="1797"/>
      <c r="F99" s="1809">
        <f>G98</f>
        <v>1851851.8518518517</v>
      </c>
      <c r="G99" s="1810"/>
      <c r="H99" s="1803"/>
      <c r="I99" s="1804"/>
      <c r="J99" s="1804"/>
      <c r="K99" s="1804"/>
      <c r="L99" s="1804"/>
      <c r="M99" s="1804"/>
      <c r="N99" s="1804"/>
      <c r="O99" s="1804"/>
      <c r="P99" s="1804"/>
      <c r="Q99" s="1804"/>
      <c r="R99" s="1805"/>
      <c r="S99" s="1779"/>
    </row>
    <row r="100" spans="1:19" ht="15" customHeight="1">
      <c r="A100" s="1794"/>
      <c r="B100" s="1796"/>
      <c r="C100" s="1765"/>
      <c r="D100" s="1765"/>
      <c r="E100" s="1797"/>
      <c r="F100" s="1811" t="s">
        <v>1372</v>
      </c>
      <c r="G100" s="1812"/>
      <c r="H100" s="1806"/>
      <c r="I100" s="1807"/>
      <c r="J100" s="1807"/>
      <c r="K100" s="1807"/>
      <c r="L100" s="1807"/>
      <c r="M100" s="1807"/>
      <c r="N100" s="1807"/>
      <c r="O100" s="1807"/>
      <c r="P100" s="1807"/>
      <c r="Q100" s="1807"/>
      <c r="R100" s="1808"/>
      <c r="S100" s="1060"/>
    </row>
    <row r="101" spans="1:19" ht="30" customHeight="1">
      <c r="A101" s="62" t="s">
        <v>1266</v>
      </c>
      <c r="B101" s="1699" t="s">
        <v>1267</v>
      </c>
      <c r="C101" s="1700"/>
      <c r="D101" s="1700"/>
      <c r="E101" s="1700"/>
      <c r="F101" s="1700"/>
      <c r="G101" s="1700"/>
      <c r="H101" s="1700"/>
      <c r="I101" s="1700"/>
      <c r="J101" s="1700"/>
      <c r="K101" s="1700"/>
      <c r="L101" s="1700"/>
      <c r="M101" s="1700"/>
      <c r="N101" s="1700"/>
      <c r="O101" s="1700"/>
      <c r="P101" s="1700"/>
      <c r="Q101" s="1700"/>
      <c r="R101" s="1701"/>
      <c r="S101" s="1064"/>
    </row>
    <row r="102" spans="1:19" ht="45" customHeight="1">
      <c r="A102" s="1120">
        <v>1</v>
      </c>
      <c r="B102" s="1653" t="s">
        <v>1373</v>
      </c>
      <c r="C102" s="1676"/>
      <c r="D102" s="1676"/>
      <c r="E102" s="1676"/>
      <c r="F102" s="1676"/>
      <c r="G102" s="1676"/>
      <c r="H102" s="1676"/>
      <c r="I102" s="1676"/>
      <c r="J102" s="1676"/>
      <c r="K102" s="1676"/>
      <c r="L102" s="1676"/>
      <c r="M102" s="1676"/>
      <c r="N102" s="1676"/>
      <c r="O102" s="1676"/>
      <c r="P102" s="1676"/>
      <c r="Q102" s="1676"/>
      <c r="R102" s="1677"/>
      <c r="S102" s="1055"/>
    </row>
    <row r="103" spans="1:19" ht="22.5" customHeight="1">
      <c r="A103" s="1712"/>
      <c r="B103" s="1702" t="s">
        <v>1374</v>
      </c>
      <c r="C103" s="1703"/>
      <c r="D103" s="1703"/>
      <c r="E103" s="1703"/>
      <c r="F103" s="1703"/>
      <c r="G103" s="1703"/>
      <c r="H103" s="1703"/>
      <c r="I103" s="1703"/>
      <c r="J103" s="1703"/>
      <c r="K103" s="1703"/>
      <c r="L103" s="1703"/>
      <c r="M103" s="1703"/>
      <c r="N103" s="1703"/>
      <c r="O103" s="1703"/>
      <c r="P103" s="1121"/>
      <c r="Q103" s="1121"/>
      <c r="R103" s="1121"/>
      <c r="S103" s="1688"/>
    </row>
    <row r="104" spans="1:19" ht="18" customHeight="1">
      <c r="A104" s="1713"/>
      <c r="B104" s="1704" t="s">
        <v>1270</v>
      </c>
      <c r="C104" s="1670"/>
      <c r="D104" s="1670"/>
      <c r="E104" s="1670"/>
      <c r="F104" s="1670"/>
      <c r="G104" s="1670"/>
      <c r="H104" s="1670"/>
      <c r="I104" s="1670"/>
      <c r="J104" s="1670"/>
      <c r="K104" s="1670"/>
      <c r="L104" s="1670"/>
      <c r="M104" s="1670"/>
      <c r="N104" s="1670"/>
      <c r="O104" s="1670"/>
      <c r="P104" s="955"/>
      <c r="Q104" s="955"/>
      <c r="R104" s="955"/>
      <c r="S104" s="1690"/>
    </row>
    <row r="105" spans="1:19" ht="28.5" customHeight="1">
      <c r="A105" s="973"/>
      <c r="B105" s="1123"/>
      <c r="C105" s="1124"/>
      <c r="D105" s="1124"/>
      <c r="E105" s="1124"/>
      <c r="F105" s="1125"/>
      <c r="G105" s="1705" t="s">
        <v>1271</v>
      </c>
      <c r="H105" s="1706"/>
      <c r="I105" s="1706"/>
      <c r="J105" s="1706"/>
      <c r="K105" s="1706"/>
      <c r="L105" s="1706"/>
      <c r="M105" s="1706"/>
      <c r="N105" s="1706"/>
      <c r="O105" s="1706"/>
      <c r="P105" s="1706"/>
      <c r="Q105" s="1706"/>
      <c r="R105" s="1706"/>
      <c r="S105" s="54"/>
    </row>
    <row r="106" spans="1:19" ht="30" customHeight="1">
      <c r="A106" s="71"/>
      <c r="B106" s="1126" t="s">
        <v>1272</v>
      </c>
      <c r="C106" s="935" t="s">
        <v>1273</v>
      </c>
      <c r="D106" s="27"/>
      <c r="E106" s="1025">
        <v>485000</v>
      </c>
      <c r="F106" s="84"/>
      <c r="G106" s="1734"/>
      <c r="H106" s="1735"/>
      <c r="I106" s="1736"/>
      <c r="J106" s="1127">
        <f>E106</f>
        <v>485000</v>
      </c>
      <c r="K106" s="1743"/>
      <c r="L106" s="1744"/>
      <c r="M106" s="1745"/>
      <c r="N106" s="1127">
        <f>E106</f>
        <v>485000</v>
      </c>
      <c r="O106" s="1743"/>
      <c r="P106" s="1744"/>
      <c r="Q106" s="1744"/>
      <c r="R106" s="1745"/>
      <c r="S106" s="1728"/>
    </row>
    <row r="107" spans="1:19" ht="30" customHeight="1">
      <c r="A107" s="71"/>
      <c r="B107" s="1028" t="s">
        <v>1274</v>
      </c>
      <c r="C107" s="27" t="s">
        <v>1273</v>
      </c>
      <c r="D107" s="27"/>
      <c r="E107" s="1029">
        <v>550000</v>
      </c>
      <c r="F107" s="1030"/>
      <c r="G107" s="1737"/>
      <c r="H107" s="1738"/>
      <c r="I107" s="1739"/>
      <c r="J107" s="1127">
        <f t="shared" ref="J107:J123" si="0">E107</f>
        <v>550000</v>
      </c>
      <c r="K107" s="1746"/>
      <c r="L107" s="1747"/>
      <c r="M107" s="1748"/>
      <c r="N107" s="1127">
        <f>E107</f>
        <v>550000</v>
      </c>
      <c r="O107" s="1746"/>
      <c r="P107" s="1747"/>
      <c r="Q107" s="1747"/>
      <c r="R107" s="1748"/>
      <c r="S107" s="1729"/>
    </row>
    <row r="108" spans="1:19" ht="30" customHeight="1">
      <c r="A108" s="71"/>
      <c r="B108" s="1028" t="s">
        <v>1375</v>
      </c>
      <c r="C108" s="27" t="s">
        <v>1273</v>
      </c>
      <c r="D108" s="27"/>
      <c r="E108" s="1029">
        <v>615000</v>
      </c>
      <c r="F108" s="1033"/>
      <c r="G108" s="1737"/>
      <c r="H108" s="1738"/>
      <c r="I108" s="1739"/>
      <c r="J108" s="1127">
        <f t="shared" si="0"/>
        <v>615000</v>
      </c>
      <c r="K108" s="1746"/>
      <c r="L108" s="1747"/>
      <c r="M108" s="1748"/>
      <c r="N108" s="1127">
        <f>E108</f>
        <v>615000</v>
      </c>
      <c r="O108" s="1746"/>
      <c r="P108" s="1747"/>
      <c r="Q108" s="1747"/>
      <c r="R108" s="1748"/>
      <c r="S108" s="1729"/>
    </row>
    <row r="109" spans="1:19" ht="30" customHeight="1">
      <c r="A109" s="71"/>
      <c r="B109" s="1018" t="s">
        <v>1276</v>
      </c>
      <c r="C109" s="27" t="s">
        <v>1273</v>
      </c>
      <c r="D109" s="27"/>
      <c r="E109" s="1029">
        <v>735000</v>
      </c>
      <c r="F109" s="1033"/>
      <c r="G109" s="1737"/>
      <c r="H109" s="1738"/>
      <c r="I109" s="1739"/>
      <c r="J109" s="1127">
        <f t="shared" si="0"/>
        <v>735000</v>
      </c>
      <c r="K109" s="1746"/>
      <c r="L109" s="1747"/>
      <c r="M109" s="1748"/>
      <c r="N109" s="1029">
        <f>E109</f>
        <v>735000</v>
      </c>
      <c r="O109" s="1746"/>
      <c r="P109" s="1747"/>
      <c r="Q109" s="1747"/>
      <c r="R109" s="1748"/>
      <c r="S109" s="1729"/>
    </row>
    <row r="110" spans="1:19" ht="30" customHeight="1">
      <c r="A110" s="71"/>
      <c r="B110" s="1018" t="s">
        <v>1277</v>
      </c>
      <c r="C110" s="27" t="s">
        <v>1273</v>
      </c>
      <c r="D110" s="27"/>
      <c r="E110" s="1029">
        <v>800000</v>
      </c>
      <c r="F110" s="1033"/>
      <c r="G110" s="1737"/>
      <c r="H110" s="1738"/>
      <c r="I110" s="1739"/>
      <c r="J110" s="1127">
        <f t="shared" si="0"/>
        <v>800000</v>
      </c>
      <c r="K110" s="1746"/>
      <c r="L110" s="1747"/>
      <c r="M110" s="1748"/>
      <c r="N110" s="1034">
        <f t="shared" ref="N110:N123" si="1">J110</f>
        <v>800000</v>
      </c>
      <c r="O110" s="1746"/>
      <c r="P110" s="1747"/>
      <c r="Q110" s="1747"/>
      <c r="R110" s="1748"/>
      <c r="S110" s="1729"/>
    </row>
    <row r="111" spans="1:19" ht="30" customHeight="1">
      <c r="A111" s="71"/>
      <c r="B111" s="1018" t="s">
        <v>1278</v>
      </c>
      <c r="C111" s="27" t="s">
        <v>1273</v>
      </c>
      <c r="D111" s="27"/>
      <c r="E111" s="1029">
        <v>875000</v>
      </c>
      <c r="F111" s="1033"/>
      <c r="G111" s="1737"/>
      <c r="H111" s="1738"/>
      <c r="I111" s="1739"/>
      <c r="J111" s="1127">
        <f t="shared" si="0"/>
        <v>875000</v>
      </c>
      <c r="K111" s="1746"/>
      <c r="L111" s="1747"/>
      <c r="M111" s="1748"/>
      <c r="N111" s="1034">
        <f t="shared" si="1"/>
        <v>875000</v>
      </c>
      <c r="O111" s="1746"/>
      <c r="P111" s="1747"/>
      <c r="Q111" s="1747"/>
      <c r="R111" s="1748"/>
      <c r="S111" s="1729"/>
    </row>
    <row r="112" spans="1:19" ht="30" customHeight="1">
      <c r="A112" s="71"/>
      <c r="B112" s="1018" t="s">
        <v>1279</v>
      </c>
      <c r="C112" s="27" t="s">
        <v>1273</v>
      </c>
      <c r="D112" s="27"/>
      <c r="E112" s="1034">
        <v>1090000</v>
      </c>
      <c r="F112" s="1035"/>
      <c r="G112" s="1737"/>
      <c r="H112" s="1738"/>
      <c r="I112" s="1739"/>
      <c r="J112" s="1127">
        <f t="shared" si="0"/>
        <v>1090000</v>
      </c>
      <c r="K112" s="1746"/>
      <c r="L112" s="1747"/>
      <c r="M112" s="1748"/>
      <c r="N112" s="1034">
        <f t="shared" si="1"/>
        <v>1090000</v>
      </c>
      <c r="O112" s="1746"/>
      <c r="P112" s="1747"/>
      <c r="Q112" s="1747"/>
      <c r="R112" s="1748"/>
      <c r="S112" s="1729"/>
    </row>
    <row r="113" spans="1:19" ht="30" customHeight="1">
      <c r="A113" s="71"/>
      <c r="B113" s="1018" t="s">
        <v>1280</v>
      </c>
      <c r="C113" s="27" t="s">
        <v>1273</v>
      </c>
      <c r="D113" s="27"/>
      <c r="E113" s="84">
        <v>1210000</v>
      </c>
      <c r="F113" s="1036"/>
      <c r="G113" s="1737"/>
      <c r="H113" s="1738"/>
      <c r="I113" s="1739"/>
      <c r="J113" s="1127">
        <f t="shared" si="0"/>
        <v>1210000</v>
      </c>
      <c r="K113" s="1746"/>
      <c r="L113" s="1747"/>
      <c r="M113" s="1748"/>
      <c r="N113" s="1034">
        <f t="shared" si="1"/>
        <v>1210000</v>
      </c>
      <c r="O113" s="1746"/>
      <c r="P113" s="1747"/>
      <c r="Q113" s="1747"/>
      <c r="R113" s="1748"/>
      <c r="S113" s="1729"/>
    </row>
    <row r="114" spans="1:19" ht="30" customHeight="1">
      <c r="A114" s="71"/>
      <c r="B114" s="1018" t="s">
        <v>1281</v>
      </c>
      <c r="C114" s="27" t="s">
        <v>1273</v>
      </c>
      <c r="D114" s="27"/>
      <c r="E114" s="84">
        <v>1320000</v>
      </c>
      <c r="F114" s="1036"/>
      <c r="G114" s="1737"/>
      <c r="H114" s="1738"/>
      <c r="I114" s="1739"/>
      <c r="J114" s="1127">
        <f t="shared" si="0"/>
        <v>1320000</v>
      </c>
      <c r="K114" s="1746"/>
      <c r="L114" s="1747"/>
      <c r="M114" s="1748"/>
      <c r="N114" s="1034">
        <f t="shared" si="1"/>
        <v>1320000</v>
      </c>
      <c r="O114" s="1746"/>
      <c r="P114" s="1747"/>
      <c r="Q114" s="1747"/>
      <c r="R114" s="1748"/>
      <c r="S114" s="1729"/>
    </row>
    <row r="115" spans="1:19" ht="30" customHeight="1">
      <c r="A115" s="71"/>
      <c r="B115" s="1018" t="s">
        <v>1282</v>
      </c>
      <c r="C115" s="27" t="s">
        <v>1273</v>
      </c>
      <c r="D115" s="27"/>
      <c r="E115" s="84">
        <v>1650000</v>
      </c>
      <c r="F115" s="1036"/>
      <c r="G115" s="1737"/>
      <c r="H115" s="1738"/>
      <c r="I115" s="1739"/>
      <c r="J115" s="1127">
        <f t="shared" si="0"/>
        <v>1650000</v>
      </c>
      <c r="K115" s="1746"/>
      <c r="L115" s="1747"/>
      <c r="M115" s="1748"/>
      <c r="N115" s="1034">
        <f t="shared" si="1"/>
        <v>1650000</v>
      </c>
      <c r="O115" s="1746"/>
      <c r="P115" s="1747"/>
      <c r="Q115" s="1747"/>
      <c r="R115" s="1748"/>
      <c r="S115" s="1729"/>
    </row>
    <row r="116" spans="1:19" ht="30" customHeight="1">
      <c r="A116" s="71"/>
      <c r="B116" s="1018" t="s">
        <v>1283</v>
      </c>
      <c r="C116" s="27" t="s">
        <v>1273</v>
      </c>
      <c r="D116" s="27"/>
      <c r="E116" s="1037">
        <v>1785000</v>
      </c>
      <c r="F116" s="1038"/>
      <c r="G116" s="1737"/>
      <c r="H116" s="1738"/>
      <c r="I116" s="1739"/>
      <c r="J116" s="1127">
        <f t="shared" si="0"/>
        <v>1785000</v>
      </c>
      <c r="K116" s="1746"/>
      <c r="L116" s="1747"/>
      <c r="M116" s="1748"/>
      <c r="N116" s="1034">
        <f t="shared" si="1"/>
        <v>1785000</v>
      </c>
      <c r="O116" s="1746"/>
      <c r="P116" s="1747"/>
      <c r="Q116" s="1747"/>
      <c r="R116" s="1748"/>
      <c r="S116" s="1729"/>
    </row>
    <row r="117" spans="1:19" ht="30" customHeight="1">
      <c r="A117" s="71"/>
      <c r="B117" s="1018" t="s">
        <v>1284</v>
      </c>
      <c r="C117" s="27" t="s">
        <v>1273</v>
      </c>
      <c r="D117" s="27"/>
      <c r="E117" s="1034">
        <v>1930000</v>
      </c>
      <c r="F117" s="1035"/>
      <c r="G117" s="1737"/>
      <c r="H117" s="1738"/>
      <c r="I117" s="1739"/>
      <c r="J117" s="1127">
        <f t="shared" si="0"/>
        <v>1930000</v>
      </c>
      <c r="K117" s="1746"/>
      <c r="L117" s="1747"/>
      <c r="M117" s="1748"/>
      <c r="N117" s="1034">
        <f t="shared" si="1"/>
        <v>1930000</v>
      </c>
      <c r="O117" s="1746"/>
      <c r="P117" s="1747"/>
      <c r="Q117" s="1747"/>
      <c r="R117" s="1748"/>
      <c r="S117" s="1729"/>
    </row>
    <row r="118" spans="1:19" ht="30" customHeight="1">
      <c r="A118" s="71"/>
      <c r="B118" s="1018" t="s">
        <v>1285</v>
      </c>
      <c r="C118" s="27" t="s">
        <v>1273</v>
      </c>
      <c r="D118" s="27"/>
      <c r="E118" s="1034">
        <v>2750000</v>
      </c>
      <c r="F118" s="1035"/>
      <c r="G118" s="1737"/>
      <c r="H118" s="1738"/>
      <c r="I118" s="1739"/>
      <c r="J118" s="1127">
        <f t="shared" si="0"/>
        <v>2750000</v>
      </c>
      <c r="K118" s="1746"/>
      <c r="L118" s="1747"/>
      <c r="M118" s="1748"/>
      <c r="N118" s="1034">
        <f t="shared" si="1"/>
        <v>2750000</v>
      </c>
      <c r="O118" s="1746"/>
      <c r="P118" s="1747"/>
      <c r="Q118" s="1747"/>
      <c r="R118" s="1748"/>
      <c r="S118" s="1729"/>
    </row>
    <row r="119" spans="1:19" ht="30" customHeight="1">
      <c r="A119" s="71"/>
      <c r="B119" s="1018" t="s">
        <v>1286</v>
      </c>
      <c r="C119" s="27" t="s">
        <v>1273</v>
      </c>
      <c r="D119" s="27"/>
      <c r="E119" s="1067">
        <v>3050000</v>
      </c>
      <c r="F119" s="1067"/>
      <c r="G119" s="1737"/>
      <c r="H119" s="1738"/>
      <c r="I119" s="1739"/>
      <c r="J119" s="1127">
        <f t="shared" si="0"/>
        <v>3050000</v>
      </c>
      <c r="K119" s="1746"/>
      <c r="L119" s="1747"/>
      <c r="M119" s="1748"/>
      <c r="N119" s="1034">
        <f t="shared" si="1"/>
        <v>3050000</v>
      </c>
      <c r="O119" s="1746"/>
      <c r="P119" s="1747"/>
      <c r="Q119" s="1747"/>
      <c r="R119" s="1748"/>
      <c r="S119" s="1729"/>
    </row>
    <row r="120" spans="1:19" ht="30" customHeight="1">
      <c r="A120" s="71"/>
      <c r="B120" s="1018" t="s">
        <v>1287</v>
      </c>
      <c r="C120" s="27" t="s">
        <v>1273</v>
      </c>
      <c r="D120" s="27"/>
      <c r="E120" s="1037">
        <v>3300000</v>
      </c>
      <c r="F120" s="1038"/>
      <c r="G120" s="1737"/>
      <c r="H120" s="1738"/>
      <c r="I120" s="1739"/>
      <c r="J120" s="1127">
        <f t="shared" si="0"/>
        <v>3300000</v>
      </c>
      <c r="K120" s="1746"/>
      <c r="L120" s="1747"/>
      <c r="M120" s="1748"/>
      <c r="N120" s="1034">
        <f t="shared" si="1"/>
        <v>3300000</v>
      </c>
      <c r="O120" s="1746"/>
      <c r="P120" s="1747"/>
      <c r="Q120" s="1747"/>
      <c r="R120" s="1748"/>
      <c r="S120" s="1729"/>
    </row>
    <row r="121" spans="1:19" ht="30" customHeight="1">
      <c r="A121" s="71"/>
      <c r="B121" s="1018" t="s">
        <v>1288</v>
      </c>
      <c r="C121" s="27" t="s">
        <v>1273</v>
      </c>
      <c r="D121" s="27"/>
      <c r="E121" s="1034">
        <v>3950000</v>
      </c>
      <c r="F121" s="1035"/>
      <c r="G121" s="1737"/>
      <c r="H121" s="1738"/>
      <c r="I121" s="1739"/>
      <c r="J121" s="1127">
        <f t="shared" si="0"/>
        <v>3950000</v>
      </c>
      <c r="K121" s="1746"/>
      <c r="L121" s="1747"/>
      <c r="M121" s="1748"/>
      <c r="N121" s="1034">
        <f t="shared" si="1"/>
        <v>3950000</v>
      </c>
      <c r="O121" s="1746"/>
      <c r="P121" s="1747"/>
      <c r="Q121" s="1747"/>
      <c r="R121" s="1748"/>
      <c r="S121" s="1729"/>
    </row>
    <row r="122" spans="1:19" ht="30" customHeight="1">
      <c r="A122" s="71"/>
      <c r="B122" s="1018" t="s">
        <v>1289</v>
      </c>
      <c r="C122" s="27" t="s">
        <v>1273</v>
      </c>
      <c r="D122" s="27"/>
      <c r="E122" s="1034">
        <v>4350000</v>
      </c>
      <c r="F122" s="1035"/>
      <c r="G122" s="1737"/>
      <c r="H122" s="1738"/>
      <c r="I122" s="1739"/>
      <c r="J122" s="1127">
        <f t="shared" si="0"/>
        <v>4350000</v>
      </c>
      <c r="K122" s="1746"/>
      <c r="L122" s="1747"/>
      <c r="M122" s="1748"/>
      <c r="N122" s="1034">
        <f t="shared" si="1"/>
        <v>4350000</v>
      </c>
      <c r="O122" s="1746"/>
      <c r="P122" s="1747"/>
      <c r="Q122" s="1747"/>
      <c r="R122" s="1748"/>
      <c r="S122" s="1729"/>
    </row>
    <row r="123" spans="1:19" ht="30" customHeight="1">
      <c r="A123" s="71"/>
      <c r="B123" s="1131" t="s">
        <v>1290</v>
      </c>
      <c r="C123" s="27" t="s">
        <v>1273</v>
      </c>
      <c r="D123" s="27"/>
      <c r="E123" s="1067">
        <v>4750000</v>
      </c>
      <c r="F123" s="1069"/>
      <c r="G123" s="1740"/>
      <c r="H123" s="1741"/>
      <c r="I123" s="1742"/>
      <c r="J123" s="1127">
        <f t="shared" si="0"/>
        <v>4750000</v>
      </c>
      <c r="K123" s="1749"/>
      <c r="L123" s="1750"/>
      <c r="M123" s="1751"/>
      <c r="N123" s="1034">
        <f t="shared" si="1"/>
        <v>4750000</v>
      </c>
      <c r="O123" s="1091"/>
      <c r="P123" s="1091"/>
      <c r="Q123" s="1091"/>
      <c r="R123" s="1091"/>
      <c r="S123" s="1730"/>
    </row>
    <row r="124" spans="1:19" ht="45" customHeight="1">
      <c r="A124" s="12">
        <v>2</v>
      </c>
      <c r="B124" s="1653" t="s">
        <v>1353</v>
      </c>
      <c r="C124" s="1676"/>
      <c r="D124" s="1676"/>
      <c r="E124" s="1676"/>
      <c r="F124" s="1676"/>
      <c r="G124" s="1676"/>
      <c r="H124" s="1676"/>
      <c r="I124" s="1676"/>
      <c r="J124" s="1676"/>
      <c r="K124" s="1676"/>
      <c r="L124" s="1676"/>
      <c r="M124" s="1676"/>
      <c r="N124" s="1676"/>
      <c r="O124" s="1676"/>
      <c r="P124" s="1676"/>
      <c r="Q124" s="1676"/>
      <c r="R124" s="1676"/>
      <c r="S124" s="58"/>
    </row>
    <row r="125" spans="1:19">
      <c r="A125" s="71"/>
      <c r="B125" s="1137" t="s">
        <v>1291</v>
      </c>
      <c r="C125" s="1076"/>
      <c r="D125" s="1077"/>
      <c r="E125" s="32"/>
      <c r="F125" s="105"/>
      <c r="G125" s="1718" t="s">
        <v>1292</v>
      </c>
      <c r="H125" s="1766"/>
      <c r="I125" s="1766"/>
      <c r="J125" s="1766"/>
      <c r="K125" s="1766"/>
      <c r="L125" s="1766"/>
      <c r="M125" s="1766"/>
      <c r="N125" s="1766"/>
      <c r="O125" s="1766"/>
      <c r="P125" s="1766"/>
      <c r="Q125" s="1766"/>
      <c r="R125" s="1766"/>
      <c r="S125" s="1731"/>
    </row>
    <row r="126" spans="1:19" ht="30">
      <c r="A126" s="71"/>
      <c r="B126" s="1132" t="s">
        <v>1293</v>
      </c>
      <c r="C126" s="27" t="s">
        <v>1273</v>
      </c>
      <c r="D126" s="28" t="s">
        <v>1294</v>
      </c>
      <c r="E126" s="108">
        <v>1420000</v>
      </c>
      <c r="F126" s="107"/>
      <c r="G126" s="1719"/>
      <c r="H126" s="1767"/>
      <c r="I126" s="1767"/>
      <c r="J126" s="1767"/>
      <c r="K126" s="1767"/>
      <c r="L126" s="1767"/>
      <c r="M126" s="1767"/>
      <c r="N126" s="1767"/>
      <c r="O126" s="1767"/>
      <c r="P126" s="1767"/>
      <c r="Q126" s="1767"/>
      <c r="R126" s="1767"/>
      <c r="S126" s="1732"/>
    </row>
    <row r="127" spans="1:19" ht="30">
      <c r="A127" s="71"/>
      <c r="B127" s="1132" t="s">
        <v>1295</v>
      </c>
      <c r="C127" s="27" t="s">
        <v>1273</v>
      </c>
      <c r="D127" s="27" t="s">
        <v>16</v>
      </c>
      <c r="E127" s="108">
        <v>1560000</v>
      </c>
      <c r="F127" s="107"/>
      <c r="G127" s="1719"/>
      <c r="H127" s="1767"/>
      <c r="I127" s="1767"/>
      <c r="J127" s="1767"/>
      <c r="K127" s="1767"/>
      <c r="L127" s="1767"/>
      <c r="M127" s="1767"/>
      <c r="N127" s="1767"/>
      <c r="O127" s="1767"/>
      <c r="P127" s="1767"/>
      <c r="Q127" s="1767"/>
      <c r="R127" s="1767"/>
      <c r="S127" s="1732"/>
    </row>
    <row r="128" spans="1:19" ht="30">
      <c r="A128" s="71"/>
      <c r="B128" s="1132" t="s">
        <v>1296</v>
      </c>
      <c r="C128" s="27" t="s">
        <v>1273</v>
      </c>
      <c r="D128" s="27" t="s">
        <v>16</v>
      </c>
      <c r="E128" s="108">
        <v>1670000</v>
      </c>
      <c r="F128" s="107"/>
      <c r="G128" s="1719"/>
      <c r="H128" s="1767"/>
      <c r="I128" s="1767"/>
      <c r="J128" s="1767"/>
      <c r="K128" s="1767"/>
      <c r="L128" s="1767"/>
      <c r="M128" s="1767"/>
      <c r="N128" s="1767"/>
      <c r="O128" s="1767"/>
      <c r="P128" s="1767"/>
      <c r="Q128" s="1767"/>
      <c r="R128" s="1767"/>
      <c r="S128" s="1732"/>
    </row>
    <row r="129" spans="1:19" ht="30">
      <c r="A129" s="71"/>
      <c r="B129" s="1132" t="s">
        <v>1297</v>
      </c>
      <c r="C129" s="27" t="s">
        <v>1273</v>
      </c>
      <c r="D129" s="27" t="s">
        <v>16</v>
      </c>
      <c r="E129" s="108">
        <v>2010000</v>
      </c>
      <c r="F129" s="107"/>
      <c r="G129" s="1719"/>
      <c r="H129" s="1767"/>
      <c r="I129" s="1767"/>
      <c r="J129" s="1767"/>
      <c r="K129" s="1767"/>
      <c r="L129" s="1767"/>
      <c r="M129" s="1767"/>
      <c r="N129" s="1767"/>
      <c r="O129" s="1767"/>
      <c r="P129" s="1767"/>
      <c r="Q129" s="1767"/>
      <c r="R129" s="1767"/>
      <c r="S129" s="1732"/>
    </row>
    <row r="130" spans="1:19" ht="30">
      <c r="A130" s="71"/>
      <c r="B130" s="1132" t="s">
        <v>1298</v>
      </c>
      <c r="C130" s="27" t="s">
        <v>1273</v>
      </c>
      <c r="D130" s="27" t="s">
        <v>16</v>
      </c>
      <c r="E130" s="108">
        <v>2150000</v>
      </c>
      <c r="F130" s="107"/>
      <c r="G130" s="1719"/>
      <c r="H130" s="1767"/>
      <c r="I130" s="1767"/>
      <c r="J130" s="1767"/>
      <c r="K130" s="1767"/>
      <c r="L130" s="1767"/>
      <c r="M130" s="1767"/>
      <c r="N130" s="1767"/>
      <c r="O130" s="1767"/>
      <c r="P130" s="1767"/>
      <c r="Q130" s="1767"/>
      <c r="R130" s="1767"/>
      <c r="S130" s="1732"/>
    </row>
    <row r="131" spans="1:19" ht="30">
      <c r="A131" s="71"/>
      <c r="B131" s="1132" t="s">
        <v>1299</v>
      </c>
      <c r="C131" s="27" t="s">
        <v>1273</v>
      </c>
      <c r="D131" s="27" t="s">
        <v>16</v>
      </c>
      <c r="E131" s="108">
        <v>2260000</v>
      </c>
      <c r="F131" s="107"/>
      <c r="G131" s="1719"/>
      <c r="H131" s="1767"/>
      <c r="I131" s="1767"/>
      <c r="J131" s="1767"/>
      <c r="K131" s="1767"/>
      <c r="L131" s="1767"/>
      <c r="M131" s="1767"/>
      <c r="N131" s="1767"/>
      <c r="O131" s="1767"/>
      <c r="P131" s="1767"/>
      <c r="Q131" s="1767"/>
      <c r="R131" s="1767"/>
      <c r="S131" s="1732"/>
    </row>
    <row r="132" spans="1:19" ht="30">
      <c r="A132" s="71"/>
      <c r="B132" s="1134" t="s">
        <v>1300</v>
      </c>
      <c r="C132" s="27" t="s">
        <v>1273</v>
      </c>
      <c r="D132" s="27" t="s">
        <v>16</v>
      </c>
      <c r="E132" s="108">
        <v>2890000</v>
      </c>
      <c r="F132" s="107"/>
      <c r="G132" s="1719"/>
      <c r="H132" s="1767"/>
      <c r="I132" s="1767"/>
      <c r="J132" s="1767"/>
      <c r="K132" s="1767"/>
      <c r="L132" s="1767"/>
      <c r="M132" s="1767"/>
      <c r="N132" s="1767"/>
      <c r="O132" s="1767"/>
      <c r="P132" s="1767"/>
      <c r="Q132" s="1767"/>
      <c r="R132" s="1767"/>
      <c r="S132" s="1732"/>
    </row>
    <row r="133" spans="1:19" ht="30">
      <c r="A133" s="71"/>
      <c r="B133" s="1134" t="s">
        <v>1301</v>
      </c>
      <c r="C133" s="27" t="s">
        <v>1273</v>
      </c>
      <c r="D133" s="27" t="s">
        <v>16</v>
      </c>
      <c r="E133" s="108">
        <v>3170000</v>
      </c>
      <c r="F133" s="107"/>
      <c r="G133" s="1719"/>
      <c r="H133" s="1767"/>
      <c r="I133" s="1767"/>
      <c r="J133" s="1767"/>
      <c r="K133" s="1767"/>
      <c r="L133" s="1767"/>
      <c r="M133" s="1767"/>
      <c r="N133" s="1767"/>
      <c r="O133" s="1767"/>
      <c r="P133" s="1767"/>
      <c r="Q133" s="1767"/>
      <c r="R133" s="1767"/>
      <c r="S133" s="1732"/>
    </row>
    <row r="134" spans="1:19" ht="30">
      <c r="A134" s="71"/>
      <c r="B134" s="1134" t="s">
        <v>1302</v>
      </c>
      <c r="C134" s="27" t="s">
        <v>1273</v>
      </c>
      <c r="D134" s="27" t="s">
        <v>16</v>
      </c>
      <c r="E134" s="108">
        <v>3380000</v>
      </c>
      <c r="F134" s="107"/>
      <c r="G134" s="1719"/>
      <c r="H134" s="1767"/>
      <c r="I134" s="1767"/>
      <c r="J134" s="1767"/>
      <c r="K134" s="1767"/>
      <c r="L134" s="1767"/>
      <c r="M134" s="1767"/>
      <c r="N134" s="1767"/>
      <c r="O134" s="1767"/>
      <c r="P134" s="1767"/>
      <c r="Q134" s="1767"/>
      <c r="R134" s="1767"/>
      <c r="S134" s="1732"/>
    </row>
    <row r="135" spans="1:19" ht="30">
      <c r="A135" s="71"/>
      <c r="B135" s="1134" t="s">
        <v>1303</v>
      </c>
      <c r="C135" s="27" t="s">
        <v>1273</v>
      </c>
      <c r="D135" s="27" t="s">
        <v>16</v>
      </c>
      <c r="E135" s="108">
        <v>3960000</v>
      </c>
      <c r="F135" s="107"/>
      <c r="G135" s="1719"/>
      <c r="H135" s="1767"/>
      <c r="I135" s="1767"/>
      <c r="J135" s="1767"/>
      <c r="K135" s="1767"/>
      <c r="L135" s="1767"/>
      <c r="M135" s="1767"/>
      <c r="N135" s="1767"/>
      <c r="O135" s="1767"/>
      <c r="P135" s="1767"/>
      <c r="Q135" s="1767"/>
      <c r="R135" s="1767"/>
      <c r="S135" s="1732"/>
    </row>
    <row r="136" spans="1:19" ht="30">
      <c r="A136" s="71"/>
      <c r="B136" s="1134" t="s">
        <v>1304</v>
      </c>
      <c r="C136" s="27" t="s">
        <v>1273</v>
      </c>
      <c r="D136" s="27" t="s">
        <v>16</v>
      </c>
      <c r="E136" s="108">
        <v>4480000</v>
      </c>
      <c r="F136" s="107"/>
      <c r="G136" s="1719"/>
      <c r="H136" s="1767"/>
      <c r="I136" s="1767"/>
      <c r="J136" s="1767"/>
      <c r="K136" s="1767"/>
      <c r="L136" s="1767"/>
      <c r="M136" s="1767"/>
      <c r="N136" s="1767"/>
      <c r="O136" s="1767"/>
      <c r="P136" s="1767"/>
      <c r="Q136" s="1767"/>
      <c r="R136" s="1767"/>
      <c r="S136" s="1732"/>
    </row>
    <row r="137" spans="1:19" ht="30">
      <c r="A137" s="71"/>
      <c r="B137" s="1134" t="s">
        <v>1305</v>
      </c>
      <c r="C137" s="27" t="s">
        <v>1273</v>
      </c>
      <c r="D137" s="27" t="s">
        <v>16</v>
      </c>
      <c r="E137" s="108">
        <v>4570000</v>
      </c>
      <c r="F137" s="107"/>
      <c r="G137" s="1768"/>
      <c r="H137" s="1769"/>
      <c r="I137" s="1769"/>
      <c r="J137" s="1769"/>
      <c r="K137" s="1769"/>
      <c r="L137" s="1769"/>
      <c r="M137" s="1769"/>
      <c r="N137" s="1769"/>
      <c r="O137" s="1769"/>
      <c r="P137" s="1769"/>
      <c r="Q137" s="1769"/>
      <c r="R137" s="1769"/>
      <c r="S137" s="1733"/>
    </row>
    <row r="138" spans="1:19" ht="30" customHeight="1">
      <c r="A138" s="1080" t="s">
        <v>1266</v>
      </c>
      <c r="B138" s="1671" t="s">
        <v>1306</v>
      </c>
      <c r="C138" s="1672"/>
      <c r="D138" s="1672"/>
      <c r="E138" s="1672"/>
      <c r="F138" s="1672"/>
      <c r="G138" s="1672"/>
      <c r="H138" s="1672"/>
      <c r="I138" s="1672"/>
      <c r="J138" s="1672"/>
      <c r="K138" s="1672"/>
      <c r="L138" s="1672"/>
      <c r="M138" s="1672"/>
      <c r="N138" s="1672"/>
      <c r="O138" s="1672"/>
      <c r="P138" s="1672"/>
      <c r="Q138" s="1672"/>
      <c r="R138" s="1673"/>
      <c r="S138" s="32"/>
    </row>
    <row r="139" spans="1:19" ht="39.75" customHeight="1">
      <c r="A139" s="12">
        <v>1</v>
      </c>
      <c r="B139" s="1707" t="s">
        <v>1376</v>
      </c>
      <c r="C139" s="1645"/>
      <c r="D139" s="1645"/>
      <c r="E139" s="1645"/>
      <c r="F139" s="1645"/>
      <c r="G139" s="1645"/>
      <c r="H139" s="1645"/>
      <c r="I139" s="1645"/>
      <c r="J139" s="1645"/>
      <c r="K139" s="1645"/>
      <c r="L139" s="1645"/>
      <c r="M139" s="1645"/>
      <c r="N139" s="1645"/>
      <c r="O139" s="1645"/>
      <c r="P139" s="1645"/>
      <c r="Q139" s="1645"/>
      <c r="R139" s="1645"/>
      <c r="S139" s="1093"/>
    </row>
    <row r="140" spans="1:19" ht="30" customHeight="1">
      <c r="A140" s="12"/>
      <c r="B140" s="39" t="s">
        <v>1308</v>
      </c>
      <c r="C140" s="19"/>
      <c r="D140" s="19"/>
      <c r="E140" s="19"/>
      <c r="F140" s="19"/>
      <c r="G140" s="1726" t="s">
        <v>1309</v>
      </c>
      <c r="H140" s="1727"/>
      <c r="I140" s="1727"/>
      <c r="J140" s="1727"/>
      <c r="K140" s="1727"/>
      <c r="L140" s="1727"/>
      <c r="M140" s="1727"/>
      <c r="N140" s="1727"/>
      <c r="O140" s="1727"/>
      <c r="P140" s="1727"/>
      <c r="Q140" s="1727"/>
      <c r="R140" s="1727"/>
      <c r="S140" s="58"/>
    </row>
    <row r="141" spans="1:19" ht="60" customHeight="1">
      <c r="A141" s="71"/>
      <c r="B141" s="1081" t="s">
        <v>1310</v>
      </c>
      <c r="C141" s="66" t="s">
        <v>1377</v>
      </c>
      <c r="D141" s="43"/>
      <c r="E141" s="1082"/>
      <c r="F141" s="1082"/>
      <c r="G141" s="1678">
        <v>2389000</v>
      </c>
      <c r="H141" s="1679"/>
      <c r="I141" s="1679"/>
      <c r="J141" s="1679"/>
      <c r="K141" s="1679"/>
      <c r="L141" s="1679"/>
      <c r="M141" s="1679"/>
      <c r="N141" s="1679"/>
      <c r="O141" s="1679"/>
      <c r="P141" s="1679"/>
      <c r="Q141" s="1679"/>
      <c r="R141" s="1679"/>
      <c r="S141" s="1094"/>
    </row>
    <row r="142" spans="1:19" ht="60" customHeight="1">
      <c r="A142" s="71"/>
      <c r="B142" s="1083" t="s">
        <v>1311</v>
      </c>
      <c r="C142" s="66" t="s">
        <v>1377</v>
      </c>
      <c r="D142" s="43"/>
      <c r="E142" s="108"/>
      <c r="F142" s="108"/>
      <c r="G142" s="1678">
        <v>2389000</v>
      </c>
      <c r="H142" s="1679"/>
      <c r="I142" s="1679"/>
      <c r="J142" s="1679"/>
      <c r="K142" s="1679"/>
      <c r="L142" s="1679"/>
      <c r="M142" s="1679"/>
      <c r="N142" s="1679"/>
      <c r="O142" s="1679"/>
      <c r="P142" s="1679"/>
      <c r="Q142" s="1679"/>
      <c r="R142" s="1679"/>
      <c r="S142" s="1095"/>
    </row>
    <row r="143" spans="1:19" ht="60" customHeight="1">
      <c r="A143" s="71"/>
      <c r="B143" s="1083" t="s">
        <v>1312</v>
      </c>
      <c r="C143" s="66" t="s">
        <v>1377</v>
      </c>
      <c r="D143" s="43"/>
      <c r="E143" s="108"/>
      <c r="F143" s="108"/>
      <c r="G143" s="1678">
        <v>2463000</v>
      </c>
      <c r="H143" s="1679"/>
      <c r="I143" s="1679"/>
      <c r="J143" s="1679"/>
      <c r="K143" s="1679"/>
      <c r="L143" s="1679"/>
      <c r="M143" s="1679"/>
      <c r="N143" s="1679"/>
      <c r="O143" s="1679"/>
      <c r="P143" s="1679"/>
      <c r="Q143" s="1679"/>
      <c r="R143" s="1679"/>
      <c r="S143" s="1095"/>
    </row>
    <row r="144" spans="1:19" ht="60" customHeight="1">
      <c r="A144" s="71"/>
      <c r="B144" s="1083" t="s">
        <v>1313</v>
      </c>
      <c r="C144" s="66" t="s">
        <v>1377</v>
      </c>
      <c r="D144" s="43"/>
      <c r="E144" s="108"/>
      <c r="F144" s="108"/>
      <c r="G144" s="1678">
        <v>2389000</v>
      </c>
      <c r="H144" s="1679"/>
      <c r="I144" s="1679"/>
      <c r="J144" s="1679"/>
      <c r="K144" s="1679"/>
      <c r="L144" s="1679"/>
      <c r="M144" s="1679"/>
      <c r="N144" s="1679"/>
      <c r="O144" s="1679"/>
      <c r="P144" s="1679"/>
      <c r="Q144" s="1679"/>
      <c r="R144" s="1679"/>
      <c r="S144" s="60"/>
    </row>
    <row r="145" spans="1:19" ht="60" customHeight="1">
      <c r="A145" s="71"/>
      <c r="B145" s="1083" t="s">
        <v>1314</v>
      </c>
      <c r="C145" s="66" t="s">
        <v>1377</v>
      </c>
      <c r="D145" s="43"/>
      <c r="E145" s="108"/>
      <c r="F145" s="108"/>
      <c r="G145" s="1678">
        <v>2156000</v>
      </c>
      <c r="H145" s="1679"/>
      <c r="I145" s="1679"/>
      <c r="J145" s="1679"/>
      <c r="K145" s="1679"/>
      <c r="L145" s="1679"/>
      <c r="M145" s="1679"/>
      <c r="N145" s="1679"/>
      <c r="O145" s="1679"/>
      <c r="P145" s="1679"/>
      <c r="Q145" s="1679"/>
      <c r="R145" s="1679"/>
      <c r="S145" s="60"/>
    </row>
    <row r="146" spans="1:19" ht="60" customHeight="1">
      <c r="A146" s="71"/>
      <c r="B146" s="1083" t="s">
        <v>1315</v>
      </c>
      <c r="C146" s="66" t="s">
        <v>1377</v>
      </c>
      <c r="D146" s="43"/>
      <c r="E146" s="108"/>
      <c r="F146" s="108"/>
      <c r="G146" s="1678">
        <v>2156000</v>
      </c>
      <c r="H146" s="1679"/>
      <c r="I146" s="1679"/>
      <c r="J146" s="1679"/>
      <c r="K146" s="1679"/>
      <c r="L146" s="1679"/>
      <c r="M146" s="1679"/>
      <c r="N146" s="1679"/>
      <c r="O146" s="1679"/>
      <c r="P146" s="1679"/>
      <c r="Q146" s="1679"/>
      <c r="R146" s="1679"/>
      <c r="S146" s="60"/>
    </row>
    <row r="147" spans="1:19" ht="60" customHeight="1">
      <c r="A147" s="71"/>
      <c r="B147" s="1083" t="s">
        <v>1316</v>
      </c>
      <c r="C147" s="66" t="s">
        <v>1377</v>
      </c>
      <c r="D147" s="43"/>
      <c r="E147" s="108"/>
      <c r="F147" s="108"/>
      <c r="G147" s="1678">
        <v>2156000</v>
      </c>
      <c r="H147" s="1679"/>
      <c r="I147" s="1679"/>
      <c r="J147" s="1679"/>
      <c r="K147" s="1679"/>
      <c r="L147" s="1679"/>
      <c r="M147" s="1679"/>
      <c r="N147" s="1679"/>
      <c r="O147" s="1679"/>
      <c r="P147" s="1679"/>
      <c r="Q147" s="1679"/>
      <c r="R147" s="1679"/>
      <c r="S147" s="60"/>
    </row>
    <row r="148" spans="1:19" ht="39.950000000000003" customHeight="1">
      <c r="A148" s="20"/>
      <c r="B148" s="1084" t="s">
        <v>1317</v>
      </c>
      <c r="C148" s="1085"/>
      <c r="D148" s="43"/>
      <c r="E148" s="108"/>
      <c r="F148" s="108"/>
      <c r="G148" s="1678"/>
      <c r="H148" s="1679"/>
      <c r="I148" s="1679"/>
      <c r="J148" s="1679"/>
      <c r="K148" s="1679"/>
      <c r="L148" s="1679"/>
      <c r="M148" s="1679"/>
      <c r="N148" s="1679"/>
      <c r="O148" s="1679"/>
      <c r="P148" s="1679"/>
      <c r="Q148" s="1679"/>
      <c r="R148" s="1679"/>
      <c r="S148" s="60"/>
    </row>
    <row r="149" spans="1:19" ht="60" customHeight="1">
      <c r="A149" s="71"/>
      <c r="B149" s="1086" t="s">
        <v>1318</v>
      </c>
      <c r="C149" s="66" t="s">
        <v>1377</v>
      </c>
      <c r="D149" s="43"/>
      <c r="E149" s="108"/>
      <c r="F149" s="108"/>
      <c r="G149" s="1678">
        <v>3198000</v>
      </c>
      <c r="H149" s="1679"/>
      <c r="I149" s="1679"/>
      <c r="J149" s="1679"/>
      <c r="K149" s="1679"/>
      <c r="L149" s="1679"/>
      <c r="M149" s="1679"/>
      <c r="N149" s="1679"/>
      <c r="O149" s="1679"/>
      <c r="P149" s="1679"/>
      <c r="Q149" s="1679"/>
      <c r="R149" s="1679"/>
      <c r="S149" s="60"/>
    </row>
    <row r="150" spans="1:19" ht="60" customHeight="1">
      <c r="A150" s="71"/>
      <c r="B150" s="1086" t="s">
        <v>1319</v>
      </c>
      <c r="C150" s="66" t="s">
        <v>1377</v>
      </c>
      <c r="D150" s="43"/>
      <c r="E150" s="108"/>
      <c r="F150" s="108"/>
      <c r="G150" s="1678">
        <v>3198000</v>
      </c>
      <c r="H150" s="1679"/>
      <c r="I150" s="1679"/>
      <c r="J150" s="1679"/>
      <c r="K150" s="1679"/>
      <c r="L150" s="1679"/>
      <c r="M150" s="1679"/>
      <c r="N150" s="1679"/>
      <c r="O150" s="1679"/>
      <c r="P150" s="1679"/>
      <c r="Q150" s="1679"/>
      <c r="R150" s="1679"/>
      <c r="S150" s="60"/>
    </row>
    <row r="151" spans="1:19" ht="60" customHeight="1">
      <c r="A151" s="71"/>
      <c r="B151" s="1086" t="s">
        <v>1320</v>
      </c>
      <c r="C151" s="66" t="s">
        <v>1377</v>
      </c>
      <c r="D151" s="43"/>
      <c r="E151" s="108"/>
      <c r="F151" s="108"/>
      <c r="G151" s="1678">
        <v>3198000</v>
      </c>
      <c r="H151" s="1679"/>
      <c r="I151" s="1679"/>
      <c r="J151" s="1679"/>
      <c r="K151" s="1679"/>
      <c r="L151" s="1679"/>
      <c r="M151" s="1679"/>
      <c r="N151" s="1679"/>
      <c r="O151" s="1679"/>
      <c r="P151" s="1679"/>
      <c r="Q151" s="1679"/>
      <c r="R151" s="1679"/>
      <c r="S151" s="60"/>
    </row>
    <row r="152" spans="1:19" ht="60" customHeight="1">
      <c r="A152" s="71"/>
      <c r="B152" s="1086" t="s">
        <v>1321</v>
      </c>
      <c r="C152" s="66" t="s">
        <v>1377</v>
      </c>
      <c r="D152" s="43"/>
      <c r="E152" s="108"/>
      <c r="F152" s="108"/>
      <c r="G152" s="1678">
        <v>2973000</v>
      </c>
      <c r="H152" s="1679"/>
      <c r="I152" s="1679"/>
      <c r="J152" s="1679"/>
      <c r="K152" s="1679"/>
      <c r="L152" s="1679"/>
      <c r="M152" s="1679"/>
      <c r="N152" s="1679"/>
      <c r="O152" s="1679"/>
      <c r="P152" s="1679"/>
      <c r="Q152" s="1679"/>
      <c r="R152" s="1679"/>
      <c r="S152" s="32"/>
    </row>
    <row r="153" spans="1:19" ht="60" customHeight="1">
      <c r="A153" s="71"/>
      <c r="B153" s="1086" t="s">
        <v>1322</v>
      </c>
      <c r="C153" s="66" t="s">
        <v>1377</v>
      </c>
      <c r="D153" s="43"/>
      <c r="E153" s="108"/>
      <c r="F153" s="108"/>
      <c r="G153" s="1678">
        <v>2973000</v>
      </c>
      <c r="H153" s="1679"/>
      <c r="I153" s="1679"/>
      <c r="J153" s="1679"/>
      <c r="K153" s="1679"/>
      <c r="L153" s="1679"/>
      <c r="M153" s="1679"/>
      <c r="N153" s="1679"/>
      <c r="O153" s="1679"/>
      <c r="P153" s="1679"/>
      <c r="Q153" s="1679"/>
      <c r="R153" s="1679"/>
      <c r="S153" s="32"/>
    </row>
    <row r="154" spans="1:19" ht="60" customHeight="1">
      <c r="A154" s="71"/>
      <c r="B154" s="1086" t="s">
        <v>1323</v>
      </c>
      <c r="C154" s="66" t="s">
        <v>1377</v>
      </c>
      <c r="D154" s="43"/>
      <c r="E154" s="108"/>
      <c r="F154" s="108"/>
      <c r="G154" s="1678">
        <v>2973000</v>
      </c>
      <c r="H154" s="1679"/>
      <c r="I154" s="1679"/>
      <c r="J154" s="1679"/>
      <c r="K154" s="1679"/>
      <c r="L154" s="1679"/>
      <c r="M154" s="1679"/>
      <c r="N154" s="1679"/>
      <c r="O154" s="1679"/>
      <c r="P154" s="1679"/>
      <c r="Q154" s="1679"/>
      <c r="R154" s="1679"/>
      <c r="S154" s="32"/>
    </row>
    <row r="155" spans="1:19" ht="60" customHeight="1">
      <c r="A155" s="71"/>
      <c r="B155" s="1086" t="s">
        <v>1324</v>
      </c>
      <c r="C155" s="66" t="s">
        <v>1377</v>
      </c>
      <c r="D155" s="43"/>
      <c r="E155" s="108"/>
      <c r="F155" s="108"/>
      <c r="G155" s="1678">
        <v>2973000</v>
      </c>
      <c r="H155" s="1679"/>
      <c r="I155" s="1679"/>
      <c r="J155" s="1679"/>
      <c r="K155" s="1679"/>
      <c r="L155" s="1679"/>
      <c r="M155" s="1679"/>
      <c r="N155" s="1679"/>
      <c r="O155" s="1679"/>
      <c r="P155" s="1679"/>
      <c r="Q155" s="1679"/>
      <c r="R155" s="1679"/>
      <c r="S155" s="32"/>
    </row>
    <row r="156" spans="1:19" ht="39.950000000000003" customHeight="1">
      <c r="A156" s="20"/>
      <c r="B156" s="1791" t="s">
        <v>1378</v>
      </c>
      <c r="C156" s="1792"/>
      <c r="D156" s="43"/>
      <c r="E156" s="108"/>
      <c r="F156" s="108"/>
      <c r="G156" s="1678"/>
      <c r="H156" s="1679"/>
      <c r="I156" s="1679"/>
      <c r="J156" s="1679"/>
      <c r="K156" s="1679"/>
      <c r="L156" s="1679"/>
      <c r="M156" s="1679"/>
      <c r="N156" s="1679"/>
      <c r="O156" s="1679"/>
      <c r="P156" s="1679"/>
      <c r="Q156" s="1679"/>
      <c r="R156" s="1679"/>
      <c r="S156" s="32"/>
    </row>
    <row r="157" spans="1:19" ht="74.25" customHeight="1">
      <c r="A157" s="71"/>
      <c r="B157" s="1083" t="s">
        <v>1326</v>
      </c>
      <c r="C157" s="66" t="s">
        <v>1377</v>
      </c>
      <c r="D157" s="43"/>
      <c r="E157" s="108"/>
      <c r="F157" s="108"/>
      <c r="G157" s="1678">
        <v>3898000</v>
      </c>
      <c r="H157" s="1679"/>
      <c r="I157" s="1679"/>
      <c r="J157" s="1679"/>
      <c r="K157" s="1679"/>
      <c r="L157" s="1679"/>
      <c r="M157" s="1679"/>
      <c r="N157" s="1679"/>
      <c r="O157" s="1679"/>
      <c r="P157" s="1679"/>
      <c r="Q157" s="1679"/>
      <c r="R157" s="1679"/>
      <c r="S157" s="32"/>
    </row>
    <row r="158" spans="1:19" ht="76.5" customHeight="1">
      <c r="A158" s="71"/>
      <c r="B158" s="1083" t="s">
        <v>1327</v>
      </c>
      <c r="C158" s="66" t="s">
        <v>1377</v>
      </c>
      <c r="D158" s="43"/>
      <c r="E158" s="108"/>
      <c r="F158" s="108"/>
      <c r="G158" s="1678">
        <v>3898000</v>
      </c>
      <c r="H158" s="1679"/>
      <c r="I158" s="1679"/>
      <c r="J158" s="1679"/>
      <c r="K158" s="1679"/>
      <c r="L158" s="1679"/>
      <c r="M158" s="1679"/>
      <c r="N158" s="1679"/>
      <c r="O158" s="1679"/>
      <c r="P158" s="1679"/>
      <c r="Q158" s="1679"/>
      <c r="R158" s="1679"/>
      <c r="S158" s="32"/>
    </row>
    <row r="159" spans="1:19" ht="81" customHeight="1">
      <c r="A159" s="71"/>
      <c r="B159" s="1083" t="s">
        <v>1328</v>
      </c>
      <c r="C159" s="66" t="s">
        <v>1377</v>
      </c>
      <c r="D159" s="43"/>
      <c r="E159" s="108"/>
      <c r="F159" s="1087"/>
      <c r="G159" s="1678">
        <v>3898000</v>
      </c>
      <c r="H159" s="1679"/>
      <c r="I159" s="1679"/>
      <c r="J159" s="1679"/>
      <c r="K159" s="1679"/>
      <c r="L159" s="1679"/>
      <c r="M159" s="1679"/>
      <c r="N159" s="1679"/>
      <c r="O159" s="1679"/>
      <c r="P159" s="1679"/>
      <c r="Q159" s="1679"/>
      <c r="R159" s="1679"/>
      <c r="S159" s="32"/>
    </row>
    <row r="160" spans="1:19" ht="72" customHeight="1">
      <c r="A160" s="71"/>
      <c r="B160" s="1083" t="s">
        <v>1329</v>
      </c>
      <c r="C160" s="66" t="s">
        <v>1377</v>
      </c>
      <c r="D160" s="43"/>
      <c r="E160" s="108"/>
      <c r="F160" s="108"/>
      <c r="G160" s="1678">
        <v>3473000</v>
      </c>
      <c r="H160" s="1679"/>
      <c r="I160" s="1682"/>
      <c r="J160" s="1682"/>
      <c r="K160" s="1682"/>
      <c r="L160" s="1682"/>
      <c r="M160" s="1682"/>
      <c r="N160" s="1682"/>
      <c r="O160" s="1682"/>
      <c r="P160" s="1682"/>
      <c r="Q160" s="1682"/>
      <c r="R160" s="1682"/>
      <c r="S160" s="32"/>
    </row>
    <row r="161" spans="1:19" ht="75" customHeight="1">
      <c r="A161" s="71"/>
      <c r="B161" s="1088" t="s">
        <v>1330</v>
      </c>
      <c r="C161" s="66" t="s">
        <v>1377</v>
      </c>
      <c r="D161" s="43"/>
      <c r="E161" s="108"/>
      <c r="F161" s="108"/>
      <c r="G161" s="1678">
        <v>3473000</v>
      </c>
      <c r="H161" s="1679"/>
      <c r="I161" s="1682"/>
      <c r="J161" s="1682"/>
      <c r="K161" s="1682"/>
      <c r="L161" s="1682"/>
      <c r="M161" s="1682"/>
      <c r="N161" s="1682"/>
      <c r="O161" s="1682"/>
      <c r="P161" s="1682"/>
      <c r="Q161" s="1682"/>
      <c r="R161" s="1682"/>
      <c r="S161" s="32"/>
    </row>
    <row r="162" spans="1:19" ht="80.25" customHeight="1">
      <c r="A162" s="71"/>
      <c r="B162" s="88" t="s">
        <v>1331</v>
      </c>
      <c r="C162" s="66" t="s">
        <v>1377</v>
      </c>
      <c r="D162" s="43"/>
      <c r="E162" s="108"/>
      <c r="F162" s="108"/>
      <c r="G162" s="1678">
        <v>3473000</v>
      </c>
      <c r="H162" s="1679"/>
      <c r="I162" s="1682"/>
      <c r="J162" s="1682"/>
      <c r="K162" s="1682"/>
      <c r="L162" s="1682"/>
      <c r="M162" s="1682"/>
      <c r="N162" s="1682"/>
      <c r="O162" s="1682"/>
      <c r="P162" s="1682"/>
      <c r="Q162" s="1682"/>
      <c r="R162" s="1682"/>
      <c r="S162" s="32"/>
    </row>
    <row r="163" spans="1:19" ht="81" customHeight="1">
      <c r="A163" s="71"/>
      <c r="B163" s="1089" t="s">
        <v>1332</v>
      </c>
      <c r="C163" s="66" t="s">
        <v>1377</v>
      </c>
      <c r="D163" s="43"/>
      <c r="E163" s="108"/>
      <c r="F163" s="108"/>
      <c r="G163" s="1678">
        <v>3473000</v>
      </c>
      <c r="H163" s="1679"/>
      <c r="I163" s="1682"/>
      <c r="J163" s="1682"/>
      <c r="K163" s="1682"/>
      <c r="L163" s="1682"/>
      <c r="M163" s="1682"/>
      <c r="N163" s="1682"/>
      <c r="O163" s="1682"/>
      <c r="P163" s="1682"/>
      <c r="Q163" s="1682"/>
      <c r="R163" s="1682"/>
      <c r="S163" s="32"/>
    </row>
    <row r="164" spans="1:19" ht="60" customHeight="1">
      <c r="A164" s="71"/>
      <c r="B164" s="1090" t="s">
        <v>1333</v>
      </c>
      <c r="C164" s="66" t="s">
        <v>1377</v>
      </c>
      <c r="D164" s="43"/>
      <c r="E164" s="108"/>
      <c r="F164" s="108"/>
      <c r="G164" s="1678">
        <v>2650000</v>
      </c>
      <c r="H164" s="1679"/>
      <c r="I164" s="1682"/>
      <c r="J164" s="1682"/>
      <c r="K164" s="1682"/>
      <c r="L164" s="1682"/>
      <c r="M164" s="1682"/>
      <c r="N164" s="1682"/>
      <c r="O164" s="1682"/>
      <c r="P164" s="1682"/>
      <c r="Q164" s="1682"/>
      <c r="R164" s="1682"/>
      <c r="S164" s="982"/>
    </row>
  </sheetData>
  <mergeCells count="111">
    <mergeCell ref="S125:S137"/>
    <mergeCell ref="G125:R137"/>
    <mergeCell ref="G106:I123"/>
    <mergeCell ref="K106:M123"/>
    <mergeCell ref="O106:R122"/>
    <mergeCell ref="H90:R100"/>
    <mergeCell ref="G79:R81"/>
    <mergeCell ref="G82:R84"/>
    <mergeCell ref="G85:R87"/>
    <mergeCell ref="F99:G99"/>
    <mergeCell ref="F100:G100"/>
    <mergeCell ref="B101:R101"/>
    <mergeCell ref="B102:R102"/>
    <mergeCell ref="B103:O103"/>
    <mergeCell ref="B104:O104"/>
    <mergeCell ref="G105:R105"/>
    <mergeCell ref="B124:R124"/>
    <mergeCell ref="S62:S64"/>
    <mergeCell ref="S66:S68"/>
    <mergeCell ref="S70:S72"/>
    <mergeCell ref="S75:S76"/>
    <mergeCell ref="S82:S84"/>
    <mergeCell ref="S85:S87"/>
    <mergeCell ref="S90:S99"/>
    <mergeCell ref="S103:S104"/>
    <mergeCell ref="S106:S123"/>
    <mergeCell ref="G157:R157"/>
    <mergeCell ref="G158:R158"/>
    <mergeCell ref="G159:R159"/>
    <mergeCell ref="G160:R160"/>
    <mergeCell ref="G161:R161"/>
    <mergeCell ref="G162:R162"/>
    <mergeCell ref="G163:R163"/>
    <mergeCell ref="G164:R164"/>
    <mergeCell ref="A5:A6"/>
    <mergeCell ref="A99:A100"/>
    <mergeCell ref="A103:A104"/>
    <mergeCell ref="B5:B6"/>
    <mergeCell ref="B99:B100"/>
    <mergeCell ref="C5:C6"/>
    <mergeCell ref="C99:C100"/>
    <mergeCell ref="D5:D6"/>
    <mergeCell ref="D35:D40"/>
    <mergeCell ref="D99:D100"/>
    <mergeCell ref="E99:E100"/>
    <mergeCell ref="G71:P72"/>
    <mergeCell ref="G75:P76"/>
    <mergeCell ref="G67:O68"/>
    <mergeCell ref="G50:P52"/>
    <mergeCell ref="G55:P57"/>
    <mergeCell ref="G148:R148"/>
    <mergeCell ref="G149:R149"/>
    <mergeCell ref="G150:R150"/>
    <mergeCell ref="G151:R151"/>
    <mergeCell ref="G152:R152"/>
    <mergeCell ref="G153:R153"/>
    <mergeCell ref="G154:R154"/>
    <mergeCell ref="G155:R155"/>
    <mergeCell ref="B156:C156"/>
    <mergeCell ref="G156:R156"/>
    <mergeCell ref="B139:R139"/>
    <mergeCell ref="G140:R140"/>
    <mergeCell ref="G141:R141"/>
    <mergeCell ref="G142:R142"/>
    <mergeCell ref="G143:R143"/>
    <mergeCell ref="G144:R144"/>
    <mergeCell ref="G145:R145"/>
    <mergeCell ref="G146:R146"/>
    <mergeCell ref="G147:R147"/>
    <mergeCell ref="B138:R138"/>
    <mergeCell ref="B61:R61"/>
    <mergeCell ref="B65:R65"/>
    <mergeCell ref="B69:P69"/>
    <mergeCell ref="B74:R74"/>
    <mergeCell ref="B77:R77"/>
    <mergeCell ref="B78:R78"/>
    <mergeCell ref="B88:R88"/>
    <mergeCell ref="B89:R89"/>
    <mergeCell ref="B90:C90"/>
    <mergeCell ref="G63:P64"/>
    <mergeCell ref="A21:S21"/>
    <mergeCell ref="B22:R22"/>
    <mergeCell ref="H31:R31"/>
    <mergeCell ref="B33:S33"/>
    <mergeCell ref="B41:R41"/>
    <mergeCell ref="B48:R48"/>
    <mergeCell ref="B53:R53"/>
    <mergeCell ref="B59:R59"/>
    <mergeCell ref="G60:R60"/>
    <mergeCell ref="S23:S32"/>
    <mergeCell ref="S35:S40"/>
    <mergeCell ref="S42:S47"/>
    <mergeCell ref="S49:S52"/>
    <mergeCell ref="S54:S57"/>
    <mergeCell ref="G23:R30"/>
    <mergeCell ref="G35:R40"/>
    <mergeCell ref="G42:R47"/>
    <mergeCell ref="A1:S1"/>
    <mergeCell ref="A2:S2"/>
    <mergeCell ref="B3:S3"/>
    <mergeCell ref="R4:S4"/>
    <mergeCell ref="E5:R5"/>
    <mergeCell ref="A8:R8"/>
    <mergeCell ref="B10:R10"/>
    <mergeCell ref="B11:F11"/>
    <mergeCell ref="B16:F16"/>
    <mergeCell ref="S5:S6"/>
    <mergeCell ref="S11:S15"/>
    <mergeCell ref="S16:S19"/>
    <mergeCell ref="G11:R15"/>
    <mergeCell ref="G16:R20"/>
  </mergeCells>
  <pageMargins left="0.289370079" right="0.25" top="0.49803149600000002" bottom="0.484251969" header="0.31496062992126" footer="0.31496062992126"/>
  <pageSetup scale="65" orientation="landscape"/>
  <headerFooter>
    <oddFooter>&amp;CPage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173"/>
  <sheetViews>
    <sheetView zoomScale="90" zoomScaleNormal="90" zoomScalePageLayoutView="90" workbookViewId="0">
      <selection activeCell="B11" sqref="B11:F11"/>
    </sheetView>
  </sheetViews>
  <sheetFormatPr defaultColWidth="9.140625" defaultRowHeight="15"/>
  <cols>
    <col min="1" max="1" width="5.28515625" style="723" customWidth="1"/>
    <col min="2" max="2" width="34.140625" style="723" customWidth="1"/>
    <col min="3" max="3" width="8.28515625" style="723" customWidth="1"/>
    <col min="4" max="4" width="12.140625" style="723" customWidth="1"/>
    <col min="5" max="5" width="11.42578125" style="723" customWidth="1"/>
    <col min="6" max="6" width="10.42578125" style="723" customWidth="1"/>
    <col min="7" max="7" width="12.140625" style="723" customWidth="1"/>
    <col min="8" max="8" width="8.85546875" style="723" customWidth="1"/>
    <col min="9" max="9" width="9.7109375" style="723" customWidth="1"/>
    <col min="10" max="10" width="10.42578125" style="723" customWidth="1"/>
    <col min="11" max="11" width="8.140625" style="723" customWidth="1"/>
    <col min="12" max="12" width="7.85546875" style="723" customWidth="1"/>
    <col min="13" max="13" width="10.5703125" style="723" customWidth="1"/>
    <col min="14" max="14" width="11.140625" style="723" customWidth="1"/>
    <col min="15" max="15" width="7.140625" style="723" customWidth="1"/>
    <col min="16" max="16" width="9.140625" style="723" customWidth="1"/>
    <col min="17" max="17" width="9.5703125" style="723" customWidth="1"/>
    <col min="18" max="18" width="8.5703125" style="723" customWidth="1"/>
    <col min="19" max="19" width="9.85546875" style="723" customWidth="1"/>
    <col min="20" max="16384" width="9.140625" style="723"/>
  </cols>
  <sheetData>
    <row r="1" spans="1:19" ht="30" customHeight="1">
      <c r="A1" s="1636" t="s">
        <v>1149</v>
      </c>
      <c r="B1" s="1636"/>
      <c r="C1" s="1636"/>
      <c r="D1" s="1636"/>
      <c r="E1" s="1636"/>
      <c r="F1" s="1636"/>
      <c r="G1" s="1636"/>
      <c r="H1" s="1636"/>
      <c r="I1" s="1636"/>
      <c r="J1" s="1636"/>
      <c r="K1" s="1636"/>
      <c r="L1" s="1636"/>
      <c r="M1" s="1636"/>
      <c r="N1" s="1636"/>
      <c r="O1" s="1636"/>
      <c r="P1" s="1636"/>
      <c r="Q1" s="1636"/>
      <c r="R1" s="1636"/>
      <c r="S1" s="1636"/>
    </row>
    <row r="2" spans="1:19" ht="18" customHeight="1">
      <c r="A2" s="1637" t="s">
        <v>1379</v>
      </c>
      <c r="B2" s="1638"/>
      <c r="C2" s="1638"/>
      <c r="D2" s="1638"/>
      <c r="E2" s="1638"/>
      <c r="F2" s="1638"/>
      <c r="G2" s="1638"/>
      <c r="H2" s="1638"/>
      <c r="I2" s="1638"/>
      <c r="J2" s="1638"/>
      <c r="K2" s="1638"/>
      <c r="L2" s="1638"/>
      <c r="M2" s="1638"/>
      <c r="N2" s="1638"/>
      <c r="O2" s="1638"/>
      <c r="P2" s="1638"/>
      <c r="Q2" s="1638"/>
      <c r="R2" s="1638"/>
      <c r="S2" s="1638"/>
    </row>
    <row r="3" spans="1:19" ht="20.100000000000001" customHeight="1">
      <c r="A3" s="926"/>
      <c r="B3" s="1639" t="s">
        <v>1380</v>
      </c>
      <c r="C3" s="1639"/>
      <c r="D3" s="1639"/>
      <c r="E3" s="1639"/>
      <c r="F3" s="1639"/>
      <c r="G3" s="1639"/>
      <c r="H3" s="1639"/>
      <c r="I3" s="1639"/>
      <c r="J3" s="1639"/>
      <c r="K3" s="1639"/>
      <c r="L3" s="1639"/>
      <c r="M3" s="1639"/>
      <c r="N3" s="1639"/>
      <c r="O3" s="1639"/>
      <c r="P3" s="1639"/>
      <c r="Q3" s="1639"/>
      <c r="R3" s="1639"/>
      <c r="S3" s="1639"/>
    </row>
    <row r="4" spans="1:19" ht="20.100000000000001" customHeight="1">
      <c r="A4" s="926"/>
      <c r="B4" s="927"/>
      <c r="C4" s="927"/>
      <c r="D4" s="927"/>
      <c r="E4" s="927"/>
      <c r="F4" s="927"/>
      <c r="G4" s="927"/>
      <c r="H4" s="927"/>
      <c r="I4" s="927"/>
      <c r="J4" s="927"/>
      <c r="K4" s="927"/>
      <c r="L4" s="927"/>
      <c r="M4" s="927"/>
      <c r="N4" s="927"/>
      <c r="O4" s="927"/>
      <c r="P4" s="927"/>
      <c r="Q4" s="927"/>
      <c r="R4" s="1640" t="s">
        <v>1152</v>
      </c>
      <c r="S4" s="1640"/>
    </row>
    <row r="5" spans="1:19" ht="21" customHeight="1">
      <c r="A5" s="1711" t="s">
        <v>1153</v>
      </c>
      <c r="B5" s="1714" t="s">
        <v>1154</v>
      </c>
      <c r="C5" s="1716" t="s">
        <v>1155</v>
      </c>
      <c r="D5" s="1718" t="s">
        <v>1156</v>
      </c>
      <c r="E5" s="1641" t="s">
        <v>1157</v>
      </c>
      <c r="F5" s="1642"/>
      <c r="G5" s="1642"/>
      <c r="H5" s="1642"/>
      <c r="I5" s="1642"/>
      <c r="J5" s="1642"/>
      <c r="K5" s="1642"/>
      <c r="L5" s="1642"/>
      <c r="M5" s="1642"/>
      <c r="N5" s="1642"/>
      <c r="O5" s="1642"/>
      <c r="P5" s="1642"/>
      <c r="Q5" s="1642"/>
      <c r="R5" s="1642"/>
      <c r="S5" s="1787" t="s">
        <v>10</v>
      </c>
    </row>
    <row r="6" spans="1:19" ht="79.5" customHeight="1">
      <c r="A6" s="1711"/>
      <c r="B6" s="1715"/>
      <c r="C6" s="1717"/>
      <c r="D6" s="1719"/>
      <c r="E6" s="928" t="s">
        <v>1158</v>
      </c>
      <c r="F6" s="928" t="s">
        <v>1159</v>
      </c>
      <c r="G6" s="929" t="s">
        <v>1160</v>
      </c>
      <c r="H6" s="930" t="s">
        <v>1161</v>
      </c>
      <c r="I6" s="929" t="s">
        <v>1162</v>
      </c>
      <c r="J6" s="974" t="s">
        <v>1163</v>
      </c>
      <c r="K6" s="929" t="s">
        <v>1164</v>
      </c>
      <c r="L6" s="974" t="s">
        <v>1165</v>
      </c>
      <c r="M6" s="974" t="s">
        <v>1166</v>
      </c>
      <c r="N6" s="974" t="s">
        <v>1167</v>
      </c>
      <c r="O6" s="974" t="s">
        <v>1168</v>
      </c>
      <c r="P6" s="974" t="s">
        <v>1169</v>
      </c>
      <c r="Q6" s="974" t="s">
        <v>1170</v>
      </c>
      <c r="R6" s="978" t="s">
        <v>1171</v>
      </c>
      <c r="S6" s="1787"/>
    </row>
    <row r="7" spans="1:19" s="722" customFormat="1">
      <c r="A7" s="12"/>
      <c r="B7" s="12" t="s">
        <v>1336</v>
      </c>
      <c r="C7" s="12" t="s">
        <v>1337</v>
      </c>
      <c r="D7" s="12" t="s">
        <v>1338</v>
      </c>
      <c r="E7" s="12" t="s">
        <v>1339</v>
      </c>
      <c r="F7" s="12" t="s">
        <v>1340</v>
      </c>
      <c r="G7" s="12">
        <v>1</v>
      </c>
      <c r="H7" s="12">
        <v>2</v>
      </c>
      <c r="I7" s="12">
        <v>3</v>
      </c>
      <c r="J7" s="12">
        <v>4</v>
      </c>
      <c r="K7" s="12">
        <v>5</v>
      </c>
      <c r="L7" s="12">
        <v>6</v>
      </c>
      <c r="M7" s="12">
        <v>7</v>
      </c>
      <c r="N7" s="12">
        <v>8</v>
      </c>
      <c r="O7" s="12">
        <v>9</v>
      </c>
      <c r="P7" s="12">
        <v>10</v>
      </c>
      <c r="Q7" s="12">
        <v>11</v>
      </c>
      <c r="R7" s="12">
        <v>12</v>
      </c>
      <c r="S7" s="12"/>
    </row>
    <row r="8" spans="1:19" ht="30" customHeight="1">
      <c r="A8" s="1643" t="s">
        <v>1172</v>
      </c>
      <c r="B8" s="1644"/>
      <c r="C8" s="1644"/>
      <c r="D8" s="1644"/>
      <c r="E8" s="1644"/>
      <c r="F8" s="1644"/>
      <c r="G8" s="1644"/>
      <c r="H8" s="1645"/>
      <c r="I8" s="1645"/>
      <c r="J8" s="1644"/>
      <c r="K8" s="1644"/>
      <c r="L8" s="1644"/>
      <c r="M8" s="1644"/>
      <c r="N8" s="1644"/>
      <c r="O8" s="1644"/>
      <c r="P8" s="1644"/>
      <c r="Q8" s="1644"/>
      <c r="R8" s="1646"/>
      <c r="S8" s="32"/>
    </row>
    <row r="9" spans="1:19" ht="30" customHeight="1">
      <c r="A9" s="20"/>
      <c r="B9" s="932" t="s">
        <v>1173</v>
      </c>
      <c r="C9" s="933"/>
      <c r="D9" s="933"/>
      <c r="E9" s="933"/>
      <c r="F9" s="933"/>
      <c r="G9" s="933"/>
      <c r="H9" s="933"/>
      <c r="I9" s="933"/>
      <c r="J9" s="933"/>
      <c r="K9" s="933"/>
      <c r="L9" s="933"/>
      <c r="M9" s="933"/>
      <c r="N9" s="933"/>
      <c r="O9" s="933"/>
      <c r="P9" s="933"/>
      <c r="Q9" s="933"/>
      <c r="R9" s="979"/>
      <c r="S9" s="32"/>
    </row>
    <row r="10" spans="1:19" ht="45" customHeight="1">
      <c r="A10" s="13">
        <v>1</v>
      </c>
      <c r="B10" s="1813" t="s">
        <v>1381</v>
      </c>
      <c r="C10" s="1814"/>
      <c r="D10" s="1814"/>
      <c r="E10" s="1814"/>
      <c r="F10" s="1814"/>
      <c r="G10" s="1814"/>
      <c r="H10" s="1814"/>
      <c r="I10" s="1814"/>
      <c r="J10" s="1814"/>
      <c r="K10" s="1814"/>
      <c r="L10" s="1814"/>
      <c r="M10" s="1814"/>
      <c r="N10" s="1814"/>
      <c r="O10" s="1814"/>
      <c r="P10" s="1814"/>
      <c r="Q10" s="1814"/>
      <c r="R10" s="1815"/>
      <c r="S10" s="980"/>
    </row>
    <row r="11" spans="1:19" ht="21" customHeight="1">
      <c r="A11" s="12"/>
      <c r="B11" s="1784" t="s">
        <v>1342</v>
      </c>
      <c r="C11" s="1785"/>
      <c r="D11" s="1785"/>
      <c r="E11" s="1785"/>
      <c r="F11" s="1786"/>
      <c r="G11" s="1720" t="s">
        <v>1343</v>
      </c>
      <c r="H11" s="1721"/>
      <c r="I11" s="1721"/>
      <c r="J11" s="1721"/>
      <c r="K11" s="1721"/>
      <c r="L11" s="1721"/>
      <c r="M11" s="1721"/>
      <c r="N11" s="1721"/>
      <c r="O11" s="1721"/>
      <c r="P11" s="1721"/>
      <c r="Q11" s="1721"/>
      <c r="R11" s="1721"/>
      <c r="S11" s="1657"/>
    </row>
    <row r="12" spans="1:19" ht="38.25" customHeight="1">
      <c r="A12" s="30"/>
      <c r="B12" s="940" t="s">
        <v>1344</v>
      </c>
      <c r="C12" s="935" t="s">
        <v>152</v>
      </c>
      <c r="D12" s="936" t="s">
        <v>1178</v>
      </c>
      <c r="E12" s="937">
        <v>1620</v>
      </c>
      <c r="F12" s="939"/>
      <c r="G12" s="1722"/>
      <c r="H12" s="1723"/>
      <c r="I12" s="1723"/>
      <c r="J12" s="1723"/>
      <c r="K12" s="1723"/>
      <c r="L12" s="1723"/>
      <c r="M12" s="1723"/>
      <c r="N12" s="1723"/>
      <c r="O12" s="1723"/>
      <c r="P12" s="1723"/>
      <c r="Q12" s="1723"/>
      <c r="R12" s="1723"/>
      <c r="S12" s="1658"/>
    </row>
    <row r="13" spans="1:19" ht="30" customHeight="1">
      <c r="A13" s="30"/>
      <c r="B13" s="940" t="s">
        <v>1345</v>
      </c>
      <c r="C13" s="27" t="s">
        <v>152</v>
      </c>
      <c r="D13" s="1096" t="s">
        <v>16</v>
      </c>
      <c r="E13" s="1097"/>
      <c r="F13" s="942"/>
      <c r="G13" s="1722"/>
      <c r="H13" s="1723"/>
      <c r="I13" s="1723"/>
      <c r="J13" s="1723"/>
      <c r="K13" s="1723"/>
      <c r="L13" s="1723"/>
      <c r="M13" s="1723"/>
      <c r="N13" s="1723"/>
      <c r="O13" s="1723"/>
      <c r="P13" s="1723"/>
      <c r="Q13" s="1723"/>
      <c r="R13" s="1723"/>
      <c r="S13" s="1658"/>
    </row>
    <row r="14" spans="1:19" ht="31.5" customHeight="1">
      <c r="A14" s="30"/>
      <c r="B14" s="940" t="s">
        <v>1346</v>
      </c>
      <c r="C14" s="27" t="s">
        <v>152</v>
      </c>
      <c r="D14" s="1096" t="s">
        <v>16</v>
      </c>
      <c r="E14" s="1098">
        <v>1130</v>
      </c>
      <c r="F14" s="942"/>
      <c r="G14" s="1722"/>
      <c r="H14" s="1723"/>
      <c r="I14" s="1723"/>
      <c r="J14" s="1723"/>
      <c r="K14" s="1723"/>
      <c r="L14" s="1723"/>
      <c r="M14" s="1723"/>
      <c r="N14" s="1723"/>
      <c r="O14" s="1723"/>
      <c r="P14" s="1723"/>
      <c r="Q14" s="1723"/>
      <c r="R14" s="1723"/>
      <c r="S14" s="1658"/>
    </row>
    <row r="15" spans="1:19" ht="29.25" customHeight="1">
      <c r="A15" s="30"/>
      <c r="B15" s="940" t="s">
        <v>1347</v>
      </c>
      <c r="C15" s="27" t="s">
        <v>152</v>
      </c>
      <c r="D15" s="1096" t="s">
        <v>16</v>
      </c>
      <c r="E15" s="944">
        <v>921</v>
      </c>
      <c r="F15" s="945"/>
      <c r="G15" s="1724"/>
      <c r="H15" s="1725"/>
      <c r="I15" s="1725"/>
      <c r="J15" s="1725"/>
      <c r="K15" s="1725"/>
      <c r="L15" s="1725"/>
      <c r="M15" s="1725"/>
      <c r="N15" s="1725"/>
      <c r="O15" s="1725"/>
      <c r="P15" s="1725"/>
      <c r="Q15" s="1725"/>
      <c r="R15" s="1725"/>
      <c r="S15" s="1659"/>
    </row>
    <row r="16" spans="1:19" ht="29.25" customHeight="1">
      <c r="A16" s="30"/>
      <c r="B16" s="1784" t="s">
        <v>1348</v>
      </c>
      <c r="C16" s="1785"/>
      <c r="D16" s="1785"/>
      <c r="E16" s="1785"/>
      <c r="F16" s="1786"/>
      <c r="G16" s="1720" t="s">
        <v>1349</v>
      </c>
      <c r="H16" s="1721"/>
      <c r="I16" s="1721"/>
      <c r="J16" s="1721"/>
      <c r="K16" s="1721"/>
      <c r="L16" s="1721"/>
      <c r="M16" s="1721"/>
      <c r="N16" s="1721"/>
      <c r="O16" s="1721"/>
      <c r="P16" s="1721"/>
      <c r="Q16" s="1721"/>
      <c r="R16" s="1721"/>
      <c r="S16" s="1657"/>
    </row>
    <row r="17" spans="1:19" ht="29.25" customHeight="1">
      <c r="A17" s="30"/>
      <c r="B17" s="940" t="s">
        <v>1344</v>
      </c>
      <c r="C17" s="27" t="s">
        <v>152</v>
      </c>
      <c r="D17" s="1099" t="s">
        <v>1178</v>
      </c>
      <c r="E17" s="56"/>
      <c r="F17" s="31"/>
      <c r="G17" s="1722"/>
      <c r="H17" s="1723"/>
      <c r="I17" s="1723"/>
      <c r="J17" s="1723"/>
      <c r="K17" s="1723"/>
      <c r="L17" s="1723"/>
      <c r="M17" s="1723"/>
      <c r="N17" s="1723"/>
      <c r="O17" s="1723"/>
      <c r="P17" s="1723"/>
      <c r="Q17" s="1723"/>
      <c r="R17" s="1723"/>
      <c r="S17" s="1658"/>
    </row>
    <row r="18" spans="1:19" ht="29.25" customHeight="1">
      <c r="A18" s="30"/>
      <c r="B18" s="940" t="s">
        <v>1345</v>
      </c>
      <c r="C18" s="27" t="s">
        <v>152</v>
      </c>
      <c r="D18" s="1096" t="s">
        <v>16</v>
      </c>
      <c r="E18" s="56">
        <v>1109</v>
      </c>
      <c r="F18" s="31"/>
      <c r="G18" s="1722"/>
      <c r="H18" s="1723"/>
      <c r="I18" s="1723"/>
      <c r="J18" s="1723"/>
      <c r="K18" s="1723"/>
      <c r="L18" s="1723"/>
      <c r="M18" s="1723"/>
      <c r="N18" s="1723"/>
      <c r="O18" s="1723"/>
      <c r="P18" s="1723"/>
      <c r="Q18" s="1723"/>
      <c r="R18" s="1723"/>
      <c r="S18" s="1658"/>
    </row>
    <row r="19" spans="1:19" ht="29.25" customHeight="1">
      <c r="A19" s="30"/>
      <c r="B19" s="940" t="s">
        <v>1346</v>
      </c>
      <c r="C19" s="27" t="s">
        <v>152</v>
      </c>
      <c r="D19" s="1096" t="s">
        <v>16</v>
      </c>
      <c r="E19" s="56"/>
      <c r="F19" s="31"/>
      <c r="G19" s="1722"/>
      <c r="H19" s="1723"/>
      <c r="I19" s="1723"/>
      <c r="J19" s="1723"/>
      <c r="K19" s="1723"/>
      <c r="L19" s="1723"/>
      <c r="M19" s="1723"/>
      <c r="N19" s="1723"/>
      <c r="O19" s="1723"/>
      <c r="P19" s="1723"/>
      <c r="Q19" s="1723"/>
      <c r="R19" s="1723"/>
      <c r="S19" s="1659"/>
    </row>
    <row r="20" spans="1:19" ht="29.25" customHeight="1">
      <c r="A20" s="30"/>
      <c r="B20" s="26" t="s">
        <v>1347</v>
      </c>
      <c r="C20" s="27" t="s">
        <v>152</v>
      </c>
      <c r="D20" s="27" t="s">
        <v>16</v>
      </c>
      <c r="E20" s="56">
        <v>847</v>
      </c>
      <c r="F20" s="31"/>
      <c r="G20" s="1724"/>
      <c r="H20" s="1725"/>
      <c r="I20" s="1725"/>
      <c r="J20" s="1725"/>
      <c r="K20" s="1725"/>
      <c r="L20" s="1725"/>
      <c r="M20" s="1725"/>
      <c r="N20" s="1725"/>
      <c r="O20" s="1725"/>
      <c r="P20" s="1725"/>
      <c r="Q20" s="1725"/>
      <c r="R20" s="1725"/>
      <c r="S20" s="981"/>
    </row>
    <row r="21" spans="1:19" ht="30" customHeight="1">
      <c r="A21" s="1653" t="s">
        <v>1182</v>
      </c>
      <c r="B21" s="1654"/>
      <c r="C21" s="1654"/>
      <c r="D21" s="1654"/>
      <c r="E21" s="1654"/>
      <c r="F21" s="1654"/>
      <c r="G21" s="1654"/>
      <c r="H21" s="1654"/>
      <c r="I21" s="1654"/>
      <c r="J21" s="1654"/>
      <c r="K21" s="1654"/>
      <c r="L21" s="1654"/>
      <c r="M21" s="1654"/>
      <c r="N21" s="1654"/>
      <c r="O21" s="1654"/>
      <c r="P21" s="1654"/>
      <c r="Q21" s="1654"/>
      <c r="R21" s="1654"/>
      <c r="S21" s="1655"/>
    </row>
    <row r="22" spans="1:19" ht="50.1" customHeight="1">
      <c r="A22" s="13">
        <v>1</v>
      </c>
      <c r="B22" s="1788" t="s">
        <v>1350</v>
      </c>
      <c r="C22" s="1789"/>
      <c r="D22" s="1789"/>
      <c r="E22" s="1789"/>
      <c r="F22" s="1789"/>
      <c r="G22" s="1789"/>
      <c r="H22" s="1789"/>
      <c r="I22" s="1789"/>
      <c r="J22" s="1789"/>
      <c r="K22" s="1789"/>
      <c r="L22" s="1789"/>
      <c r="M22" s="1789"/>
      <c r="N22" s="1789"/>
      <c r="O22" s="1789"/>
      <c r="P22" s="1789"/>
      <c r="Q22" s="1789"/>
      <c r="R22" s="1790"/>
      <c r="S22" s="32"/>
    </row>
    <row r="23" spans="1:19" ht="39.950000000000003" customHeight="1">
      <c r="A23" s="33"/>
      <c r="B23" s="1100" t="s">
        <v>1184</v>
      </c>
      <c r="C23" s="949" t="s">
        <v>1185</v>
      </c>
      <c r="D23" s="936" t="s">
        <v>1178</v>
      </c>
      <c r="E23" s="36"/>
      <c r="F23" s="36"/>
      <c r="G23" s="1627" t="s">
        <v>1351</v>
      </c>
      <c r="H23" s="1628"/>
      <c r="I23" s="1628"/>
      <c r="J23" s="1628"/>
      <c r="K23" s="1628"/>
      <c r="L23" s="1628"/>
      <c r="M23" s="1628"/>
      <c r="N23" s="1628"/>
      <c r="O23" s="1628"/>
      <c r="P23" s="1628"/>
      <c r="Q23" s="1628"/>
      <c r="R23" s="1629"/>
      <c r="S23" s="1684"/>
    </row>
    <row r="24" spans="1:19" ht="18">
      <c r="A24" s="33"/>
      <c r="B24" s="948" t="s">
        <v>1187</v>
      </c>
      <c r="C24" s="949" t="s">
        <v>1185</v>
      </c>
      <c r="D24" s="949" t="s">
        <v>16</v>
      </c>
      <c r="E24" s="36">
        <v>336364</v>
      </c>
      <c r="F24" s="36"/>
      <c r="G24" s="1630"/>
      <c r="H24" s="1631"/>
      <c r="I24" s="1631"/>
      <c r="J24" s="1631"/>
      <c r="K24" s="1631"/>
      <c r="L24" s="1631"/>
      <c r="M24" s="1631"/>
      <c r="N24" s="1631"/>
      <c r="O24" s="1631"/>
      <c r="P24" s="1631"/>
      <c r="Q24" s="1631"/>
      <c r="R24" s="1632"/>
      <c r="S24" s="1685"/>
    </row>
    <row r="25" spans="1:19" ht="18">
      <c r="A25" s="33"/>
      <c r="B25" s="948" t="s">
        <v>1188</v>
      </c>
      <c r="C25" s="949" t="s">
        <v>1185</v>
      </c>
      <c r="D25" s="949" t="s">
        <v>16</v>
      </c>
      <c r="E25" s="36"/>
      <c r="F25" s="36"/>
      <c r="G25" s="1630"/>
      <c r="H25" s="1631"/>
      <c r="I25" s="1631"/>
      <c r="J25" s="1631"/>
      <c r="K25" s="1631"/>
      <c r="L25" s="1631"/>
      <c r="M25" s="1631"/>
      <c r="N25" s="1631"/>
      <c r="O25" s="1631"/>
      <c r="P25" s="1631"/>
      <c r="Q25" s="1631"/>
      <c r="R25" s="1632"/>
      <c r="S25" s="1685"/>
    </row>
    <row r="26" spans="1:19" ht="18">
      <c r="A26" s="33"/>
      <c r="B26" s="948" t="s">
        <v>1189</v>
      </c>
      <c r="C26" s="949" t="s">
        <v>1185</v>
      </c>
      <c r="D26" s="949" t="s">
        <v>16</v>
      </c>
      <c r="E26" s="36">
        <v>200000</v>
      </c>
      <c r="F26" s="36"/>
      <c r="G26" s="1630"/>
      <c r="H26" s="1631"/>
      <c r="I26" s="1631"/>
      <c r="J26" s="1631"/>
      <c r="K26" s="1631"/>
      <c r="L26" s="1631"/>
      <c r="M26" s="1631"/>
      <c r="N26" s="1631"/>
      <c r="O26" s="1631"/>
      <c r="P26" s="1631"/>
      <c r="Q26" s="1631"/>
      <c r="R26" s="1632"/>
      <c r="S26" s="1685"/>
    </row>
    <row r="27" spans="1:19" ht="18" hidden="1" customHeight="1">
      <c r="A27" s="33"/>
      <c r="B27" s="948" t="s">
        <v>1190</v>
      </c>
      <c r="C27" s="949" t="s">
        <v>1185</v>
      </c>
      <c r="D27" s="949"/>
      <c r="E27" s="36"/>
      <c r="F27" s="36"/>
      <c r="G27" s="1630"/>
      <c r="H27" s="1631"/>
      <c r="I27" s="1631"/>
      <c r="J27" s="1631"/>
      <c r="K27" s="1631"/>
      <c r="L27" s="1631"/>
      <c r="M27" s="1631"/>
      <c r="N27" s="1631"/>
      <c r="O27" s="1631"/>
      <c r="P27" s="1631"/>
      <c r="Q27" s="1631"/>
      <c r="R27" s="1632"/>
      <c r="S27" s="1685"/>
    </row>
    <row r="28" spans="1:19" ht="18">
      <c r="A28" s="33"/>
      <c r="B28" s="948" t="s">
        <v>1191</v>
      </c>
      <c r="C28" s="949" t="s">
        <v>1185</v>
      </c>
      <c r="D28" s="949" t="s">
        <v>16</v>
      </c>
      <c r="E28" s="36">
        <v>201818</v>
      </c>
      <c r="F28" s="36"/>
      <c r="G28" s="1630"/>
      <c r="H28" s="1631"/>
      <c r="I28" s="1631"/>
      <c r="J28" s="1631"/>
      <c r="K28" s="1631"/>
      <c r="L28" s="1631"/>
      <c r="M28" s="1631"/>
      <c r="N28" s="1631"/>
      <c r="O28" s="1631"/>
      <c r="P28" s="1631"/>
      <c r="Q28" s="1631"/>
      <c r="R28" s="1632"/>
      <c r="S28" s="1685"/>
    </row>
    <row r="29" spans="1:19" ht="18">
      <c r="A29" s="33"/>
      <c r="B29" s="952" t="s">
        <v>1192</v>
      </c>
      <c r="C29" s="949" t="s">
        <v>1185</v>
      </c>
      <c r="D29" s="949" t="s">
        <v>16</v>
      </c>
      <c r="E29" s="36">
        <v>127273</v>
      </c>
      <c r="F29" s="36"/>
      <c r="G29" s="1630"/>
      <c r="H29" s="1631"/>
      <c r="I29" s="1631"/>
      <c r="J29" s="1631"/>
      <c r="K29" s="1631"/>
      <c r="L29" s="1631"/>
      <c r="M29" s="1631"/>
      <c r="N29" s="1631"/>
      <c r="O29" s="1631"/>
      <c r="P29" s="1631"/>
      <c r="Q29" s="1631"/>
      <c r="R29" s="1632"/>
      <c r="S29" s="1685"/>
    </row>
    <row r="30" spans="1:19" ht="18">
      <c r="A30" s="33"/>
      <c r="B30" s="952" t="s">
        <v>588</v>
      </c>
      <c r="C30" s="949" t="s">
        <v>1185</v>
      </c>
      <c r="D30" s="949" t="s">
        <v>16</v>
      </c>
      <c r="E30" s="36">
        <v>177273</v>
      </c>
      <c r="F30" s="36"/>
      <c r="G30" s="1633"/>
      <c r="H30" s="1634"/>
      <c r="I30" s="1634"/>
      <c r="J30" s="1634"/>
      <c r="K30" s="1634"/>
      <c r="L30" s="1634"/>
      <c r="M30" s="1634"/>
      <c r="N30" s="1634"/>
      <c r="O30" s="1634"/>
      <c r="P30" s="1634"/>
      <c r="Q30" s="1634"/>
      <c r="R30" s="1635"/>
      <c r="S30" s="1685"/>
    </row>
    <row r="31" spans="1:19" ht="29.25" customHeight="1">
      <c r="A31" s="33"/>
      <c r="B31" s="1101" t="s">
        <v>588</v>
      </c>
      <c r="C31" s="27" t="s">
        <v>1185</v>
      </c>
      <c r="D31" s="27" t="s">
        <v>16</v>
      </c>
      <c r="E31" s="36"/>
      <c r="F31" s="36"/>
      <c r="G31" s="36">
        <v>163636</v>
      </c>
      <c r="H31" s="1678" t="s">
        <v>1352</v>
      </c>
      <c r="I31" s="1679"/>
      <c r="J31" s="1679"/>
      <c r="K31" s="1679"/>
      <c r="L31" s="1679"/>
      <c r="M31" s="1679"/>
      <c r="N31" s="1679"/>
      <c r="O31" s="1679"/>
      <c r="P31" s="1679"/>
      <c r="Q31" s="1679"/>
      <c r="R31" s="1680"/>
      <c r="S31" s="1685"/>
    </row>
    <row r="32" spans="1:19" ht="18">
      <c r="A32" s="33"/>
      <c r="B32" s="952" t="s">
        <v>1194</v>
      </c>
      <c r="C32" s="949" t="s">
        <v>1185</v>
      </c>
      <c r="D32" s="949" t="s">
        <v>16</v>
      </c>
      <c r="E32" s="36">
        <v>201818</v>
      </c>
      <c r="F32" s="36"/>
      <c r="G32" s="1102"/>
      <c r="H32" s="1103"/>
      <c r="I32" s="1103"/>
      <c r="J32" s="1103"/>
      <c r="K32" s="1103"/>
      <c r="L32" s="1103"/>
      <c r="M32" s="1103"/>
      <c r="N32" s="1103"/>
      <c r="O32" s="1103"/>
      <c r="P32" s="1103"/>
      <c r="Q32" s="1103"/>
      <c r="R32" s="1104"/>
      <c r="S32" s="1686"/>
    </row>
    <row r="33" spans="1:19" ht="35.25" customHeight="1">
      <c r="A33" s="953">
        <v>2</v>
      </c>
      <c r="B33" s="1816" t="s">
        <v>1382</v>
      </c>
      <c r="C33" s="1817"/>
      <c r="D33" s="1817"/>
      <c r="E33" s="1817"/>
      <c r="F33" s="1817"/>
      <c r="G33" s="1818"/>
      <c r="H33" s="1818"/>
      <c r="I33" s="1818"/>
      <c r="J33" s="1818"/>
      <c r="K33" s="1818"/>
      <c r="L33" s="1818"/>
      <c r="M33" s="1818"/>
      <c r="N33" s="1818"/>
      <c r="O33" s="1818"/>
      <c r="P33" s="1818"/>
      <c r="Q33" s="1818"/>
      <c r="R33" s="1818"/>
      <c r="S33" s="1819"/>
    </row>
    <row r="34" spans="1:19" ht="24.95" customHeight="1">
      <c r="A34" s="954"/>
      <c r="B34" s="39" t="s">
        <v>1200</v>
      </c>
      <c r="C34" s="27"/>
      <c r="D34" s="27"/>
      <c r="E34" s="36"/>
      <c r="F34" s="36"/>
      <c r="G34" s="955"/>
      <c r="H34" s="955"/>
      <c r="I34" s="955"/>
      <c r="J34" s="955"/>
      <c r="K34" s="955"/>
      <c r="L34" s="955"/>
      <c r="M34" s="955"/>
      <c r="N34" s="955"/>
      <c r="O34" s="955"/>
      <c r="P34" s="955"/>
      <c r="Q34" s="955"/>
      <c r="R34" s="955"/>
      <c r="S34" s="984"/>
    </row>
    <row r="35" spans="1:19" ht="18" customHeight="1">
      <c r="A35" s="954"/>
      <c r="B35" s="42" t="s">
        <v>603</v>
      </c>
      <c r="C35" s="27" t="s">
        <v>1185</v>
      </c>
      <c r="D35" s="1728" t="s">
        <v>1178</v>
      </c>
      <c r="E35" s="36">
        <v>250000</v>
      </c>
      <c r="F35" s="36"/>
      <c r="G35" s="1691" t="s">
        <v>1201</v>
      </c>
      <c r="H35" s="1692"/>
      <c r="I35" s="1692"/>
      <c r="J35" s="1692"/>
      <c r="K35" s="1692"/>
      <c r="L35" s="1692"/>
      <c r="M35" s="1692"/>
      <c r="N35" s="1692"/>
      <c r="O35" s="1692"/>
      <c r="P35" s="1692"/>
      <c r="Q35" s="1692"/>
      <c r="R35" s="1770"/>
      <c r="S35" s="1687"/>
    </row>
    <row r="36" spans="1:19" ht="18">
      <c r="A36" s="954"/>
      <c r="B36" s="956" t="s">
        <v>624</v>
      </c>
      <c r="C36" s="949" t="s">
        <v>1185</v>
      </c>
      <c r="D36" s="1729"/>
      <c r="E36" s="36">
        <v>380000</v>
      </c>
      <c r="F36" s="36"/>
      <c r="G36" s="1693"/>
      <c r="H36" s="1694"/>
      <c r="I36" s="1694"/>
      <c r="J36" s="1694"/>
      <c r="K36" s="1694"/>
      <c r="L36" s="1694"/>
      <c r="M36" s="1694"/>
      <c r="N36" s="1694"/>
      <c r="O36" s="1694"/>
      <c r="P36" s="1694"/>
      <c r="Q36" s="1694"/>
      <c r="R36" s="1771"/>
      <c r="S36" s="1687"/>
    </row>
    <row r="37" spans="1:19" ht="18">
      <c r="A37" s="954"/>
      <c r="B37" s="957" t="s">
        <v>626</v>
      </c>
      <c r="C37" s="27" t="s">
        <v>1185</v>
      </c>
      <c r="D37" s="1729"/>
      <c r="E37" s="36">
        <v>370000</v>
      </c>
      <c r="F37" s="36"/>
      <c r="G37" s="1693"/>
      <c r="H37" s="1694"/>
      <c r="I37" s="1694"/>
      <c r="J37" s="1694"/>
      <c r="K37" s="1694"/>
      <c r="L37" s="1694"/>
      <c r="M37" s="1694"/>
      <c r="N37" s="1694"/>
      <c r="O37" s="1694"/>
      <c r="P37" s="1694"/>
      <c r="Q37" s="1694"/>
      <c r="R37" s="1771"/>
      <c r="S37" s="1687"/>
    </row>
    <row r="38" spans="1:19" ht="18">
      <c r="A38" s="954"/>
      <c r="B38" s="958" t="s">
        <v>1198</v>
      </c>
      <c r="C38" s="949" t="s">
        <v>1185</v>
      </c>
      <c r="D38" s="1729"/>
      <c r="E38" s="36">
        <v>280000</v>
      </c>
      <c r="F38" s="36"/>
      <c r="G38" s="1693"/>
      <c r="H38" s="1694"/>
      <c r="I38" s="1694"/>
      <c r="J38" s="1694"/>
      <c r="K38" s="1694"/>
      <c r="L38" s="1694"/>
      <c r="M38" s="1694"/>
      <c r="N38" s="1694"/>
      <c r="O38" s="1694"/>
      <c r="P38" s="1694"/>
      <c r="Q38" s="1694"/>
      <c r="R38" s="1771"/>
      <c r="S38" s="1687"/>
    </row>
    <row r="39" spans="1:19" ht="18">
      <c r="A39" s="954"/>
      <c r="B39" s="42" t="s">
        <v>627</v>
      </c>
      <c r="C39" s="27" t="s">
        <v>1185</v>
      </c>
      <c r="D39" s="1729"/>
      <c r="E39" s="36">
        <v>300000</v>
      </c>
      <c r="F39" s="36"/>
      <c r="G39" s="1693"/>
      <c r="H39" s="1694"/>
      <c r="I39" s="1694"/>
      <c r="J39" s="1694"/>
      <c r="K39" s="1694"/>
      <c r="L39" s="1694"/>
      <c r="M39" s="1694"/>
      <c r="N39" s="1694"/>
      <c r="O39" s="1694"/>
      <c r="P39" s="1694"/>
      <c r="Q39" s="1694"/>
      <c r="R39" s="1771"/>
      <c r="S39" s="1687"/>
    </row>
    <row r="40" spans="1:19" ht="18">
      <c r="A40" s="954"/>
      <c r="B40" s="959" t="s">
        <v>1199</v>
      </c>
      <c r="C40" s="949" t="s">
        <v>1185</v>
      </c>
      <c r="D40" s="1730"/>
      <c r="E40" s="36">
        <v>300000</v>
      </c>
      <c r="F40" s="960"/>
      <c r="G40" s="1695"/>
      <c r="H40" s="1696"/>
      <c r="I40" s="1696"/>
      <c r="J40" s="1696"/>
      <c r="K40" s="1696"/>
      <c r="L40" s="1696"/>
      <c r="M40" s="1696"/>
      <c r="N40" s="1696"/>
      <c r="O40" s="1696"/>
      <c r="P40" s="1696"/>
      <c r="Q40" s="1696"/>
      <c r="R40" s="1772"/>
      <c r="S40" s="1687"/>
    </row>
    <row r="41" spans="1:19" ht="36.75" customHeight="1">
      <c r="A41" s="963">
        <v>3</v>
      </c>
      <c r="B41" s="1653" t="s">
        <v>1383</v>
      </c>
      <c r="C41" s="1676"/>
      <c r="D41" s="1676"/>
      <c r="E41" s="1676"/>
      <c r="F41" s="1676"/>
      <c r="G41" s="1644"/>
      <c r="H41" s="1644"/>
      <c r="I41" s="1644"/>
      <c r="J41" s="1644"/>
      <c r="K41" s="1644"/>
      <c r="L41" s="1644"/>
      <c r="M41" s="1644"/>
      <c r="N41" s="1644"/>
      <c r="O41" s="1644"/>
      <c r="P41" s="1644"/>
      <c r="Q41" s="1644"/>
      <c r="R41" s="1644"/>
      <c r="S41" s="1677"/>
    </row>
    <row r="42" spans="1:19" ht="18" customHeight="1">
      <c r="A42" s="954"/>
      <c r="B42" s="42" t="s">
        <v>575</v>
      </c>
      <c r="C42" s="27" t="s">
        <v>1185</v>
      </c>
      <c r="D42" s="1728" t="s">
        <v>1178</v>
      </c>
      <c r="E42" s="36">
        <v>227272</v>
      </c>
      <c r="F42" s="36"/>
      <c r="G42" s="1691" t="s">
        <v>1384</v>
      </c>
      <c r="H42" s="1692"/>
      <c r="I42" s="1692"/>
      <c r="J42" s="1692"/>
      <c r="K42" s="1692"/>
      <c r="L42" s="1692"/>
      <c r="M42" s="1692"/>
      <c r="N42" s="1692"/>
      <c r="O42" s="1692"/>
      <c r="P42" s="1692"/>
      <c r="Q42" s="1692"/>
      <c r="R42" s="1692"/>
      <c r="S42" s="975"/>
    </row>
    <row r="43" spans="1:19" ht="18">
      <c r="A43" s="954"/>
      <c r="B43" s="956" t="s">
        <v>621</v>
      </c>
      <c r="C43" s="949" t="s">
        <v>1185</v>
      </c>
      <c r="D43" s="1729"/>
      <c r="E43" s="36">
        <v>345454</v>
      </c>
      <c r="F43" s="36"/>
      <c r="G43" s="1693"/>
      <c r="H43" s="1694"/>
      <c r="I43" s="1694"/>
      <c r="J43" s="1694"/>
      <c r="K43" s="1694"/>
      <c r="L43" s="1694"/>
      <c r="M43" s="1694"/>
      <c r="N43" s="1694"/>
      <c r="O43" s="1694"/>
      <c r="P43" s="1694"/>
      <c r="Q43" s="1694"/>
      <c r="R43" s="1694"/>
      <c r="S43" s="976"/>
    </row>
    <row r="44" spans="1:19" ht="18">
      <c r="A44" s="954"/>
      <c r="B44" s="957" t="s">
        <v>1385</v>
      </c>
      <c r="C44" s="949" t="s">
        <v>1185</v>
      </c>
      <c r="D44" s="1729"/>
      <c r="E44" s="36">
        <v>272727</v>
      </c>
      <c r="F44" s="36"/>
      <c r="G44" s="1693"/>
      <c r="H44" s="1694"/>
      <c r="I44" s="1694"/>
      <c r="J44" s="1694"/>
      <c r="K44" s="1694"/>
      <c r="L44" s="1694"/>
      <c r="M44" s="1694"/>
      <c r="N44" s="1694"/>
      <c r="O44" s="1694"/>
      <c r="P44" s="1694"/>
      <c r="Q44" s="1694"/>
      <c r="R44" s="1694"/>
      <c r="S44" s="976"/>
    </row>
    <row r="45" spans="1:19" ht="18">
      <c r="A45" s="954"/>
      <c r="B45" s="957" t="s">
        <v>1386</v>
      </c>
      <c r="C45" s="949" t="s">
        <v>1185</v>
      </c>
      <c r="D45" s="1729"/>
      <c r="E45" s="36">
        <v>254545</v>
      </c>
      <c r="F45" s="36"/>
      <c r="G45" s="1693"/>
      <c r="H45" s="1694"/>
      <c r="I45" s="1694"/>
      <c r="J45" s="1694"/>
      <c r="K45" s="1694"/>
      <c r="L45" s="1694"/>
      <c r="M45" s="1694"/>
      <c r="N45" s="1694"/>
      <c r="O45" s="1694"/>
      <c r="P45" s="1694"/>
      <c r="Q45" s="1694"/>
      <c r="R45" s="1694"/>
      <c r="S45" s="976"/>
    </row>
    <row r="46" spans="1:19" ht="18">
      <c r="A46" s="954"/>
      <c r="B46" s="957" t="s">
        <v>626</v>
      </c>
      <c r="C46" s="27" t="s">
        <v>1185</v>
      </c>
      <c r="D46" s="1729"/>
      <c r="E46" s="36">
        <v>290909</v>
      </c>
      <c r="F46" s="36"/>
      <c r="G46" s="1693"/>
      <c r="H46" s="1694"/>
      <c r="I46" s="1694"/>
      <c r="J46" s="1694"/>
      <c r="K46" s="1694"/>
      <c r="L46" s="1694"/>
      <c r="M46" s="1694"/>
      <c r="N46" s="1694"/>
      <c r="O46" s="1694"/>
      <c r="P46" s="1694"/>
      <c r="Q46" s="1694"/>
      <c r="R46" s="1694"/>
      <c r="S46" s="976"/>
    </row>
    <row r="47" spans="1:19" ht="18">
      <c r="A47" s="954"/>
      <c r="B47" s="958" t="s">
        <v>624</v>
      </c>
      <c r="C47" s="949" t="s">
        <v>1185</v>
      </c>
      <c r="D47" s="1729"/>
      <c r="E47" s="36">
        <v>318181</v>
      </c>
      <c r="F47" s="36"/>
      <c r="G47" s="1693"/>
      <c r="H47" s="1694"/>
      <c r="I47" s="1694"/>
      <c r="J47" s="1694"/>
      <c r="K47" s="1694"/>
      <c r="L47" s="1694"/>
      <c r="M47" s="1694"/>
      <c r="N47" s="1694"/>
      <c r="O47" s="1694"/>
      <c r="P47" s="1694"/>
      <c r="Q47" s="1694"/>
      <c r="R47" s="1694"/>
      <c r="S47" s="976"/>
    </row>
    <row r="48" spans="1:19" ht="18">
      <c r="A48" s="954"/>
      <c r="B48" s="42" t="s">
        <v>627</v>
      </c>
      <c r="C48" s="27" t="s">
        <v>1185</v>
      </c>
      <c r="D48" s="1729"/>
      <c r="E48" s="36">
        <v>272727</v>
      </c>
      <c r="F48" s="36"/>
      <c r="G48" s="1693"/>
      <c r="H48" s="1694"/>
      <c r="I48" s="1694"/>
      <c r="J48" s="1694"/>
      <c r="K48" s="1694"/>
      <c r="L48" s="1694"/>
      <c r="M48" s="1694"/>
      <c r="N48" s="1694"/>
      <c r="O48" s="1694"/>
      <c r="P48" s="1694"/>
      <c r="Q48" s="1694"/>
      <c r="R48" s="1694"/>
      <c r="S48" s="976"/>
    </row>
    <row r="49" spans="1:19" ht="18">
      <c r="A49" s="954"/>
      <c r="B49" s="959" t="s">
        <v>1199</v>
      </c>
      <c r="C49" s="949" t="s">
        <v>1185</v>
      </c>
      <c r="D49" s="1730"/>
      <c r="E49" s="36">
        <v>272727</v>
      </c>
      <c r="F49" s="960"/>
      <c r="G49" s="1695"/>
      <c r="H49" s="1696"/>
      <c r="I49" s="1696"/>
      <c r="J49" s="1696"/>
      <c r="K49" s="1696"/>
      <c r="L49" s="1696"/>
      <c r="M49" s="1696"/>
      <c r="N49" s="1696"/>
      <c r="O49" s="1696"/>
      <c r="P49" s="1696"/>
      <c r="Q49" s="1696"/>
      <c r="R49" s="1696"/>
      <c r="S49" s="977"/>
    </row>
    <row r="50" spans="1:19" ht="41.25" customHeight="1">
      <c r="A50" s="953">
        <v>4</v>
      </c>
      <c r="B50" s="1663" t="s">
        <v>1354</v>
      </c>
      <c r="C50" s="1664"/>
      <c r="D50" s="1664"/>
      <c r="E50" s="1664"/>
      <c r="F50" s="1664"/>
      <c r="G50" s="1664"/>
      <c r="H50" s="1664"/>
      <c r="I50" s="1664"/>
      <c r="J50" s="1664"/>
      <c r="K50" s="1664"/>
      <c r="L50" s="1664"/>
      <c r="M50" s="1664"/>
      <c r="N50" s="1664"/>
      <c r="O50" s="1664"/>
      <c r="P50" s="1664"/>
      <c r="Q50" s="1664"/>
      <c r="R50" s="1664"/>
      <c r="S50" s="984"/>
    </row>
    <row r="51" spans="1:19" ht="30" customHeight="1">
      <c r="A51" s="954"/>
      <c r="B51" s="965" t="s">
        <v>1355</v>
      </c>
      <c r="C51" s="966" t="s">
        <v>1185</v>
      </c>
      <c r="D51" s="936" t="s">
        <v>1178</v>
      </c>
      <c r="E51" s="967">
        <v>218182</v>
      </c>
      <c r="F51" s="967"/>
      <c r="G51" s="1691" t="s">
        <v>1356</v>
      </c>
      <c r="H51" s="1692"/>
      <c r="I51" s="1692"/>
      <c r="J51" s="1692"/>
      <c r="K51" s="1692"/>
      <c r="L51" s="1692"/>
      <c r="M51" s="1692"/>
      <c r="N51" s="1692"/>
      <c r="O51" s="1692"/>
      <c r="P51" s="1692"/>
      <c r="Q51" s="1692"/>
      <c r="R51" s="1692"/>
      <c r="S51" s="1688"/>
    </row>
    <row r="52" spans="1:19" ht="18">
      <c r="A52" s="954"/>
      <c r="B52" s="965" t="s">
        <v>1357</v>
      </c>
      <c r="C52" s="27" t="s">
        <v>1185</v>
      </c>
      <c r="D52" s="27" t="s">
        <v>16</v>
      </c>
      <c r="E52" s="36">
        <v>245455</v>
      </c>
      <c r="F52" s="36"/>
      <c r="G52" s="1693"/>
      <c r="H52" s="1694"/>
      <c r="I52" s="1694"/>
      <c r="J52" s="1694"/>
      <c r="K52" s="1694"/>
      <c r="L52" s="1694"/>
      <c r="M52" s="1694"/>
      <c r="N52" s="1694"/>
      <c r="O52" s="1694"/>
      <c r="P52" s="1694"/>
      <c r="Q52" s="1694"/>
      <c r="R52" s="1694"/>
      <c r="S52" s="1689"/>
    </row>
    <row r="53" spans="1:19" ht="18">
      <c r="A53" s="954"/>
      <c r="B53" s="42" t="s">
        <v>1358</v>
      </c>
      <c r="C53" s="27" t="s">
        <v>1185</v>
      </c>
      <c r="D53" s="27" t="s">
        <v>16</v>
      </c>
      <c r="E53" s="967">
        <v>218182</v>
      </c>
      <c r="F53" s="36"/>
      <c r="G53" s="1693"/>
      <c r="H53" s="1694"/>
      <c r="I53" s="1694"/>
      <c r="J53" s="1694"/>
      <c r="K53" s="1694"/>
      <c r="L53" s="1694"/>
      <c r="M53" s="1694"/>
      <c r="N53" s="1694"/>
      <c r="O53" s="1694"/>
      <c r="P53" s="1694"/>
      <c r="Q53" s="1694"/>
      <c r="R53" s="1694"/>
      <c r="S53" s="1689"/>
    </row>
    <row r="54" spans="1:19" ht="18">
      <c r="A54" s="954"/>
      <c r="B54" s="968" t="s">
        <v>1359</v>
      </c>
      <c r="C54" s="27" t="s">
        <v>1185</v>
      </c>
      <c r="D54" s="27" t="s">
        <v>16</v>
      </c>
      <c r="E54" s="36">
        <v>218182</v>
      </c>
      <c r="F54" s="36"/>
      <c r="G54" s="1693"/>
      <c r="H54" s="1694"/>
      <c r="I54" s="1694"/>
      <c r="J54" s="1694"/>
      <c r="K54" s="1694"/>
      <c r="L54" s="1694"/>
      <c r="M54" s="1694"/>
      <c r="N54" s="1694"/>
      <c r="O54" s="1694"/>
      <c r="P54" s="1694"/>
      <c r="Q54" s="1694"/>
      <c r="R54" s="1694"/>
      <c r="S54" s="1689"/>
    </row>
    <row r="55" spans="1:19" ht="18">
      <c r="A55" s="954"/>
      <c r="B55" s="968" t="s">
        <v>1360</v>
      </c>
      <c r="C55" s="27" t="s">
        <v>1185</v>
      </c>
      <c r="D55" s="27" t="s">
        <v>16</v>
      </c>
      <c r="E55" s="36">
        <v>290909</v>
      </c>
      <c r="F55" s="36"/>
      <c r="G55" s="1693"/>
      <c r="H55" s="1694"/>
      <c r="I55" s="1694"/>
      <c r="J55" s="1694"/>
      <c r="K55" s="1694"/>
      <c r="L55" s="1694"/>
      <c r="M55" s="1694"/>
      <c r="N55" s="1694"/>
      <c r="O55" s="1694"/>
      <c r="P55" s="1694"/>
      <c r="Q55" s="1694"/>
      <c r="R55" s="1694"/>
      <c r="S55" s="1689"/>
    </row>
    <row r="56" spans="1:19" ht="18">
      <c r="A56" s="954"/>
      <c r="B56" s="968" t="s">
        <v>1207</v>
      </c>
      <c r="C56" s="27" t="s">
        <v>1185</v>
      </c>
      <c r="D56" s="27" t="s">
        <v>16</v>
      </c>
      <c r="E56" s="36">
        <v>290909</v>
      </c>
      <c r="F56" s="36"/>
      <c r="G56" s="1695"/>
      <c r="H56" s="1696"/>
      <c r="I56" s="1696"/>
      <c r="J56" s="1696"/>
      <c r="K56" s="1696"/>
      <c r="L56" s="1696"/>
      <c r="M56" s="1696"/>
      <c r="N56" s="1696"/>
      <c r="O56" s="1696"/>
      <c r="P56" s="1696"/>
      <c r="Q56" s="1696"/>
      <c r="R56" s="1696"/>
      <c r="S56" s="1690"/>
    </row>
    <row r="57" spans="1:19" ht="39.950000000000003" customHeight="1">
      <c r="A57" s="969">
        <v>5</v>
      </c>
      <c r="B57" s="1653" t="s">
        <v>1361</v>
      </c>
      <c r="C57" s="1676"/>
      <c r="D57" s="1676"/>
      <c r="E57" s="1676"/>
      <c r="F57" s="1676"/>
      <c r="G57" s="1676"/>
      <c r="H57" s="1676"/>
      <c r="I57" s="1676"/>
      <c r="J57" s="1676"/>
      <c r="K57" s="1676"/>
      <c r="L57" s="1676"/>
      <c r="M57" s="1676"/>
      <c r="N57" s="1676"/>
      <c r="O57" s="1676"/>
      <c r="P57" s="1676"/>
      <c r="Q57" s="1676"/>
      <c r="R57" s="1677"/>
      <c r="S57" s="985"/>
    </row>
    <row r="58" spans="1:19" ht="15.75">
      <c r="A58" s="970"/>
      <c r="B58" s="971" t="s">
        <v>1209</v>
      </c>
      <c r="C58" s="27"/>
      <c r="D58" s="27"/>
      <c r="E58" s="36"/>
      <c r="F58" s="36"/>
      <c r="G58" s="961"/>
      <c r="H58" s="962"/>
      <c r="I58" s="962"/>
      <c r="J58" s="962"/>
      <c r="K58" s="962"/>
      <c r="L58" s="962"/>
      <c r="M58" s="962"/>
      <c r="N58" s="962"/>
      <c r="O58" s="962"/>
      <c r="P58" s="962"/>
      <c r="Q58" s="962"/>
      <c r="R58" s="962"/>
      <c r="S58" s="1688"/>
    </row>
    <row r="59" spans="1:19" ht="30" customHeight="1">
      <c r="A59" s="970"/>
      <c r="B59" s="972" t="s">
        <v>1210</v>
      </c>
      <c r="C59" s="27" t="s">
        <v>1185</v>
      </c>
      <c r="D59" s="936" t="s">
        <v>1178</v>
      </c>
      <c r="E59" s="36">
        <v>350000</v>
      </c>
      <c r="F59" s="36"/>
      <c r="G59" s="1691" t="s">
        <v>1211</v>
      </c>
      <c r="H59" s="1692"/>
      <c r="I59" s="1692"/>
      <c r="J59" s="1692"/>
      <c r="K59" s="1692"/>
      <c r="L59" s="1692"/>
      <c r="M59" s="1692"/>
      <c r="N59" s="1692"/>
      <c r="O59" s="1692"/>
      <c r="P59" s="1770"/>
      <c r="Q59" s="54">
        <v>400000</v>
      </c>
      <c r="R59" s="987"/>
      <c r="S59" s="1689"/>
    </row>
    <row r="60" spans="1:19" ht="18">
      <c r="A60" s="970"/>
      <c r="B60" s="971" t="s">
        <v>1212</v>
      </c>
      <c r="C60" s="27" t="s">
        <v>1185</v>
      </c>
      <c r="D60" s="27" t="s">
        <v>16</v>
      </c>
      <c r="E60" s="36">
        <v>350000</v>
      </c>
      <c r="F60" s="36"/>
      <c r="G60" s="1693"/>
      <c r="H60" s="1694"/>
      <c r="I60" s="1694"/>
      <c r="J60" s="1694"/>
      <c r="K60" s="1694"/>
      <c r="L60" s="1694"/>
      <c r="M60" s="1694"/>
      <c r="N60" s="1694"/>
      <c r="O60" s="1694"/>
      <c r="P60" s="1771"/>
      <c r="Q60" s="84">
        <v>400000</v>
      </c>
      <c r="R60" s="962"/>
      <c r="S60" s="1689"/>
    </row>
    <row r="61" spans="1:19" ht="18">
      <c r="A61" s="970"/>
      <c r="B61" s="971" t="s">
        <v>1213</v>
      </c>
      <c r="C61" s="27" t="s">
        <v>1185</v>
      </c>
      <c r="D61" s="27" t="s">
        <v>16</v>
      </c>
      <c r="E61" s="36">
        <v>350000</v>
      </c>
      <c r="F61" s="36"/>
      <c r="G61" s="1695"/>
      <c r="H61" s="1696"/>
      <c r="I61" s="1696"/>
      <c r="J61" s="1696"/>
      <c r="K61" s="1696"/>
      <c r="L61" s="1696"/>
      <c r="M61" s="1696"/>
      <c r="N61" s="1696"/>
      <c r="O61" s="1696"/>
      <c r="P61" s="1772"/>
      <c r="Q61" s="84">
        <v>400000</v>
      </c>
      <c r="R61" s="962"/>
      <c r="S61" s="1690"/>
    </row>
    <row r="62" spans="1:19" ht="39.950000000000003" customHeight="1">
      <c r="A62" s="973">
        <v>6</v>
      </c>
      <c r="B62" s="1653" t="s">
        <v>1362</v>
      </c>
      <c r="C62" s="1676"/>
      <c r="D62" s="1676"/>
      <c r="E62" s="1676"/>
      <c r="F62" s="1676"/>
      <c r="G62" s="1676"/>
      <c r="H62" s="1676"/>
      <c r="I62" s="1676"/>
      <c r="J62" s="1676"/>
      <c r="K62" s="1676"/>
      <c r="L62" s="1676"/>
      <c r="M62" s="1676"/>
      <c r="N62" s="1676"/>
      <c r="O62" s="1676"/>
      <c r="P62" s="1676"/>
      <c r="Q62" s="1676"/>
      <c r="R62" s="1677"/>
      <c r="S62" s="985"/>
    </row>
    <row r="63" spans="1:19" ht="15.75">
      <c r="A63" s="970"/>
      <c r="B63" s="971" t="s">
        <v>1209</v>
      </c>
      <c r="C63" s="27"/>
      <c r="D63" s="27"/>
      <c r="E63" s="36"/>
      <c r="F63" s="36"/>
      <c r="G63" s="961"/>
      <c r="H63" s="962"/>
      <c r="I63" s="962"/>
      <c r="J63" s="962"/>
      <c r="K63" s="962"/>
      <c r="L63" s="962"/>
      <c r="M63" s="962"/>
      <c r="N63" s="962"/>
      <c r="O63" s="962"/>
      <c r="P63" s="962"/>
      <c r="Q63" s="962"/>
      <c r="R63" s="962"/>
      <c r="S63" s="1688"/>
    </row>
    <row r="64" spans="1:19" ht="45">
      <c r="A64" s="970"/>
      <c r="B64" s="972" t="s">
        <v>1210</v>
      </c>
      <c r="C64" s="27" t="s">
        <v>1185</v>
      </c>
      <c r="D64" s="936" t="s">
        <v>1178</v>
      </c>
      <c r="E64" s="36">
        <v>350000</v>
      </c>
      <c r="F64" s="36"/>
      <c r="G64" s="1691" t="s">
        <v>1215</v>
      </c>
      <c r="H64" s="1692"/>
      <c r="I64" s="1692"/>
      <c r="J64" s="1692"/>
      <c r="K64" s="1692"/>
      <c r="L64" s="1692"/>
      <c r="M64" s="1692"/>
      <c r="N64" s="1692"/>
      <c r="O64" s="1692"/>
      <c r="P64" s="1770"/>
      <c r="Q64" s="54">
        <v>400000</v>
      </c>
      <c r="R64" s="962"/>
      <c r="S64" s="1689"/>
    </row>
    <row r="65" spans="1:19" ht="18">
      <c r="A65" s="970"/>
      <c r="B65" s="971" t="s">
        <v>1212</v>
      </c>
      <c r="C65" s="27" t="s">
        <v>1185</v>
      </c>
      <c r="D65" s="27" t="s">
        <v>16</v>
      </c>
      <c r="E65" s="36">
        <v>350000</v>
      </c>
      <c r="F65" s="36"/>
      <c r="G65" s="1693"/>
      <c r="H65" s="1694"/>
      <c r="I65" s="1694"/>
      <c r="J65" s="1694"/>
      <c r="K65" s="1694"/>
      <c r="L65" s="1694"/>
      <c r="M65" s="1694"/>
      <c r="N65" s="1694"/>
      <c r="O65" s="1694"/>
      <c r="P65" s="1771"/>
      <c r="Q65" s="84">
        <v>400000</v>
      </c>
      <c r="R65" s="962"/>
      <c r="S65" s="1689"/>
    </row>
    <row r="66" spans="1:19" ht="18">
      <c r="A66" s="970"/>
      <c r="B66" s="971" t="s">
        <v>1213</v>
      </c>
      <c r="C66" s="27" t="s">
        <v>1185</v>
      </c>
      <c r="D66" s="27" t="s">
        <v>16</v>
      </c>
      <c r="E66" s="36">
        <v>350000</v>
      </c>
      <c r="F66" s="36"/>
      <c r="G66" s="1695"/>
      <c r="H66" s="1696"/>
      <c r="I66" s="1696"/>
      <c r="J66" s="1696"/>
      <c r="K66" s="1696"/>
      <c r="L66" s="1696"/>
      <c r="M66" s="1696"/>
      <c r="N66" s="1696"/>
      <c r="O66" s="1696"/>
      <c r="P66" s="1772"/>
      <c r="Q66" s="84">
        <v>400000</v>
      </c>
      <c r="R66" s="962"/>
      <c r="S66" s="1690"/>
    </row>
    <row r="67" spans="1:19" ht="30" customHeight="1">
      <c r="A67" s="989" t="s">
        <v>1216</v>
      </c>
      <c r="B67" s="989" t="s">
        <v>1217</v>
      </c>
      <c r="C67" s="946"/>
      <c r="D67" s="946"/>
      <c r="E67" s="946"/>
      <c r="F67" s="946"/>
      <c r="G67" s="946"/>
      <c r="H67" s="946"/>
      <c r="I67" s="946"/>
      <c r="J67" s="946"/>
      <c r="K67" s="946"/>
      <c r="L67" s="946"/>
      <c r="M67" s="946"/>
      <c r="N67" s="946"/>
      <c r="O67" s="946"/>
      <c r="P67" s="946"/>
      <c r="Q67" s="946"/>
      <c r="R67" s="946"/>
      <c r="S67" s="32"/>
    </row>
    <row r="68" spans="1:19" ht="39.950000000000003" customHeight="1">
      <c r="A68" s="969">
        <v>1</v>
      </c>
      <c r="B68" s="1816" t="s">
        <v>1382</v>
      </c>
      <c r="C68" s="1817"/>
      <c r="D68" s="1817"/>
      <c r="E68" s="1817"/>
      <c r="F68" s="1817"/>
      <c r="G68" s="1817"/>
      <c r="H68" s="1817"/>
      <c r="I68" s="1817"/>
      <c r="J68" s="1817"/>
      <c r="K68" s="1817"/>
      <c r="L68" s="1817"/>
      <c r="M68" s="1817"/>
      <c r="N68" s="1817"/>
      <c r="O68" s="1817"/>
      <c r="P68" s="1817"/>
      <c r="Q68" s="1817"/>
      <c r="R68" s="1817"/>
      <c r="S68" s="58"/>
    </row>
    <row r="69" spans="1:19" ht="30" customHeight="1">
      <c r="A69" s="931"/>
      <c r="B69" s="61" t="s">
        <v>1219</v>
      </c>
      <c r="C69" s="27" t="s">
        <v>1185</v>
      </c>
      <c r="D69" s="936" t="s">
        <v>1178</v>
      </c>
      <c r="E69" s="36">
        <v>490000</v>
      </c>
      <c r="F69" s="60"/>
      <c r="G69" s="1681" t="s">
        <v>1201</v>
      </c>
      <c r="H69" s="1682"/>
      <c r="I69" s="1682"/>
      <c r="J69" s="1682"/>
      <c r="K69" s="1682"/>
      <c r="L69" s="1682"/>
      <c r="M69" s="1682"/>
      <c r="N69" s="1682"/>
      <c r="O69" s="1682"/>
      <c r="P69" s="1682"/>
      <c r="Q69" s="1682"/>
      <c r="R69" s="1683"/>
      <c r="S69" s="60"/>
    </row>
    <row r="70" spans="1:19" ht="30" customHeight="1">
      <c r="A70" s="969">
        <v>2</v>
      </c>
      <c r="B70" s="1663" t="s">
        <v>1363</v>
      </c>
      <c r="C70" s="1664"/>
      <c r="D70" s="1664"/>
      <c r="E70" s="1664"/>
      <c r="F70" s="1664"/>
      <c r="G70" s="1664"/>
      <c r="H70" s="1664"/>
      <c r="I70" s="1664"/>
      <c r="J70" s="1664"/>
      <c r="K70" s="1664"/>
      <c r="L70" s="1664"/>
      <c r="M70" s="1664"/>
      <c r="N70" s="1664"/>
      <c r="O70" s="1664"/>
      <c r="P70" s="1664"/>
      <c r="Q70" s="1664"/>
      <c r="R70" s="1665"/>
      <c r="S70" s="60"/>
    </row>
    <row r="71" spans="1:19" ht="30" customHeight="1">
      <c r="A71" s="931"/>
      <c r="B71" s="61" t="s">
        <v>1221</v>
      </c>
      <c r="C71" s="27" t="s">
        <v>1185</v>
      </c>
      <c r="D71" s="936" t="s">
        <v>1178</v>
      </c>
      <c r="E71" s="36"/>
      <c r="F71" s="60"/>
      <c r="G71" s="1105"/>
      <c r="H71" s="995"/>
      <c r="I71" s="995"/>
      <c r="J71" s="995"/>
      <c r="K71" s="995"/>
      <c r="L71" s="995"/>
      <c r="M71" s="995"/>
      <c r="N71" s="995"/>
      <c r="O71" s="995"/>
      <c r="P71" s="995"/>
      <c r="Q71" s="60"/>
      <c r="R71" s="1129"/>
      <c r="S71" s="1752"/>
    </row>
    <row r="72" spans="1:19" ht="30" customHeight="1">
      <c r="A72" s="931"/>
      <c r="B72" s="61" t="s">
        <v>211</v>
      </c>
      <c r="C72" s="27" t="s">
        <v>1185</v>
      </c>
      <c r="D72" s="936" t="s">
        <v>16</v>
      </c>
      <c r="E72" s="36">
        <v>300000</v>
      </c>
      <c r="F72" s="60"/>
      <c r="G72" s="1755" t="s">
        <v>1222</v>
      </c>
      <c r="H72" s="1756"/>
      <c r="I72" s="1756"/>
      <c r="J72" s="1756"/>
      <c r="K72" s="1756"/>
      <c r="L72" s="1756"/>
      <c r="M72" s="1756"/>
      <c r="N72" s="1756"/>
      <c r="O72" s="1756"/>
      <c r="P72" s="1757"/>
      <c r="Q72" s="84">
        <v>355000</v>
      </c>
      <c r="R72" s="1049"/>
      <c r="S72" s="1753"/>
    </row>
    <row r="73" spans="1:19" ht="30" customHeight="1">
      <c r="A73" s="931"/>
      <c r="B73" s="61" t="s">
        <v>213</v>
      </c>
      <c r="C73" s="27" t="s">
        <v>1185</v>
      </c>
      <c r="D73" s="28" t="s">
        <v>16</v>
      </c>
      <c r="E73" s="36">
        <v>300000</v>
      </c>
      <c r="F73" s="60"/>
      <c r="G73" s="1758"/>
      <c r="H73" s="1759"/>
      <c r="I73" s="1759"/>
      <c r="J73" s="1759"/>
      <c r="K73" s="1759"/>
      <c r="L73" s="1759"/>
      <c r="M73" s="1759"/>
      <c r="N73" s="1759"/>
      <c r="O73" s="1759"/>
      <c r="P73" s="1760"/>
      <c r="Q73" s="84">
        <v>355000</v>
      </c>
      <c r="R73" s="1050"/>
      <c r="S73" s="1754"/>
    </row>
    <row r="74" spans="1:19" ht="39.950000000000003" customHeight="1">
      <c r="A74" s="969">
        <v>3</v>
      </c>
      <c r="B74" s="1653" t="s">
        <v>1361</v>
      </c>
      <c r="C74" s="1676"/>
      <c r="D74" s="1676"/>
      <c r="E74" s="1676"/>
      <c r="F74" s="1676"/>
      <c r="G74" s="1676"/>
      <c r="H74" s="1676"/>
      <c r="I74" s="1676"/>
      <c r="J74" s="1676"/>
      <c r="K74" s="1676"/>
      <c r="L74" s="1676"/>
      <c r="M74" s="1676"/>
      <c r="N74" s="1676"/>
      <c r="O74" s="1676"/>
      <c r="P74" s="1676"/>
      <c r="Q74" s="1676"/>
      <c r="R74" s="1677"/>
      <c r="S74" s="1130"/>
    </row>
    <row r="75" spans="1:19" ht="30" customHeight="1">
      <c r="A75" s="931"/>
      <c r="B75" s="61" t="s">
        <v>1221</v>
      </c>
      <c r="C75" s="27" t="s">
        <v>1185</v>
      </c>
      <c r="D75" s="936" t="s">
        <v>1178</v>
      </c>
      <c r="E75" s="36"/>
      <c r="F75" s="60"/>
      <c r="G75" s="997"/>
      <c r="H75" s="996"/>
      <c r="I75" s="996"/>
      <c r="J75" s="996"/>
      <c r="K75" s="996"/>
      <c r="L75" s="996"/>
      <c r="M75" s="996"/>
      <c r="N75" s="996"/>
      <c r="O75" s="996"/>
      <c r="P75" s="1041"/>
      <c r="Q75" s="84"/>
      <c r="R75" s="1050"/>
      <c r="S75" s="1752"/>
    </row>
    <row r="76" spans="1:19" ht="30" customHeight="1">
      <c r="A76" s="931"/>
      <c r="B76" s="61" t="s">
        <v>211</v>
      </c>
      <c r="C76" s="27" t="s">
        <v>1185</v>
      </c>
      <c r="D76" s="936" t="s">
        <v>16</v>
      </c>
      <c r="E76" s="36">
        <v>300000</v>
      </c>
      <c r="F76" s="60"/>
      <c r="G76" s="1755" t="s">
        <v>1211</v>
      </c>
      <c r="H76" s="1756"/>
      <c r="I76" s="1756"/>
      <c r="J76" s="1756"/>
      <c r="K76" s="1756"/>
      <c r="L76" s="1756"/>
      <c r="M76" s="1756"/>
      <c r="N76" s="1756"/>
      <c r="O76" s="1757"/>
      <c r="P76" s="84">
        <v>350000</v>
      </c>
      <c r="Q76" s="84">
        <v>350000</v>
      </c>
      <c r="R76" s="1050"/>
      <c r="S76" s="1753"/>
    </row>
    <row r="77" spans="1:19" ht="30" customHeight="1">
      <c r="A77" s="931"/>
      <c r="B77" s="61" t="s">
        <v>213</v>
      </c>
      <c r="C77" s="27" t="s">
        <v>1185</v>
      </c>
      <c r="D77" s="28" t="s">
        <v>16</v>
      </c>
      <c r="E77" s="36">
        <v>300000</v>
      </c>
      <c r="F77" s="60"/>
      <c r="G77" s="1758"/>
      <c r="H77" s="1759"/>
      <c r="I77" s="1759"/>
      <c r="J77" s="1759"/>
      <c r="K77" s="1759"/>
      <c r="L77" s="1759"/>
      <c r="M77" s="1759"/>
      <c r="N77" s="1759"/>
      <c r="O77" s="1760"/>
      <c r="P77" s="84">
        <v>350000</v>
      </c>
      <c r="Q77" s="84">
        <v>350000</v>
      </c>
      <c r="R77" s="1050"/>
      <c r="S77" s="1754"/>
    </row>
    <row r="78" spans="1:19" ht="39.950000000000003" customHeight="1">
      <c r="A78" s="969">
        <v>4</v>
      </c>
      <c r="B78" s="1653" t="s">
        <v>1362</v>
      </c>
      <c r="C78" s="1676"/>
      <c r="D78" s="1676"/>
      <c r="E78" s="1676"/>
      <c r="F78" s="1676"/>
      <c r="G78" s="1676"/>
      <c r="H78" s="1676"/>
      <c r="I78" s="1676"/>
      <c r="J78" s="1676"/>
      <c r="K78" s="1676"/>
      <c r="L78" s="1676"/>
      <c r="M78" s="1676"/>
      <c r="N78" s="1676"/>
      <c r="O78" s="1676"/>
      <c r="P78" s="1677"/>
      <c r="Q78" s="84"/>
      <c r="R78" s="1050"/>
      <c r="S78" s="1130"/>
    </row>
    <row r="79" spans="1:19" ht="30" customHeight="1">
      <c r="A79" s="931"/>
      <c r="B79" s="61" t="s">
        <v>1221</v>
      </c>
      <c r="C79" s="27" t="s">
        <v>1185</v>
      </c>
      <c r="D79" s="936" t="s">
        <v>1178</v>
      </c>
      <c r="E79" s="36"/>
      <c r="F79" s="60"/>
      <c r="G79" s="997"/>
      <c r="H79" s="996"/>
      <c r="I79" s="996"/>
      <c r="J79" s="996"/>
      <c r="K79" s="996"/>
      <c r="L79" s="996"/>
      <c r="M79" s="996"/>
      <c r="N79" s="996"/>
      <c r="O79" s="996"/>
      <c r="P79" s="1041"/>
      <c r="Q79" s="84"/>
      <c r="R79" s="1050"/>
      <c r="S79" s="1752"/>
    </row>
    <row r="80" spans="1:19" ht="30" customHeight="1">
      <c r="A80" s="931"/>
      <c r="B80" s="61" t="s">
        <v>211</v>
      </c>
      <c r="C80" s="27" t="s">
        <v>1185</v>
      </c>
      <c r="D80" s="936" t="s">
        <v>16</v>
      </c>
      <c r="E80" s="36">
        <v>300000</v>
      </c>
      <c r="F80" s="60"/>
      <c r="G80" s="1755" t="s">
        <v>1224</v>
      </c>
      <c r="H80" s="1756"/>
      <c r="I80" s="1756"/>
      <c r="J80" s="1756"/>
      <c r="K80" s="1756"/>
      <c r="L80" s="1756"/>
      <c r="M80" s="1756"/>
      <c r="N80" s="1756"/>
      <c r="O80" s="1756"/>
      <c r="P80" s="1757"/>
      <c r="Q80" s="84">
        <v>355000</v>
      </c>
      <c r="R80" s="1050"/>
      <c r="S80" s="1753"/>
    </row>
    <row r="81" spans="1:19" ht="30" customHeight="1">
      <c r="A81" s="931"/>
      <c r="B81" s="61" t="s">
        <v>213</v>
      </c>
      <c r="C81" s="27" t="s">
        <v>1185</v>
      </c>
      <c r="D81" s="28" t="s">
        <v>16</v>
      </c>
      <c r="E81" s="36">
        <v>300000</v>
      </c>
      <c r="F81" s="60"/>
      <c r="G81" s="1758"/>
      <c r="H81" s="1759"/>
      <c r="I81" s="1759"/>
      <c r="J81" s="1759"/>
      <c r="K81" s="1759"/>
      <c r="L81" s="1759"/>
      <c r="M81" s="1759"/>
      <c r="N81" s="1759"/>
      <c r="O81" s="1759"/>
      <c r="P81" s="1760"/>
      <c r="Q81" s="84">
        <v>355000</v>
      </c>
      <c r="R81" s="88"/>
      <c r="S81" s="1754"/>
    </row>
    <row r="82" spans="1:19" ht="30" customHeight="1">
      <c r="A82" s="931" t="s">
        <v>1225</v>
      </c>
      <c r="B82" s="932" t="s">
        <v>1364</v>
      </c>
      <c r="C82" s="992"/>
      <c r="D82" s="993"/>
      <c r="E82" s="994"/>
      <c r="F82" s="995"/>
      <c r="G82" s="996"/>
      <c r="H82" s="996"/>
      <c r="I82" s="996"/>
      <c r="J82" s="996"/>
      <c r="K82" s="996"/>
      <c r="L82" s="996"/>
      <c r="M82" s="996"/>
      <c r="N82" s="996"/>
      <c r="O82" s="996"/>
      <c r="P82" s="996"/>
      <c r="Q82" s="1051"/>
      <c r="R82" s="1049"/>
      <c r="S82" s="1052"/>
    </row>
    <row r="83" spans="1:19" ht="30" customHeight="1">
      <c r="A83" s="19"/>
      <c r="B83" s="1663" t="s">
        <v>1365</v>
      </c>
      <c r="C83" s="1664"/>
      <c r="D83" s="1664"/>
      <c r="E83" s="1664"/>
      <c r="F83" s="1664"/>
      <c r="G83" s="1664"/>
      <c r="H83" s="1664"/>
      <c r="I83" s="1664"/>
      <c r="J83" s="1664"/>
      <c r="K83" s="1664"/>
      <c r="L83" s="1664"/>
      <c r="M83" s="1664"/>
      <c r="N83" s="1664"/>
      <c r="O83" s="1664"/>
      <c r="P83" s="1664"/>
      <c r="Q83" s="1664"/>
      <c r="R83" s="1665"/>
      <c r="S83" s="1052"/>
    </row>
    <row r="84" spans="1:19" ht="39.950000000000003" customHeight="1">
      <c r="A84" s="19"/>
      <c r="B84" s="61" t="s">
        <v>1228</v>
      </c>
      <c r="C84" s="27" t="s">
        <v>1185</v>
      </c>
      <c r="D84" s="28"/>
      <c r="E84" s="36">
        <v>35000</v>
      </c>
      <c r="F84" s="60"/>
      <c r="G84" s="1755"/>
      <c r="H84" s="1756"/>
      <c r="I84" s="1756"/>
      <c r="J84" s="1756"/>
      <c r="K84" s="1756"/>
      <c r="L84" s="1756"/>
      <c r="M84" s="1756"/>
      <c r="N84" s="1756"/>
      <c r="O84" s="1756"/>
      <c r="P84" s="1757"/>
      <c r="Q84" s="84">
        <v>85000</v>
      </c>
      <c r="R84" s="88"/>
      <c r="S84" s="1798" t="s">
        <v>1229</v>
      </c>
    </row>
    <row r="85" spans="1:19" ht="39.950000000000003" customHeight="1">
      <c r="A85" s="19"/>
      <c r="B85" s="61" t="s">
        <v>1230</v>
      </c>
      <c r="C85" s="27" t="s">
        <v>1185</v>
      </c>
      <c r="D85" s="28"/>
      <c r="E85" s="36">
        <v>49000</v>
      </c>
      <c r="F85" s="60"/>
      <c r="G85" s="1758"/>
      <c r="H85" s="1759"/>
      <c r="I85" s="1759"/>
      <c r="J85" s="1759"/>
      <c r="K85" s="1759"/>
      <c r="L85" s="1759"/>
      <c r="M85" s="1759"/>
      <c r="N85" s="1759"/>
      <c r="O85" s="1759"/>
      <c r="P85" s="1760"/>
      <c r="Q85" s="84">
        <v>100000</v>
      </c>
      <c r="R85" s="88"/>
      <c r="S85" s="1799"/>
    </row>
    <row r="86" spans="1:19" ht="30.75" customHeight="1">
      <c r="A86" s="62" t="s">
        <v>1231</v>
      </c>
      <c r="B86" s="1666" t="s">
        <v>1232</v>
      </c>
      <c r="C86" s="1666"/>
      <c r="D86" s="1666"/>
      <c r="E86" s="1666"/>
      <c r="F86" s="1666"/>
      <c r="G86" s="1666"/>
      <c r="H86" s="1666"/>
      <c r="I86" s="1666"/>
      <c r="J86" s="1666"/>
      <c r="K86" s="1666"/>
      <c r="L86" s="1666"/>
      <c r="M86" s="1666"/>
      <c r="N86" s="1666"/>
      <c r="O86" s="1666"/>
      <c r="P86" s="1666"/>
      <c r="Q86" s="1666"/>
      <c r="R86" s="1666"/>
      <c r="S86" s="1053"/>
    </row>
    <row r="87" spans="1:19" ht="30" customHeight="1">
      <c r="A87" s="12">
        <v>1</v>
      </c>
      <c r="B87" s="1643" t="s">
        <v>1366</v>
      </c>
      <c r="C87" s="1644"/>
      <c r="D87" s="1644"/>
      <c r="E87" s="1644"/>
      <c r="F87" s="1644"/>
      <c r="G87" s="1644"/>
      <c r="H87" s="1644"/>
      <c r="I87" s="1644"/>
      <c r="J87" s="1644"/>
      <c r="K87" s="1644"/>
      <c r="L87" s="1644"/>
      <c r="M87" s="1644"/>
      <c r="N87" s="1644"/>
      <c r="O87" s="1644"/>
      <c r="P87" s="1644"/>
      <c r="Q87" s="1644"/>
      <c r="R87" s="1644"/>
      <c r="S87" s="1054"/>
    </row>
    <row r="88" spans="1:19" ht="30" customHeight="1">
      <c r="A88" s="12"/>
      <c r="B88" s="1106" t="s">
        <v>1238</v>
      </c>
      <c r="C88" s="64"/>
      <c r="D88" s="64"/>
      <c r="E88" s="64"/>
      <c r="F88" s="998"/>
      <c r="G88" s="1765" t="s">
        <v>1367</v>
      </c>
      <c r="H88" s="1765"/>
      <c r="I88" s="1765"/>
      <c r="J88" s="1765"/>
      <c r="K88" s="1765"/>
      <c r="L88" s="1765"/>
      <c r="M88" s="1765"/>
      <c r="N88" s="1765"/>
      <c r="O88" s="1765"/>
      <c r="P88" s="1765"/>
      <c r="Q88" s="1765"/>
      <c r="R88" s="1765"/>
      <c r="S88" s="1055"/>
    </row>
    <row r="89" spans="1:19" ht="30" customHeight="1">
      <c r="A89" s="12"/>
      <c r="B89" s="1109" t="s">
        <v>1240</v>
      </c>
      <c r="C89" s="1000" t="s">
        <v>724</v>
      </c>
      <c r="D89" s="27"/>
      <c r="E89" s="1001">
        <v>1465000</v>
      </c>
      <c r="F89" s="1002"/>
      <c r="G89" s="1765"/>
      <c r="H89" s="1765"/>
      <c r="I89" s="1765"/>
      <c r="J89" s="1765"/>
      <c r="K89" s="1765"/>
      <c r="L89" s="1765"/>
      <c r="M89" s="1765"/>
      <c r="N89" s="1765"/>
      <c r="O89" s="1765"/>
      <c r="P89" s="1765"/>
      <c r="Q89" s="1765"/>
      <c r="R89" s="1765"/>
      <c r="S89" s="1056"/>
    </row>
    <row r="90" spans="1:19" ht="30" customHeight="1">
      <c r="A90" s="12"/>
      <c r="B90" s="1078" t="s">
        <v>1241</v>
      </c>
      <c r="C90" s="1004" t="s">
        <v>724</v>
      </c>
      <c r="D90" s="27"/>
      <c r="E90" s="1005">
        <v>1515000</v>
      </c>
      <c r="F90" s="1006"/>
      <c r="G90" s="1765"/>
      <c r="H90" s="1765"/>
      <c r="I90" s="1765"/>
      <c r="J90" s="1765"/>
      <c r="K90" s="1765"/>
      <c r="L90" s="1765"/>
      <c r="M90" s="1765"/>
      <c r="N90" s="1765"/>
      <c r="O90" s="1765"/>
      <c r="P90" s="1765"/>
      <c r="Q90" s="1765"/>
      <c r="R90" s="1765"/>
      <c r="S90" s="1056"/>
    </row>
    <row r="91" spans="1:19" ht="30" customHeight="1">
      <c r="A91" s="12"/>
      <c r="B91" s="1106" t="s">
        <v>1242</v>
      </c>
      <c r="C91" s="64"/>
      <c r="D91" s="64"/>
      <c r="E91" s="64"/>
      <c r="F91" s="998"/>
      <c r="G91" s="1765" t="s">
        <v>1367</v>
      </c>
      <c r="H91" s="1765"/>
      <c r="I91" s="1765"/>
      <c r="J91" s="1765"/>
      <c r="K91" s="1765"/>
      <c r="L91" s="1765"/>
      <c r="M91" s="1765"/>
      <c r="N91" s="1765"/>
      <c r="O91" s="1765"/>
      <c r="P91" s="1765"/>
      <c r="Q91" s="1765"/>
      <c r="R91" s="1765"/>
      <c r="S91" s="1688"/>
    </row>
    <row r="92" spans="1:19" ht="30" customHeight="1">
      <c r="A92" s="12"/>
      <c r="B92" s="1109" t="s">
        <v>1240</v>
      </c>
      <c r="C92" s="1008" t="s">
        <v>724</v>
      </c>
      <c r="D92" s="1000"/>
      <c r="E92" s="1009">
        <v>1515000</v>
      </c>
      <c r="F92" s="998"/>
      <c r="G92" s="1765"/>
      <c r="H92" s="1765"/>
      <c r="I92" s="1765"/>
      <c r="J92" s="1765"/>
      <c r="K92" s="1765"/>
      <c r="L92" s="1765"/>
      <c r="M92" s="1765"/>
      <c r="N92" s="1765"/>
      <c r="O92" s="1765"/>
      <c r="P92" s="1765"/>
      <c r="Q92" s="1765"/>
      <c r="R92" s="1765"/>
      <c r="S92" s="1689"/>
    </row>
    <row r="93" spans="1:19" ht="30" customHeight="1">
      <c r="A93" s="12"/>
      <c r="B93" s="1078" t="s">
        <v>1241</v>
      </c>
      <c r="C93" s="1010" t="s">
        <v>724</v>
      </c>
      <c r="D93" s="1004"/>
      <c r="E93" s="1011">
        <v>1565000</v>
      </c>
      <c r="F93" s="998"/>
      <c r="G93" s="1765"/>
      <c r="H93" s="1765"/>
      <c r="I93" s="1765"/>
      <c r="J93" s="1765"/>
      <c r="K93" s="1765"/>
      <c r="L93" s="1765"/>
      <c r="M93" s="1765"/>
      <c r="N93" s="1765"/>
      <c r="O93" s="1765"/>
      <c r="P93" s="1765"/>
      <c r="Q93" s="1765"/>
      <c r="R93" s="1765"/>
      <c r="S93" s="1690"/>
    </row>
    <row r="94" spans="1:19" ht="30" customHeight="1">
      <c r="A94" s="12"/>
      <c r="B94" s="1106" t="s">
        <v>1243</v>
      </c>
      <c r="C94" s="64"/>
      <c r="D94" s="64"/>
      <c r="E94" s="64"/>
      <c r="F94" s="998"/>
      <c r="G94" s="1765" t="s">
        <v>1367</v>
      </c>
      <c r="H94" s="1765"/>
      <c r="I94" s="1765"/>
      <c r="J94" s="1765"/>
      <c r="K94" s="1765"/>
      <c r="L94" s="1765"/>
      <c r="M94" s="1765"/>
      <c r="N94" s="1765"/>
      <c r="O94" s="1765"/>
      <c r="P94" s="1765"/>
      <c r="Q94" s="1765"/>
      <c r="R94" s="1765"/>
      <c r="S94" s="1688"/>
    </row>
    <row r="95" spans="1:19" ht="30" customHeight="1">
      <c r="A95" s="988"/>
      <c r="B95" s="1109" t="s">
        <v>1240</v>
      </c>
      <c r="C95" s="1008" t="s">
        <v>724</v>
      </c>
      <c r="D95" s="1008"/>
      <c r="E95" s="1012">
        <v>1565000</v>
      </c>
      <c r="F95" s="1002"/>
      <c r="G95" s="1765"/>
      <c r="H95" s="1765"/>
      <c r="I95" s="1765"/>
      <c r="J95" s="1765"/>
      <c r="K95" s="1765"/>
      <c r="L95" s="1765"/>
      <c r="M95" s="1765"/>
      <c r="N95" s="1765"/>
      <c r="O95" s="1765"/>
      <c r="P95" s="1765"/>
      <c r="Q95" s="1765"/>
      <c r="R95" s="1765"/>
      <c r="S95" s="1689"/>
    </row>
    <row r="96" spans="1:19" ht="30" customHeight="1">
      <c r="A96" s="71"/>
      <c r="B96" s="1134" t="s">
        <v>1241</v>
      </c>
      <c r="C96" s="1014" t="s">
        <v>724</v>
      </c>
      <c r="D96" s="1014"/>
      <c r="E96" s="1015">
        <v>1615000</v>
      </c>
      <c r="F96" s="1016"/>
      <c r="G96" s="1765"/>
      <c r="H96" s="1765"/>
      <c r="I96" s="1765"/>
      <c r="J96" s="1765"/>
      <c r="K96" s="1765"/>
      <c r="L96" s="1765"/>
      <c r="M96" s="1765"/>
      <c r="N96" s="1765"/>
      <c r="O96" s="1765"/>
      <c r="P96" s="1765"/>
      <c r="Q96" s="1765"/>
      <c r="R96" s="1765"/>
      <c r="S96" s="1690"/>
    </row>
    <row r="97" spans="1:19" ht="24.75" customHeight="1">
      <c r="A97" s="62" t="s">
        <v>1247</v>
      </c>
      <c r="B97" s="1671" t="s">
        <v>1248</v>
      </c>
      <c r="C97" s="1672"/>
      <c r="D97" s="1672"/>
      <c r="E97" s="1672"/>
      <c r="F97" s="1672"/>
      <c r="G97" s="1672"/>
      <c r="H97" s="1672"/>
      <c r="I97" s="1672"/>
      <c r="J97" s="1672"/>
      <c r="K97" s="1672"/>
      <c r="L97" s="1672"/>
      <c r="M97" s="1672"/>
      <c r="N97" s="1672"/>
      <c r="O97" s="1672"/>
      <c r="P97" s="1672"/>
      <c r="Q97" s="1672"/>
      <c r="R97" s="1673"/>
      <c r="S97" s="1057"/>
    </row>
    <row r="98" spans="1:19" ht="50.1" customHeight="1">
      <c r="A98" s="12">
        <v>1</v>
      </c>
      <c r="B98" s="1788" t="s">
        <v>1350</v>
      </c>
      <c r="C98" s="1789"/>
      <c r="D98" s="1789"/>
      <c r="E98" s="1789"/>
      <c r="F98" s="1789"/>
      <c r="G98" s="1789"/>
      <c r="H98" s="1789"/>
      <c r="I98" s="1789"/>
      <c r="J98" s="1789"/>
      <c r="K98" s="1789"/>
      <c r="L98" s="1789"/>
      <c r="M98" s="1789"/>
      <c r="N98" s="1789"/>
      <c r="O98" s="1789"/>
      <c r="P98" s="1789"/>
      <c r="Q98" s="1789"/>
      <c r="R98" s="1790"/>
      <c r="S98" s="1058"/>
    </row>
    <row r="99" spans="1:19" ht="51" customHeight="1">
      <c r="A99" s="20"/>
      <c r="B99" s="1697" t="s">
        <v>1250</v>
      </c>
      <c r="C99" s="1698"/>
      <c r="D99" s="19"/>
      <c r="E99" s="74"/>
      <c r="F99" s="74"/>
      <c r="G99" s="12" t="s">
        <v>1251</v>
      </c>
      <c r="H99" s="1800" t="s">
        <v>1368</v>
      </c>
      <c r="I99" s="1801"/>
      <c r="J99" s="1801"/>
      <c r="K99" s="1801"/>
      <c r="L99" s="1801"/>
      <c r="M99" s="1801"/>
      <c r="N99" s="1801"/>
      <c r="O99" s="1801"/>
      <c r="P99" s="1801"/>
      <c r="Q99" s="1801"/>
      <c r="R99" s="1802"/>
      <c r="S99" s="1779"/>
    </row>
    <row r="100" spans="1:19" ht="30">
      <c r="A100" s="71"/>
      <c r="B100" s="1018" t="s">
        <v>1257</v>
      </c>
      <c r="C100" s="66" t="s">
        <v>1369</v>
      </c>
      <c r="D100" s="1114"/>
      <c r="E100" s="1019"/>
      <c r="F100" s="78"/>
      <c r="G100" s="1115">
        <f>1380000/1.08</f>
        <v>1277777.7777777778</v>
      </c>
      <c r="H100" s="1803"/>
      <c r="I100" s="1804"/>
      <c r="J100" s="1804"/>
      <c r="K100" s="1804"/>
      <c r="L100" s="1804"/>
      <c r="M100" s="1804"/>
      <c r="N100" s="1804"/>
      <c r="O100" s="1804"/>
      <c r="P100" s="1804"/>
      <c r="Q100" s="1804"/>
      <c r="R100" s="1805"/>
      <c r="S100" s="1779"/>
    </row>
    <row r="101" spans="1:19" ht="30">
      <c r="A101" s="71"/>
      <c r="B101" s="1018" t="s">
        <v>1258</v>
      </c>
      <c r="C101" s="66" t="s">
        <v>1369</v>
      </c>
      <c r="D101" s="1116"/>
      <c r="E101" s="1020"/>
      <c r="F101" s="78"/>
      <c r="G101" s="1005">
        <f>1430000/1.08</f>
        <v>1324074.0740740739</v>
      </c>
      <c r="H101" s="1803"/>
      <c r="I101" s="1804"/>
      <c r="J101" s="1804"/>
      <c r="K101" s="1804"/>
      <c r="L101" s="1804"/>
      <c r="M101" s="1804"/>
      <c r="N101" s="1804"/>
      <c r="O101" s="1804"/>
      <c r="P101" s="1804"/>
      <c r="Q101" s="1804"/>
      <c r="R101" s="1805"/>
      <c r="S101" s="1779"/>
    </row>
    <row r="102" spans="1:19" ht="30">
      <c r="A102" s="71"/>
      <c r="B102" s="1018" t="s">
        <v>1259</v>
      </c>
      <c r="C102" s="66" t="s">
        <v>1369</v>
      </c>
      <c r="D102" s="1116"/>
      <c r="E102" s="1020"/>
      <c r="F102" s="78"/>
      <c r="G102" s="1005">
        <f>1480000/1.08</f>
        <v>1370370.3703703703</v>
      </c>
      <c r="H102" s="1803"/>
      <c r="I102" s="1804"/>
      <c r="J102" s="1804"/>
      <c r="K102" s="1804"/>
      <c r="L102" s="1804"/>
      <c r="M102" s="1804"/>
      <c r="N102" s="1804"/>
      <c r="O102" s="1804"/>
      <c r="P102" s="1804"/>
      <c r="Q102" s="1804"/>
      <c r="R102" s="1805"/>
      <c r="S102" s="1779"/>
    </row>
    <row r="103" spans="1:19" ht="30">
      <c r="A103" s="71"/>
      <c r="B103" s="1018" t="s">
        <v>1260</v>
      </c>
      <c r="C103" s="66" t="s">
        <v>1369</v>
      </c>
      <c r="D103" s="1116"/>
      <c r="E103" s="1020"/>
      <c r="F103" s="78"/>
      <c r="G103" s="1005">
        <f>1530000/1.08</f>
        <v>1416666.6666666665</v>
      </c>
      <c r="H103" s="1803"/>
      <c r="I103" s="1804"/>
      <c r="J103" s="1804"/>
      <c r="K103" s="1804"/>
      <c r="L103" s="1804"/>
      <c r="M103" s="1804"/>
      <c r="N103" s="1804"/>
      <c r="O103" s="1804"/>
      <c r="P103" s="1804"/>
      <c r="Q103" s="1804"/>
      <c r="R103" s="1805"/>
      <c r="S103" s="1779"/>
    </row>
    <row r="104" spans="1:19" ht="30">
      <c r="A104" s="71"/>
      <c r="B104" s="1018" t="s">
        <v>1261</v>
      </c>
      <c r="C104" s="66" t="s">
        <v>1369</v>
      </c>
      <c r="D104" s="1116"/>
      <c r="E104" s="1020"/>
      <c r="F104" s="78"/>
      <c r="G104" s="1005">
        <f>1590000/1.08</f>
        <v>1472222.222222222</v>
      </c>
      <c r="H104" s="1803"/>
      <c r="I104" s="1804"/>
      <c r="J104" s="1804"/>
      <c r="K104" s="1804"/>
      <c r="L104" s="1804"/>
      <c r="M104" s="1804"/>
      <c r="N104" s="1804"/>
      <c r="O104" s="1804"/>
      <c r="P104" s="1804"/>
      <c r="Q104" s="1804"/>
      <c r="R104" s="1805"/>
      <c r="S104" s="1779"/>
    </row>
    <row r="105" spans="1:19" ht="30">
      <c r="A105" s="71"/>
      <c r="B105" s="1018" t="s">
        <v>1262</v>
      </c>
      <c r="C105" s="66" t="s">
        <v>1369</v>
      </c>
      <c r="D105" s="1116"/>
      <c r="E105" s="1020"/>
      <c r="F105" s="78"/>
      <c r="G105" s="1005">
        <f>1660000/1.08</f>
        <v>1537037.0370370368</v>
      </c>
      <c r="H105" s="1803"/>
      <c r="I105" s="1804"/>
      <c r="J105" s="1804"/>
      <c r="K105" s="1804"/>
      <c r="L105" s="1804"/>
      <c r="M105" s="1804"/>
      <c r="N105" s="1804"/>
      <c r="O105" s="1804"/>
      <c r="P105" s="1804"/>
      <c r="Q105" s="1804"/>
      <c r="R105" s="1805"/>
      <c r="S105" s="1779"/>
    </row>
    <row r="106" spans="1:19" ht="30">
      <c r="A106" s="71"/>
      <c r="B106" s="1018" t="s">
        <v>1263</v>
      </c>
      <c r="C106" s="66" t="s">
        <v>1369</v>
      </c>
      <c r="D106" s="1116"/>
      <c r="E106" s="1020"/>
      <c r="F106" s="78"/>
      <c r="G106" s="1005">
        <f>1805000/1.08</f>
        <v>1671296.2962962962</v>
      </c>
      <c r="H106" s="1803"/>
      <c r="I106" s="1804"/>
      <c r="J106" s="1804"/>
      <c r="K106" s="1804"/>
      <c r="L106" s="1804"/>
      <c r="M106" s="1804"/>
      <c r="N106" s="1804"/>
      <c r="O106" s="1804"/>
      <c r="P106" s="1804"/>
      <c r="Q106" s="1804"/>
      <c r="R106" s="1805"/>
      <c r="S106" s="1779"/>
    </row>
    <row r="107" spans="1:19" ht="30">
      <c r="A107" s="71"/>
      <c r="B107" s="1117" t="s">
        <v>1264</v>
      </c>
      <c r="C107" s="1118" t="s">
        <v>1370</v>
      </c>
      <c r="D107" s="1119"/>
      <c r="E107" s="1021"/>
      <c r="F107" s="78"/>
      <c r="G107" s="1005">
        <f>2000000/1.08</f>
        <v>1851851.8518518517</v>
      </c>
      <c r="H107" s="1803"/>
      <c r="I107" s="1804"/>
      <c r="J107" s="1804"/>
      <c r="K107" s="1804"/>
      <c r="L107" s="1804"/>
      <c r="M107" s="1804"/>
      <c r="N107" s="1804"/>
      <c r="O107" s="1804"/>
      <c r="P107" s="1804"/>
      <c r="Q107" s="1804"/>
      <c r="R107" s="1805"/>
      <c r="S107" s="1779"/>
    </row>
    <row r="108" spans="1:19" ht="30" customHeight="1">
      <c r="A108" s="1793"/>
      <c r="B108" s="1795" t="s">
        <v>1371</v>
      </c>
      <c r="C108" s="1765" t="s">
        <v>1370</v>
      </c>
      <c r="D108" s="1765"/>
      <c r="E108" s="1797"/>
      <c r="F108" s="1809">
        <f>G107</f>
        <v>1851851.8518518517</v>
      </c>
      <c r="G108" s="1810"/>
      <c r="H108" s="1803"/>
      <c r="I108" s="1804"/>
      <c r="J108" s="1804"/>
      <c r="K108" s="1804"/>
      <c r="L108" s="1804"/>
      <c r="M108" s="1804"/>
      <c r="N108" s="1804"/>
      <c r="O108" s="1804"/>
      <c r="P108" s="1804"/>
      <c r="Q108" s="1804"/>
      <c r="R108" s="1805"/>
      <c r="S108" s="1779"/>
    </row>
    <row r="109" spans="1:19" ht="15" customHeight="1">
      <c r="A109" s="1794"/>
      <c r="B109" s="1796"/>
      <c r="C109" s="1765"/>
      <c r="D109" s="1765"/>
      <c r="E109" s="1797"/>
      <c r="F109" s="1811" t="s">
        <v>1372</v>
      </c>
      <c r="G109" s="1812"/>
      <c r="H109" s="1806"/>
      <c r="I109" s="1807"/>
      <c r="J109" s="1807"/>
      <c r="K109" s="1807"/>
      <c r="L109" s="1807"/>
      <c r="M109" s="1807"/>
      <c r="N109" s="1807"/>
      <c r="O109" s="1807"/>
      <c r="P109" s="1807"/>
      <c r="Q109" s="1807"/>
      <c r="R109" s="1808"/>
      <c r="S109" s="1060"/>
    </row>
    <row r="110" spans="1:19" ht="30" customHeight="1">
      <c r="A110" s="62" t="s">
        <v>1266</v>
      </c>
      <c r="B110" s="1699" t="s">
        <v>1267</v>
      </c>
      <c r="C110" s="1700"/>
      <c r="D110" s="1700"/>
      <c r="E110" s="1700"/>
      <c r="F110" s="1700"/>
      <c r="G110" s="1700"/>
      <c r="H110" s="1700"/>
      <c r="I110" s="1700"/>
      <c r="J110" s="1700"/>
      <c r="K110" s="1700"/>
      <c r="L110" s="1700"/>
      <c r="M110" s="1700"/>
      <c r="N110" s="1700"/>
      <c r="O110" s="1700"/>
      <c r="P110" s="1700"/>
      <c r="Q110" s="1700"/>
      <c r="R110" s="1701"/>
      <c r="S110" s="1064"/>
    </row>
    <row r="111" spans="1:19" ht="45" customHeight="1">
      <c r="A111" s="1120">
        <v>1</v>
      </c>
      <c r="B111" s="1653" t="s">
        <v>1373</v>
      </c>
      <c r="C111" s="1676"/>
      <c r="D111" s="1676"/>
      <c r="E111" s="1676"/>
      <c r="F111" s="1676"/>
      <c r="G111" s="1676"/>
      <c r="H111" s="1676"/>
      <c r="I111" s="1676"/>
      <c r="J111" s="1676"/>
      <c r="K111" s="1676"/>
      <c r="L111" s="1676"/>
      <c r="M111" s="1676"/>
      <c r="N111" s="1676"/>
      <c r="O111" s="1676"/>
      <c r="P111" s="1676"/>
      <c r="Q111" s="1676"/>
      <c r="R111" s="1677"/>
      <c r="S111" s="1055"/>
    </row>
    <row r="112" spans="1:19" ht="22.5" customHeight="1">
      <c r="A112" s="1712"/>
      <c r="B112" s="1702" t="s">
        <v>1374</v>
      </c>
      <c r="C112" s="1703"/>
      <c r="D112" s="1703"/>
      <c r="E112" s="1703"/>
      <c r="F112" s="1703"/>
      <c r="G112" s="1703"/>
      <c r="H112" s="1703"/>
      <c r="I112" s="1703"/>
      <c r="J112" s="1703"/>
      <c r="K112" s="1703"/>
      <c r="L112" s="1703"/>
      <c r="M112" s="1703"/>
      <c r="N112" s="1703"/>
      <c r="O112" s="1703"/>
      <c r="P112" s="1121"/>
      <c r="Q112" s="1121"/>
      <c r="R112" s="1121"/>
      <c r="S112" s="1688"/>
    </row>
    <row r="113" spans="1:19" ht="18" customHeight="1">
      <c r="A113" s="1713"/>
      <c r="B113" s="1704" t="s">
        <v>1270</v>
      </c>
      <c r="C113" s="1670"/>
      <c r="D113" s="1670"/>
      <c r="E113" s="1670"/>
      <c r="F113" s="1670"/>
      <c r="G113" s="1670"/>
      <c r="H113" s="1670"/>
      <c r="I113" s="1670"/>
      <c r="J113" s="1670"/>
      <c r="K113" s="1670"/>
      <c r="L113" s="1670"/>
      <c r="M113" s="1670"/>
      <c r="N113" s="1670"/>
      <c r="O113" s="1670"/>
      <c r="P113" s="955"/>
      <c r="Q113" s="955"/>
      <c r="R113" s="955"/>
      <c r="S113" s="1690"/>
    </row>
    <row r="114" spans="1:19" ht="28.5" customHeight="1">
      <c r="A114" s="973"/>
      <c r="B114" s="1123"/>
      <c r="C114" s="1124"/>
      <c r="D114" s="1124"/>
      <c r="E114" s="1124"/>
      <c r="F114" s="1125"/>
      <c r="G114" s="1705" t="s">
        <v>1271</v>
      </c>
      <c r="H114" s="1706"/>
      <c r="I114" s="1706"/>
      <c r="J114" s="1706"/>
      <c r="K114" s="1706"/>
      <c r="L114" s="1706"/>
      <c r="M114" s="1706"/>
      <c r="N114" s="1706"/>
      <c r="O114" s="1706"/>
      <c r="P114" s="1706"/>
      <c r="Q114" s="1706"/>
      <c r="R114" s="1706"/>
      <c r="S114" s="54"/>
    </row>
    <row r="115" spans="1:19" ht="30" customHeight="1">
      <c r="A115" s="71"/>
      <c r="B115" s="1126" t="s">
        <v>1272</v>
      </c>
      <c r="C115" s="935" t="s">
        <v>1273</v>
      </c>
      <c r="D115" s="27"/>
      <c r="E115" s="1025">
        <v>485000</v>
      </c>
      <c r="F115" s="84"/>
      <c r="G115" s="1734"/>
      <c r="H115" s="1735"/>
      <c r="I115" s="1736"/>
      <c r="J115" s="1127">
        <f>E115</f>
        <v>485000</v>
      </c>
      <c r="K115" s="1743"/>
      <c r="L115" s="1744"/>
      <c r="M115" s="1745"/>
      <c r="N115" s="1127">
        <f>E115</f>
        <v>485000</v>
      </c>
      <c r="O115" s="1743"/>
      <c r="P115" s="1744"/>
      <c r="Q115" s="1744"/>
      <c r="R115" s="1745"/>
      <c r="S115" s="1728"/>
    </row>
    <row r="116" spans="1:19" ht="30" customHeight="1">
      <c r="A116" s="71"/>
      <c r="B116" s="1028" t="s">
        <v>1274</v>
      </c>
      <c r="C116" s="27" t="s">
        <v>1273</v>
      </c>
      <c r="D116" s="27"/>
      <c r="E116" s="1029">
        <v>550000</v>
      </c>
      <c r="F116" s="1030"/>
      <c r="G116" s="1737"/>
      <c r="H116" s="1738"/>
      <c r="I116" s="1739"/>
      <c r="J116" s="1127">
        <f t="shared" ref="J116:J132" si="0">E116</f>
        <v>550000</v>
      </c>
      <c r="K116" s="1746"/>
      <c r="L116" s="1747"/>
      <c r="M116" s="1748"/>
      <c r="N116" s="1127">
        <f>E116</f>
        <v>550000</v>
      </c>
      <c r="O116" s="1746"/>
      <c r="P116" s="1747"/>
      <c r="Q116" s="1747"/>
      <c r="R116" s="1748"/>
      <c r="S116" s="1729"/>
    </row>
    <row r="117" spans="1:19" ht="30" customHeight="1">
      <c r="A117" s="71"/>
      <c r="B117" s="1028" t="s">
        <v>1375</v>
      </c>
      <c r="C117" s="27" t="s">
        <v>1273</v>
      </c>
      <c r="D117" s="27"/>
      <c r="E117" s="1029">
        <v>615000</v>
      </c>
      <c r="F117" s="1033"/>
      <c r="G117" s="1737"/>
      <c r="H117" s="1738"/>
      <c r="I117" s="1739"/>
      <c r="J117" s="1127">
        <f t="shared" si="0"/>
        <v>615000</v>
      </c>
      <c r="K117" s="1746"/>
      <c r="L117" s="1747"/>
      <c r="M117" s="1748"/>
      <c r="N117" s="1127">
        <f>E117</f>
        <v>615000</v>
      </c>
      <c r="O117" s="1746"/>
      <c r="P117" s="1747"/>
      <c r="Q117" s="1747"/>
      <c r="R117" s="1748"/>
      <c r="S117" s="1729"/>
    </row>
    <row r="118" spans="1:19" ht="30" customHeight="1">
      <c r="A118" s="71"/>
      <c r="B118" s="1018" t="s">
        <v>1276</v>
      </c>
      <c r="C118" s="27" t="s">
        <v>1273</v>
      </c>
      <c r="D118" s="27"/>
      <c r="E118" s="1029">
        <v>735000</v>
      </c>
      <c r="F118" s="1033"/>
      <c r="G118" s="1737"/>
      <c r="H118" s="1738"/>
      <c r="I118" s="1739"/>
      <c r="J118" s="1127">
        <f t="shared" si="0"/>
        <v>735000</v>
      </c>
      <c r="K118" s="1746"/>
      <c r="L118" s="1747"/>
      <c r="M118" s="1748"/>
      <c r="N118" s="1029">
        <f>E118</f>
        <v>735000</v>
      </c>
      <c r="O118" s="1746"/>
      <c r="P118" s="1747"/>
      <c r="Q118" s="1747"/>
      <c r="R118" s="1748"/>
      <c r="S118" s="1729"/>
    </row>
    <row r="119" spans="1:19" ht="30" customHeight="1">
      <c r="A119" s="71"/>
      <c r="B119" s="1018" t="s">
        <v>1277</v>
      </c>
      <c r="C119" s="27" t="s">
        <v>1273</v>
      </c>
      <c r="D119" s="27"/>
      <c r="E119" s="1029">
        <v>800000</v>
      </c>
      <c r="F119" s="1033"/>
      <c r="G119" s="1737"/>
      <c r="H119" s="1738"/>
      <c r="I119" s="1739"/>
      <c r="J119" s="1127">
        <f t="shared" si="0"/>
        <v>800000</v>
      </c>
      <c r="K119" s="1746"/>
      <c r="L119" s="1747"/>
      <c r="M119" s="1748"/>
      <c r="N119" s="1034">
        <f t="shared" ref="N119:N132" si="1">J119</f>
        <v>800000</v>
      </c>
      <c r="O119" s="1746"/>
      <c r="P119" s="1747"/>
      <c r="Q119" s="1747"/>
      <c r="R119" s="1748"/>
      <c r="S119" s="1729"/>
    </row>
    <row r="120" spans="1:19" ht="30" customHeight="1">
      <c r="A120" s="71"/>
      <c r="B120" s="1018" t="s">
        <v>1278</v>
      </c>
      <c r="C120" s="27" t="s">
        <v>1273</v>
      </c>
      <c r="D120" s="27"/>
      <c r="E120" s="1029">
        <v>875000</v>
      </c>
      <c r="F120" s="1033"/>
      <c r="G120" s="1737"/>
      <c r="H120" s="1738"/>
      <c r="I120" s="1739"/>
      <c r="J120" s="1127">
        <f t="shared" si="0"/>
        <v>875000</v>
      </c>
      <c r="K120" s="1746"/>
      <c r="L120" s="1747"/>
      <c r="M120" s="1748"/>
      <c r="N120" s="1034">
        <f t="shared" si="1"/>
        <v>875000</v>
      </c>
      <c r="O120" s="1746"/>
      <c r="P120" s="1747"/>
      <c r="Q120" s="1747"/>
      <c r="R120" s="1748"/>
      <c r="S120" s="1729"/>
    </row>
    <row r="121" spans="1:19" ht="30" customHeight="1">
      <c r="A121" s="71"/>
      <c r="B121" s="1018" t="s">
        <v>1279</v>
      </c>
      <c r="C121" s="27" t="s">
        <v>1273</v>
      </c>
      <c r="D121" s="27"/>
      <c r="E121" s="1034">
        <v>1090000</v>
      </c>
      <c r="F121" s="1035"/>
      <c r="G121" s="1737"/>
      <c r="H121" s="1738"/>
      <c r="I121" s="1739"/>
      <c r="J121" s="1127">
        <f t="shared" si="0"/>
        <v>1090000</v>
      </c>
      <c r="K121" s="1746"/>
      <c r="L121" s="1747"/>
      <c r="M121" s="1748"/>
      <c r="N121" s="1034">
        <f t="shared" si="1"/>
        <v>1090000</v>
      </c>
      <c r="O121" s="1746"/>
      <c r="P121" s="1747"/>
      <c r="Q121" s="1747"/>
      <c r="R121" s="1748"/>
      <c r="S121" s="1729"/>
    </row>
    <row r="122" spans="1:19" ht="30" customHeight="1">
      <c r="A122" s="71"/>
      <c r="B122" s="1018" t="s">
        <v>1280</v>
      </c>
      <c r="C122" s="27" t="s">
        <v>1273</v>
      </c>
      <c r="D122" s="27"/>
      <c r="E122" s="84">
        <v>1210000</v>
      </c>
      <c r="F122" s="1036"/>
      <c r="G122" s="1737"/>
      <c r="H122" s="1738"/>
      <c r="I122" s="1739"/>
      <c r="J122" s="1127">
        <f t="shared" si="0"/>
        <v>1210000</v>
      </c>
      <c r="K122" s="1746"/>
      <c r="L122" s="1747"/>
      <c r="M122" s="1748"/>
      <c r="N122" s="1034">
        <f t="shared" si="1"/>
        <v>1210000</v>
      </c>
      <c r="O122" s="1746"/>
      <c r="P122" s="1747"/>
      <c r="Q122" s="1747"/>
      <c r="R122" s="1748"/>
      <c r="S122" s="1729"/>
    </row>
    <row r="123" spans="1:19" ht="30" customHeight="1">
      <c r="A123" s="71"/>
      <c r="B123" s="1018" t="s">
        <v>1281</v>
      </c>
      <c r="C123" s="27" t="s">
        <v>1273</v>
      </c>
      <c r="D123" s="27"/>
      <c r="E123" s="84">
        <v>1320000</v>
      </c>
      <c r="F123" s="1036"/>
      <c r="G123" s="1737"/>
      <c r="H123" s="1738"/>
      <c r="I123" s="1739"/>
      <c r="J123" s="1127">
        <f t="shared" si="0"/>
        <v>1320000</v>
      </c>
      <c r="K123" s="1746"/>
      <c r="L123" s="1747"/>
      <c r="M123" s="1748"/>
      <c r="N123" s="1034">
        <f t="shared" si="1"/>
        <v>1320000</v>
      </c>
      <c r="O123" s="1746"/>
      <c r="P123" s="1747"/>
      <c r="Q123" s="1747"/>
      <c r="R123" s="1748"/>
      <c r="S123" s="1729"/>
    </row>
    <row r="124" spans="1:19" ht="30" customHeight="1">
      <c r="A124" s="71"/>
      <c r="B124" s="1018" t="s">
        <v>1282</v>
      </c>
      <c r="C124" s="27" t="s">
        <v>1273</v>
      </c>
      <c r="D124" s="27"/>
      <c r="E124" s="84">
        <v>1650000</v>
      </c>
      <c r="F124" s="1036"/>
      <c r="G124" s="1737"/>
      <c r="H124" s="1738"/>
      <c r="I124" s="1739"/>
      <c r="J124" s="1127">
        <f t="shared" si="0"/>
        <v>1650000</v>
      </c>
      <c r="K124" s="1746"/>
      <c r="L124" s="1747"/>
      <c r="M124" s="1748"/>
      <c r="N124" s="1034">
        <f t="shared" si="1"/>
        <v>1650000</v>
      </c>
      <c r="O124" s="1746"/>
      <c r="P124" s="1747"/>
      <c r="Q124" s="1747"/>
      <c r="R124" s="1748"/>
      <c r="S124" s="1729"/>
    </row>
    <row r="125" spans="1:19" ht="30" customHeight="1">
      <c r="A125" s="71"/>
      <c r="B125" s="1018" t="s">
        <v>1283</v>
      </c>
      <c r="C125" s="27" t="s">
        <v>1273</v>
      </c>
      <c r="D125" s="27"/>
      <c r="E125" s="1037">
        <v>1785000</v>
      </c>
      <c r="F125" s="1038"/>
      <c r="G125" s="1737"/>
      <c r="H125" s="1738"/>
      <c r="I125" s="1739"/>
      <c r="J125" s="1127">
        <f t="shared" si="0"/>
        <v>1785000</v>
      </c>
      <c r="K125" s="1746"/>
      <c r="L125" s="1747"/>
      <c r="M125" s="1748"/>
      <c r="N125" s="1034">
        <f t="shared" si="1"/>
        <v>1785000</v>
      </c>
      <c r="O125" s="1746"/>
      <c r="P125" s="1747"/>
      <c r="Q125" s="1747"/>
      <c r="R125" s="1748"/>
      <c r="S125" s="1729"/>
    </row>
    <row r="126" spans="1:19" ht="30" customHeight="1">
      <c r="A126" s="71"/>
      <c r="B126" s="1018" t="s">
        <v>1284</v>
      </c>
      <c r="C126" s="27" t="s">
        <v>1273</v>
      </c>
      <c r="D126" s="27"/>
      <c r="E126" s="1034">
        <v>1930000</v>
      </c>
      <c r="F126" s="1035"/>
      <c r="G126" s="1737"/>
      <c r="H126" s="1738"/>
      <c r="I126" s="1739"/>
      <c r="J126" s="1127">
        <f t="shared" si="0"/>
        <v>1930000</v>
      </c>
      <c r="K126" s="1746"/>
      <c r="L126" s="1747"/>
      <c r="M126" s="1748"/>
      <c r="N126" s="1034">
        <f t="shared" si="1"/>
        <v>1930000</v>
      </c>
      <c r="O126" s="1746"/>
      <c r="P126" s="1747"/>
      <c r="Q126" s="1747"/>
      <c r="R126" s="1748"/>
      <c r="S126" s="1729"/>
    </row>
    <row r="127" spans="1:19" ht="30" customHeight="1">
      <c r="A127" s="71"/>
      <c r="B127" s="1018" t="s">
        <v>1285</v>
      </c>
      <c r="C127" s="27" t="s">
        <v>1273</v>
      </c>
      <c r="D127" s="27"/>
      <c r="E127" s="1034">
        <v>2750000</v>
      </c>
      <c r="F127" s="1035"/>
      <c r="G127" s="1737"/>
      <c r="H127" s="1738"/>
      <c r="I127" s="1739"/>
      <c r="J127" s="1127">
        <f t="shared" si="0"/>
        <v>2750000</v>
      </c>
      <c r="K127" s="1746"/>
      <c r="L127" s="1747"/>
      <c r="M127" s="1748"/>
      <c r="N127" s="1034">
        <f t="shared" si="1"/>
        <v>2750000</v>
      </c>
      <c r="O127" s="1746"/>
      <c r="P127" s="1747"/>
      <c r="Q127" s="1747"/>
      <c r="R127" s="1748"/>
      <c r="S127" s="1729"/>
    </row>
    <row r="128" spans="1:19" ht="30" customHeight="1">
      <c r="A128" s="71"/>
      <c r="B128" s="1018" t="s">
        <v>1286</v>
      </c>
      <c r="C128" s="27" t="s">
        <v>1273</v>
      </c>
      <c r="D128" s="27"/>
      <c r="E128" s="1067">
        <v>3050000</v>
      </c>
      <c r="F128" s="1067"/>
      <c r="G128" s="1737"/>
      <c r="H128" s="1738"/>
      <c r="I128" s="1739"/>
      <c r="J128" s="1127">
        <f t="shared" si="0"/>
        <v>3050000</v>
      </c>
      <c r="K128" s="1746"/>
      <c r="L128" s="1747"/>
      <c r="M128" s="1748"/>
      <c r="N128" s="1034">
        <f t="shared" si="1"/>
        <v>3050000</v>
      </c>
      <c r="O128" s="1746"/>
      <c r="P128" s="1747"/>
      <c r="Q128" s="1747"/>
      <c r="R128" s="1748"/>
      <c r="S128" s="1729"/>
    </row>
    <row r="129" spans="1:19" ht="30" customHeight="1">
      <c r="A129" s="71"/>
      <c r="B129" s="1018" t="s">
        <v>1287</v>
      </c>
      <c r="C129" s="27" t="s">
        <v>1273</v>
      </c>
      <c r="D129" s="27"/>
      <c r="E129" s="1037">
        <v>3300000</v>
      </c>
      <c r="F129" s="1038"/>
      <c r="G129" s="1737"/>
      <c r="H129" s="1738"/>
      <c r="I129" s="1739"/>
      <c r="J129" s="1127">
        <f t="shared" si="0"/>
        <v>3300000</v>
      </c>
      <c r="K129" s="1746"/>
      <c r="L129" s="1747"/>
      <c r="M129" s="1748"/>
      <c r="N129" s="1034">
        <f t="shared" si="1"/>
        <v>3300000</v>
      </c>
      <c r="O129" s="1746"/>
      <c r="P129" s="1747"/>
      <c r="Q129" s="1747"/>
      <c r="R129" s="1748"/>
      <c r="S129" s="1729"/>
    </row>
    <row r="130" spans="1:19" ht="30" customHeight="1">
      <c r="A130" s="71"/>
      <c r="B130" s="1018" t="s">
        <v>1288</v>
      </c>
      <c r="C130" s="27" t="s">
        <v>1273</v>
      </c>
      <c r="D130" s="27"/>
      <c r="E130" s="1034">
        <v>3950000</v>
      </c>
      <c r="F130" s="1035"/>
      <c r="G130" s="1737"/>
      <c r="H130" s="1738"/>
      <c r="I130" s="1739"/>
      <c r="J130" s="1127">
        <f t="shared" si="0"/>
        <v>3950000</v>
      </c>
      <c r="K130" s="1746"/>
      <c r="L130" s="1747"/>
      <c r="M130" s="1748"/>
      <c r="N130" s="1034">
        <f t="shared" si="1"/>
        <v>3950000</v>
      </c>
      <c r="O130" s="1746"/>
      <c r="P130" s="1747"/>
      <c r="Q130" s="1747"/>
      <c r="R130" s="1748"/>
      <c r="S130" s="1729"/>
    </row>
    <row r="131" spans="1:19" ht="30" customHeight="1">
      <c r="A131" s="71"/>
      <c r="B131" s="1018" t="s">
        <v>1289</v>
      </c>
      <c r="C131" s="27" t="s">
        <v>1273</v>
      </c>
      <c r="D131" s="27"/>
      <c r="E131" s="1034">
        <v>4350000</v>
      </c>
      <c r="F131" s="1035"/>
      <c r="G131" s="1737"/>
      <c r="H131" s="1738"/>
      <c r="I131" s="1739"/>
      <c r="J131" s="1127">
        <f t="shared" si="0"/>
        <v>4350000</v>
      </c>
      <c r="K131" s="1746"/>
      <c r="L131" s="1747"/>
      <c r="M131" s="1748"/>
      <c r="N131" s="1034">
        <f t="shared" si="1"/>
        <v>4350000</v>
      </c>
      <c r="O131" s="1746"/>
      <c r="P131" s="1747"/>
      <c r="Q131" s="1747"/>
      <c r="R131" s="1748"/>
      <c r="S131" s="1729"/>
    </row>
    <row r="132" spans="1:19" ht="30" customHeight="1">
      <c r="A132" s="71"/>
      <c r="B132" s="1131" t="s">
        <v>1290</v>
      </c>
      <c r="C132" s="27" t="s">
        <v>1273</v>
      </c>
      <c r="D132" s="27"/>
      <c r="E132" s="1067">
        <v>4750000</v>
      </c>
      <c r="F132" s="1069"/>
      <c r="G132" s="1740"/>
      <c r="H132" s="1741"/>
      <c r="I132" s="1742"/>
      <c r="J132" s="1127">
        <f t="shared" si="0"/>
        <v>4750000</v>
      </c>
      <c r="K132" s="1749"/>
      <c r="L132" s="1750"/>
      <c r="M132" s="1751"/>
      <c r="N132" s="1034">
        <f t="shared" si="1"/>
        <v>4750000</v>
      </c>
      <c r="O132" s="1091"/>
      <c r="P132" s="1091"/>
      <c r="Q132" s="1091"/>
      <c r="R132" s="1091"/>
      <c r="S132" s="1730"/>
    </row>
    <row r="133" spans="1:19" ht="45" customHeight="1">
      <c r="A133" s="12">
        <v>2</v>
      </c>
      <c r="B133" s="1816" t="s">
        <v>1382</v>
      </c>
      <c r="C133" s="1817"/>
      <c r="D133" s="1817"/>
      <c r="E133" s="1817"/>
      <c r="F133" s="1817"/>
      <c r="G133" s="1817"/>
      <c r="H133" s="1817"/>
      <c r="I133" s="1817"/>
      <c r="J133" s="1817"/>
      <c r="K133" s="1817"/>
      <c r="L133" s="1817"/>
      <c r="M133" s="1817"/>
      <c r="N133" s="1817"/>
      <c r="O133" s="1817"/>
      <c r="P133" s="1817"/>
      <c r="Q133" s="1817"/>
      <c r="R133" s="1817"/>
      <c r="S133" s="58"/>
    </row>
    <row r="134" spans="1:19">
      <c r="A134" s="71"/>
      <c r="B134" s="1075" t="s">
        <v>1291</v>
      </c>
      <c r="C134" s="1076"/>
      <c r="D134" s="1077"/>
      <c r="E134" s="32"/>
      <c r="F134" s="105"/>
      <c r="G134" s="1718" t="s">
        <v>1292</v>
      </c>
      <c r="H134" s="1766"/>
      <c r="I134" s="1766"/>
      <c r="J134" s="1766"/>
      <c r="K134" s="1766"/>
      <c r="L134" s="1766"/>
      <c r="M134" s="1766"/>
      <c r="N134" s="1766"/>
      <c r="O134" s="1766"/>
      <c r="P134" s="1766"/>
      <c r="Q134" s="1766"/>
      <c r="R134" s="1766"/>
      <c r="S134" s="1731"/>
    </row>
    <row r="135" spans="1:19" ht="30">
      <c r="A135" s="71"/>
      <c r="B135" s="1132" t="s">
        <v>1293</v>
      </c>
      <c r="C135" s="27" t="s">
        <v>1273</v>
      </c>
      <c r="D135" s="28" t="s">
        <v>1294</v>
      </c>
      <c r="E135" s="108">
        <v>1420000</v>
      </c>
      <c r="F135" s="107"/>
      <c r="G135" s="1719"/>
      <c r="H135" s="1767"/>
      <c r="I135" s="1767"/>
      <c r="J135" s="1767"/>
      <c r="K135" s="1767"/>
      <c r="L135" s="1767"/>
      <c r="M135" s="1767"/>
      <c r="N135" s="1767"/>
      <c r="O135" s="1767"/>
      <c r="P135" s="1767"/>
      <c r="Q135" s="1767"/>
      <c r="R135" s="1767"/>
      <c r="S135" s="1732"/>
    </row>
    <row r="136" spans="1:19" ht="30">
      <c r="A136" s="71"/>
      <c r="B136" s="1132" t="s">
        <v>1295</v>
      </c>
      <c r="C136" s="27" t="s">
        <v>1273</v>
      </c>
      <c r="D136" s="27" t="s">
        <v>16</v>
      </c>
      <c r="E136" s="108">
        <v>1560000</v>
      </c>
      <c r="F136" s="107"/>
      <c r="G136" s="1719"/>
      <c r="H136" s="1767"/>
      <c r="I136" s="1767"/>
      <c r="J136" s="1767"/>
      <c r="K136" s="1767"/>
      <c r="L136" s="1767"/>
      <c r="M136" s="1767"/>
      <c r="N136" s="1767"/>
      <c r="O136" s="1767"/>
      <c r="P136" s="1767"/>
      <c r="Q136" s="1767"/>
      <c r="R136" s="1767"/>
      <c r="S136" s="1732"/>
    </row>
    <row r="137" spans="1:19" ht="30">
      <c r="A137" s="71"/>
      <c r="B137" s="1132" t="s">
        <v>1296</v>
      </c>
      <c r="C137" s="27" t="s">
        <v>1273</v>
      </c>
      <c r="D137" s="27" t="s">
        <v>16</v>
      </c>
      <c r="E137" s="108">
        <v>1670000</v>
      </c>
      <c r="F137" s="107"/>
      <c r="G137" s="1719"/>
      <c r="H137" s="1767"/>
      <c r="I137" s="1767"/>
      <c r="J137" s="1767"/>
      <c r="K137" s="1767"/>
      <c r="L137" s="1767"/>
      <c r="M137" s="1767"/>
      <c r="N137" s="1767"/>
      <c r="O137" s="1767"/>
      <c r="P137" s="1767"/>
      <c r="Q137" s="1767"/>
      <c r="R137" s="1767"/>
      <c r="S137" s="1732"/>
    </row>
    <row r="138" spans="1:19" ht="30">
      <c r="A138" s="71"/>
      <c r="B138" s="1132" t="s">
        <v>1297</v>
      </c>
      <c r="C138" s="27" t="s">
        <v>1273</v>
      </c>
      <c r="D138" s="27" t="s">
        <v>16</v>
      </c>
      <c r="E138" s="108">
        <v>2010000</v>
      </c>
      <c r="F138" s="107"/>
      <c r="G138" s="1719"/>
      <c r="H138" s="1767"/>
      <c r="I138" s="1767"/>
      <c r="J138" s="1767"/>
      <c r="K138" s="1767"/>
      <c r="L138" s="1767"/>
      <c r="M138" s="1767"/>
      <c r="N138" s="1767"/>
      <c r="O138" s="1767"/>
      <c r="P138" s="1767"/>
      <c r="Q138" s="1767"/>
      <c r="R138" s="1767"/>
      <c r="S138" s="1732"/>
    </row>
    <row r="139" spans="1:19" ht="30">
      <c r="A139" s="71"/>
      <c r="B139" s="1132" t="s">
        <v>1298</v>
      </c>
      <c r="C139" s="27" t="s">
        <v>1273</v>
      </c>
      <c r="D139" s="27" t="s">
        <v>16</v>
      </c>
      <c r="E139" s="108">
        <v>2150000</v>
      </c>
      <c r="F139" s="107"/>
      <c r="G139" s="1719"/>
      <c r="H139" s="1767"/>
      <c r="I139" s="1767"/>
      <c r="J139" s="1767"/>
      <c r="K139" s="1767"/>
      <c r="L139" s="1767"/>
      <c r="M139" s="1767"/>
      <c r="N139" s="1767"/>
      <c r="O139" s="1767"/>
      <c r="P139" s="1767"/>
      <c r="Q139" s="1767"/>
      <c r="R139" s="1767"/>
      <c r="S139" s="1732"/>
    </row>
    <row r="140" spans="1:19" ht="30">
      <c r="A140" s="71"/>
      <c r="B140" s="1132" t="s">
        <v>1299</v>
      </c>
      <c r="C140" s="27" t="s">
        <v>1273</v>
      </c>
      <c r="D140" s="27" t="s">
        <v>16</v>
      </c>
      <c r="E140" s="108">
        <v>2260000</v>
      </c>
      <c r="F140" s="107"/>
      <c r="G140" s="1719"/>
      <c r="H140" s="1767"/>
      <c r="I140" s="1767"/>
      <c r="J140" s="1767"/>
      <c r="K140" s="1767"/>
      <c r="L140" s="1767"/>
      <c r="M140" s="1767"/>
      <c r="N140" s="1767"/>
      <c r="O140" s="1767"/>
      <c r="P140" s="1767"/>
      <c r="Q140" s="1767"/>
      <c r="R140" s="1767"/>
      <c r="S140" s="1732"/>
    </row>
    <row r="141" spans="1:19" ht="30">
      <c r="A141" s="71"/>
      <c r="B141" s="1134" t="s">
        <v>1300</v>
      </c>
      <c r="C141" s="27" t="s">
        <v>1273</v>
      </c>
      <c r="D141" s="27" t="s">
        <v>16</v>
      </c>
      <c r="E141" s="108">
        <v>2890000</v>
      </c>
      <c r="F141" s="107"/>
      <c r="G141" s="1719"/>
      <c r="H141" s="1767"/>
      <c r="I141" s="1767"/>
      <c r="J141" s="1767"/>
      <c r="K141" s="1767"/>
      <c r="L141" s="1767"/>
      <c r="M141" s="1767"/>
      <c r="N141" s="1767"/>
      <c r="O141" s="1767"/>
      <c r="P141" s="1767"/>
      <c r="Q141" s="1767"/>
      <c r="R141" s="1767"/>
      <c r="S141" s="1732"/>
    </row>
    <row r="142" spans="1:19" ht="30">
      <c r="A142" s="71"/>
      <c r="B142" s="1134" t="s">
        <v>1301</v>
      </c>
      <c r="C142" s="27" t="s">
        <v>1273</v>
      </c>
      <c r="D142" s="27" t="s">
        <v>16</v>
      </c>
      <c r="E142" s="108">
        <v>3170000</v>
      </c>
      <c r="F142" s="107"/>
      <c r="G142" s="1719"/>
      <c r="H142" s="1767"/>
      <c r="I142" s="1767"/>
      <c r="J142" s="1767"/>
      <c r="K142" s="1767"/>
      <c r="L142" s="1767"/>
      <c r="M142" s="1767"/>
      <c r="N142" s="1767"/>
      <c r="O142" s="1767"/>
      <c r="P142" s="1767"/>
      <c r="Q142" s="1767"/>
      <c r="R142" s="1767"/>
      <c r="S142" s="1732"/>
    </row>
    <row r="143" spans="1:19" ht="30">
      <c r="A143" s="71"/>
      <c r="B143" s="1134" t="s">
        <v>1302</v>
      </c>
      <c r="C143" s="27" t="s">
        <v>1273</v>
      </c>
      <c r="D143" s="27" t="s">
        <v>16</v>
      </c>
      <c r="E143" s="108">
        <v>3380000</v>
      </c>
      <c r="F143" s="107"/>
      <c r="G143" s="1719"/>
      <c r="H143" s="1767"/>
      <c r="I143" s="1767"/>
      <c r="J143" s="1767"/>
      <c r="K143" s="1767"/>
      <c r="L143" s="1767"/>
      <c r="M143" s="1767"/>
      <c r="N143" s="1767"/>
      <c r="O143" s="1767"/>
      <c r="P143" s="1767"/>
      <c r="Q143" s="1767"/>
      <c r="R143" s="1767"/>
      <c r="S143" s="1732"/>
    </row>
    <row r="144" spans="1:19" ht="30">
      <c r="A144" s="71"/>
      <c r="B144" s="1134" t="s">
        <v>1303</v>
      </c>
      <c r="C144" s="27" t="s">
        <v>1273</v>
      </c>
      <c r="D144" s="27" t="s">
        <v>16</v>
      </c>
      <c r="E144" s="108">
        <v>3960000</v>
      </c>
      <c r="F144" s="107"/>
      <c r="G144" s="1719"/>
      <c r="H144" s="1767"/>
      <c r="I144" s="1767"/>
      <c r="J144" s="1767"/>
      <c r="K144" s="1767"/>
      <c r="L144" s="1767"/>
      <c r="M144" s="1767"/>
      <c r="N144" s="1767"/>
      <c r="O144" s="1767"/>
      <c r="P144" s="1767"/>
      <c r="Q144" s="1767"/>
      <c r="R144" s="1767"/>
      <c r="S144" s="1732"/>
    </row>
    <row r="145" spans="1:19" ht="30">
      <c r="A145" s="71"/>
      <c r="B145" s="1134" t="s">
        <v>1304</v>
      </c>
      <c r="C145" s="27" t="s">
        <v>1273</v>
      </c>
      <c r="D145" s="27" t="s">
        <v>16</v>
      </c>
      <c r="E145" s="108">
        <v>4480000</v>
      </c>
      <c r="F145" s="107"/>
      <c r="G145" s="1719"/>
      <c r="H145" s="1767"/>
      <c r="I145" s="1767"/>
      <c r="J145" s="1767"/>
      <c r="K145" s="1767"/>
      <c r="L145" s="1767"/>
      <c r="M145" s="1767"/>
      <c r="N145" s="1767"/>
      <c r="O145" s="1767"/>
      <c r="P145" s="1767"/>
      <c r="Q145" s="1767"/>
      <c r="R145" s="1767"/>
      <c r="S145" s="1732"/>
    </row>
    <row r="146" spans="1:19" ht="30">
      <c r="A146" s="71"/>
      <c r="B146" s="1134" t="s">
        <v>1305</v>
      </c>
      <c r="C146" s="27" t="s">
        <v>1273</v>
      </c>
      <c r="D146" s="27" t="s">
        <v>16</v>
      </c>
      <c r="E146" s="108">
        <v>4570000</v>
      </c>
      <c r="F146" s="107"/>
      <c r="G146" s="1768"/>
      <c r="H146" s="1769"/>
      <c r="I146" s="1769"/>
      <c r="J146" s="1769"/>
      <c r="K146" s="1769"/>
      <c r="L146" s="1769"/>
      <c r="M146" s="1769"/>
      <c r="N146" s="1769"/>
      <c r="O146" s="1769"/>
      <c r="P146" s="1769"/>
      <c r="Q146" s="1769"/>
      <c r="R146" s="1769"/>
      <c r="S146" s="1733"/>
    </row>
    <row r="147" spans="1:19" ht="30" customHeight="1">
      <c r="A147" s="1080" t="s">
        <v>1266</v>
      </c>
      <c r="B147" s="1671" t="s">
        <v>1306</v>
      </c>
      <c r="C147" s="1672"/>
      <c r="D147" s="1672"/>
      <c r="E147" s="1672"/>
      <c r="F147" s="1672"/>
      <c r="G147" s="1672"/>
      <c r="H147" s="1672"/>
      <c r="I147" s="1672"/>
      <c r="J147" s="1672"/>
      <c r="K147" s="1672"/>
      <c r="L147" s="1672"/>
      <c r="M147" s="1672"/>
      <c r="N147" s="1672"/>
      <c r="O147" s="1672"/>
      <c r="P147" s="1672"/>
      <c r="Q147" s="1672"/>
      <c r="R147" s="1673"/>
      <c r="S147" s="32"/>
    </row>
    <row r="148" spans="1:19" ht="39.75" customHeight="1">
      <c r="A148" s="12">
        <v>1</v>
      </c>
      <c r="B148" s="1707" t="s">
        <v>1376</v>
      </c>
      <c r="C148" s="1645"/>
      <c r="D148" s="1645"/>
      <c r="E148" s="1645"/>
      <c r="F148" s="1645"/>
      <c r="G148" s="1645"/>
      <c r="H148" s="1645"/>
      <c r="I148" s="1645"/>
      <c r="J148" s="1645"/>
      <c r="K148" s="1645"/>
      <c r="L148" s="1645"/>
      <c r="M148" s="1645"/>
      <c r="N148" s="1645"/>
      <c r="O148" s="1645"/>
      <c r="P148" s="1645"/>
      <c r="Q148" s="1645"/>
      <c r="R148" s="1645"/>
      <c r="S148" s="1093"/>
    </row>
    <row r="149" spans="1:19" ht="30" customHeight="1">
      <c r="A149" s="12"/>
      <c r="B149" s="39" t="s">
        <v>1308</v>
      </c>
      <c r="C149" s="19"/>
      <c r="D149" s="19"/>
      <c r="E149" s="19"/>
      <c r="F149" s="19"/>
      <c r="G149" s="1726" t="s">
        <v>1309</v>
      </c>
      <c r="H149" s="1727"/>
      <c r="I149" s="1727"/>
      <c r="J149" s="1727"/>
      <c r="K149" s="1727"/>
      <c r="L149" s="1727"/>
      <c r="M149" s="1727"/>
      <c r="N149" s="1727"/>
      <c r="O149" s="1727"/>
      <c r="P149" s="1727"/>
      <c r="Q149" s="1727"/>
      <c r="R149" s="1727"/>
      <c r="S149" s="58"/>
    </row>
    <row r="150" spans="1:19" ht="60" customHeight="1">
      <c r="A150" s="71"/>
      <c r="B150" s="1081" t="s">
        <v>1310</v>
      </c>
      <c r="C150" s="66" t="s">
        <v>1377</v>
      </c>
      <c r="D150" s="43"/>
      <c r="E150" s="1082"/>
      <c r="F150" s="1082"/>
      <c r="G150" s="1678">
        <v>2389000</v>
      </c>
      <c r="H150" s="1679"/>
      <c r="I150" s="1679"/>
      <c r="J150" s="1679"/>
      <c r="K150" s="1679"/>
      <c r="L150" s="1679"/>
      <c r="M150" s="1679"/>
      <c r="N150" s="1679"/>
      <c r="O150" s="1679"/>
      <c r="P150" s="1679"/>
      <c r="Q150" s="1679"/>
      <c r="R150" s="1679"/>
      <c r="S150" s="1094"/>
    </row>
    <row r="151" spans="1:19" ht="60" customHeight="1">
      <c r="A151" s="71"/>
      <c r="B151" s="1083" t="s">
        <v>1311</v>
      </c>
      <c r="C151" s="66" t="s">
        <v>1377</v>
      </c>
      <c r="D151" s="43"/>
      <c r="E151" s="108"/>
      <c r="F151" s="108"/>
      <c r="G151" s="1678">
        <v>2389000</v>
      </c>
      <c r="H151" s="1679"/>
      <c r="I151" s="1679"/>
      <c r="J151" s="1679"/>
      <c r="K151" s="1679"/>
      <c r="L151" s="1679"/>
      <c r="M151" s="1679"/>
      <c r="N151" s="1679"/>
      <c r="O151" s="1679"/>
      <c r="P151" s="1679"/>
      <c r="Q151" s="1679"/>
      <c r="R151" s="1679"/>
      <c r="S151" s="1095"/>
    </row>
    <row r="152" spans="1:19" ht="60" customHeight="1">
      <c r="A152" s="71"/>
      <c r="B152" s="1083" t="s">
        <v>1312</v>
      </c>
      <c r="C152" s="66" t="s">
        <v>1377</v>
      </c>
      <c r="D152" s="43"/>
      <c r="E152" s="108"/>
      <c r="F152" s="108"/>
      <c r="G152" s="1678">
        <v>2463000</v>
      </c>
      <c r="H152" s="1679"/>
      <c r="I152" s="1679"/>
      <c r="J152" s="1679"/>
      <c r="K152" s="1679"/>
      <c r="L152" s="1679"/>
      <c r="M152" s="1679"/>
      <c r="N152" s="1679"/>
      <c r="O152" s="1679"/>
      <c r="P152" s="1679"/>
      <c r="Q152" s="1679"/>
      <c r="R152" s="1679"/>
      <c r="S152" s="1095"/>
    </row>
    <row r="153" spans="1:19" ht="60" customHeight="1">
      <c r="A153" s="71"/>
      <c r="B153" s="1083" t="s">
        <v>1313</v>
      </c>
      <c r="C153" s="66" t="s">
        <v>1377</v>
      </c>
      <c r="D153" s="43"/>
      <c r="E153" s="108"/>
      <c r="F153" s="108"/>
      <c r="G153" s="1678">
        <v>2389000</v>
      </c>
      <c r="H153" s="1679"/>
      <c r="I153" s="1679"/>
      <c r="J153" s="1679"/>
      <c r="K153" s="1679"/>
      <c r="L153" s="1679"/>
      <c r="M153" s="1679"/>
      <c r="N153" s="1679"/>
      <c r="O153" s="1679"/>
      <c r="P153" s="1679"/>
      <c r="Q153" s="1679"/>
      <c r="R153" s="1679"/>
      <c r="S153" s="60"/>
    </row>
    <row r="154" spans="1:19" ht="60" customHeight="1">
      <c r="A154" s="71"/>
      <c r="B154" s="1083" t="s">
        <v>1314</v>
      </c>
      <c r="C154" s="66" t="s">
        <v>1377</v>
      </c>
      <c r="D154" s="43"/>
      <c r="E154" s="108"/>
      <c r="F154" s="108"/>
      <c r="G154" s="1678">
        <v>2156000</v>
      </c>
      <c r="H154" s="1679"/>
      <c r="I154" s="1679"/>
      <c r="J154" s="1679"/>
      <c r="K154" s="1679"/>
      <c r="L154" s="1679"/>
      <c r="M154" s="1679"/>
      <c r="N154" s="1679"/>
      <c r="O154" s="1679"/>
      <c r="P154" s="1679"/>
      <c r="Q154" s="1679"/>
      <c r="R154" s="1679"/>
      <c r="S154" s="60"/>
    </row>
    <row r="155" spans="1:19" ht="60" customHeight="1">
      <c r="A155" s="71"/>
      <c r="B155" s="1083" t="s">
        <v>1315</v>
      </c>
      <c r="C155" s="66" t="s">
        <v>1377</v>
      </c>
      <c r="D155" s="43"/>
      <c r="E155" s="108"/>
      <c r="F155" s="108"/>
      <c r="G155" s="1678">
        <v>2156000</v>
      </c>
      <c r="H155" s="1679"/>
      <c r="I155" s="1679"/>
      <c r="J155" s="1679"/>
      <c r="K155" s="1679"/>
      <c r="L155" s="1679"/>
      <c r="M155" s="1679"/>
      <c r="N155" s="1679"/>
      <c r="O155" s="1679"/>
      <c r="P155" s="1679"/>
      <c r="Q155" s="1679"/>
      <c r="R155" s="1679"/>
      <c r="S155" s="60"/>
    </row>
    <row r="156" spans="1:19" ht="60" customHeight="1">
      <c r="A156" s="71"/>
      <c r="B156" s="1083" t="s">
        <v>1316</v>
      </c>
      <c r="C156" s="66" t="s">
        <v>1377</v>
      </c>
      <c r="D156" s="43"/>
      <c r="E156" s="108"/>
      <c r="F156" s="108"/>
      <c r="G156" s="1678">
        <v>2156000</v>
      </c>
      <c r="H156" s="1679"/>
      <c r="I156" s="1679"/>
      <c r="J156" s="1679"/>
      <c r="K156" s="1679"/>
      <c r="L156" s="1679"/>
      <c r="M156" s="1679"/>
      <c r="N156" s="1679"/>
      <c r="O156" s="1679"/>
      <c r="P156" s="1679"/>
      <c r="Q156" s="1679"/>
      <c r="R156" s="1679"/>
      <c r="S156" s="60"/>
    </row>
    <row r="157" spans="1:19" ht="39.950000000000003" customHeight="1">
      <c r="A157" s="20"/>
      <c r="B157" s="1084" t="s">
        <v>1317</v>
      </c>
      <c r="C157" s="1085"/>
      <c r="D157" s="43"/>
      <c r="E157" s="108"/>
      <c r="F157" s="108"/>
      <c r="G157" s="1678"/>
      <c r="H157" s="1679"/>
      <c r="I157" s="1679"/>
      <c r="J157" s="1679"/>
      <c r="K157" s="1679"/>
      <c r="L157" s="1679"/>
      <c r="M157" s="1679"/>
      <c r="N157" s="1679"/>
      <c r="O157" s="1679"/>
      <c r="P157" s="1679"/>
      <c r="Q157" s="1679"/>
      <c r="R157" s="1679"/>
      <c r="S157" s="60"/>
    </row>
    <row r="158" spans="1:19" ht="60" customHeight="1">
      <c r="A158" s="71"/>
      <c r="B158" s="1086" t="s">
        <v>1318</v>
      </c>
      <c r="C158" s="66" t="s">
        <v>1377</v>
      </c>
      <c r="D158" s="43"/>
      <c r="E158" s="108"/>
      <c r="F158" s="108"/>
      <c r="G158" s="1678">
        <v>3198000</v>
      </c>
      <c r="H158" s="1679"/>
      <c r="I158" s="1679"/>
      <c r="J158" s="1679"/>
      <c r="K158" s="1679"/>
      <c r="L158" s="1679"/>
      <c r="M158" s="1679"/>
      <c r="N158" s="1679"/>
      <c r="O158" s="1679"/>
      <c r="P158" s="1679"/>
      <c r="Q158" s="1679"/>
      <c r="R158" s="1679"/>
      <c r="S158" s="60"/>
    </row>
    <row r="159" spans="1:19" ht="60" customHeight="1">
      <c r="A159" s="71"/>
      <c r="B159" s="1086" t="s">
        <v>1319</v>
      </c>
      <c r="C159" s="66" t="s">
        <v>1377</v>
      </c>
      <c r="D159" s="43"/>
      <c r="E159" s="108"/>
      <c r="F159" s="108"/>
      <c r="G159" s="1678">
        <v>3198000</v>
      </c>
      <c r="H159" s="1679"/>
      <c r="I159" s="1679"/>
      <c r="J159" s="1679"/>
      <c r="K159" s="1679"/>
      <c r="L159" s="1679"/>
      <c r="M159" s="1679"/>
      <c r="N159" s="1679"/>
      <c r="O159" s="1679"/>
      <c r="P159" s="1679"/>
      <c r="Q159" s="1679"/>
      <c r="R159" s="1679"/>
      <c r="S159" s="60"/>
    </row>
    <row r="160" spans="1:19" ht="60" customHeight="1">
      <c r="A160" s="71"/>
      <c r="B160" s="1086" t="s">
        <v>1320</v>
      </c>
      <c r="C160" s="66" t="s">
        <v>1377</v>
      </c>
      <c r="D160" s="43"/>
      <c r="E160" s="108"/>
      <c r="F160" s="108"/>
      <c r="G160" s="1678">
        <v>3198000</v>
      </c>
      <c r="H160" s="1679"/>
      <c r="I160" s="1679"/>
      <c r="J160" s="1679"/>
      <c r="K160" s="1679"/>
      <c r="L160" s="1679"/>
      <c r="M160" s="1679"/>
      <c r="N160" s="1679"/>
      <c r="O160" s="1679"/>
      <c r="P160" s="1679"/>
      <c r="Q160" s="1679"/>
      <c r="R160" s="1679"/>
      <c r="S160" s="60"/>
    </row>
    <row r="161" spans="1:19" ht="60" customHeight="1">
      <c r="A161" s="71"/>
      <c r="B161" s="1086" t="s">
        <v>1321</v>
      </c>
      <c r="C161" s="66" t="s">
        <v>1377</v>
      </c>
      <c r="D161" s="43"/>
      <c r="E161" s="108"/>
      <c r="F161" s="108"/>
      <c r="G161" s="1678">
        <v>2973000</v>
      </c>
      <c r="H161" s="1679"/>
      <c r="I161" s="1679"/>
      <c r="J161" s="1679"/>
      <c r="K161" s="1679"/>
      <c r="L161" s="1679"/>
      <c r="M161" s="1679"/>
      <c r="N161" s="1679"/>
      <c r="O161" s="1679"/>
      <c r="P161" s="1679"/>
      <c r="Q161" s="1679"/>
      <c r="R161" s="1679"/>
      <c r="S161" s="32"/>
    </row>
    <row r="162" spans="1:19" ht="60" customHeight="1">
      <c r="A162" s="71"/>
      <c r="B162" s="1086" t="s">
        <v>1322</v>
      </c>
      <c r="C162" s="66" t="s">
        <v>1377</v>
      </c>
      <c r="D162" s="43"/>
      <c r="E162" s="108"/>
      <c r="F162" s="108"/>
      <c r="G162" s="1678">
        <v>2973000</v>
      </c>
      <c r="H162" s="1679"/>
      <c r="I162" s="1679"/>
      <c r="J162" s="1679"/>
      <c r="K162" s="1679"/>
      <c r="L162" s="1679"/>
      <c r="M162" s="1679"/>
      <c r="N162" s="1679"/>
      <c r="O162" s="1679"/>
      <c r="P162" s="1679"/>
      <c r="Q162" s="1679"/>
      <c r="R162" s="1679"/>
      <c r="S162" s="32"/>
    </row>
    <row r="163" spans="1:19" ht="60" customHeight="1">
      <c r="A163" s="71"/>
      <c r="B163" s="1086" t="s">
        <v>1323</v>
      </c>
      <c r="C163" s="66" t="s">
        <v>1377</v>
      </c>
      <c r="D163" s="43"/>
      <c r="E163" s="108"/>
      <c r="F163" s="108"/>
      <c r="G163" s="1678">
        <v>2973000</v>
      </c>
      <c r="H163" s="1679"/>
      <c r="I163" s="1679"/>
      <c r="J163" s="1679"/>
      <c r="K163" s="1679"/>
      <c r="L163" s="1679"/>
      <c r="M163" s="1679"/>
      <c r="N163" s="1679"/>
      <c r="O163" s="1679"/>
      <c r="P163" s="1679"/>
      <c r="Q163" s="1679"/>
      <c r="R163" s="1679"/>
      <c r="S163" s="32"/>
    </row>
    <row r="164" spans="1:19" ht="60" customHeight="1">
      <c r="A164" s="71"/>
      <c r="B164" s="1086" t="s">
        <v>1324</v>
      </c>
      <c r="C164" s="66" t="s">
        <v>1377</v>
      </c>
      <c r="D164" s="43"/>
      <c r="E164" s="108"/>
      <c r="F164" s="108"/>
      <c r="G164" s="1678">
        <v>2973000</v>
      </c>
      <c r="H164" s="1679"/>
      <c r="I164" s="1679"/>
      <c r="J164" s="1679"/>
      <c r="K164" s="1679"/>
      <c r="L164" s="1679"/>
      <c r="M164" s="1679"/>
      <c r="N164" s="1679"/>
      <c r="O164" s="1679"/>
      <c r="P164" s="1679"/>
      <c r="Q164" s="1679"/>
      <c r="R164" s="1679"/>
      <c r="S164" s="32"/>
    </row>
    <row r="165" spans="1:19" ht="39.950000000000003" customHeight="1">
      <c r="A165" s="20"/>
      <c r="B165" s="1791" t="s">
        <v>1378</v>
      </c>
      <c r="C165" s="1792"/>
      <c r="D165" s="43"/>
      <c r="E165" s="108"/>
      <c r="F165" s="108"/>
      <c r="G165" s="1678"/>
      <c r="H165" s="1679"/>
      <c r="I165" s="1679"/>
      <c r="J165" s="1679"/>
      <c r="K165" s="1679"/>
      <c r="L165" s="1679"/>
      <c r="M165" s="1679"/>
      <c r="N165" s="1679"/>
      <c r="O165" s="1679"/>
      <c r="P165" s="1679"/>
      <c r="Q165" s="1679"/>
      <c r="R165" s="1679"/>
      <c r="S165" s="32"/>
    </row>
    <row r="166" spans="1:19" ht="74.25" customHeight="1">
      <c r="A166" s="71"/>
      <c r="B166" s="1083" t="s">
        <v>1326</v>
      </c>
      <c r="C166" s="66" t="s">
        <v>1377</v>
      </c>
      <c r="D166" s="43"/>
      <c r="E166" s="108"/>
      <c r="F166" s="108"/>
      <c r="G166" s="1678">
        <v>3898000</v>
      </c>
      <c r="H166" s="1679"/>
      <c r="I166" s="1679"/>
      <c r="J166" s="1679"/>
      <c r="K166" s="1679"/>
      <c r="L166" s="1679"/>
      <c r="M166" s="1679"/>
      <c r="N166" s="1679"/>
      <c r="O166" s="1679"/>
      <c r="P166" s="1679"/>
      <c r="Q166" s="1679"/>
      <c r="R166" s="1679"/>
      <c r="S166" s="32"/>
    </row>
    <row r="167" spans="1:19" ht="76.5" customHeight="1">
      <c r="A167" s="71"/>
      <c r="B167" s="1083" t="s">
        <v>1327</v>
      </c>
      <c r="C167" s="66" t="s">
        <v>1377</v>
      </c>
      <c r="D167" s="43"/>
      <c r="E167" s="108"/>
      <c r="F167" s="108"/>
      <c r="G167" s="1678">
        <v>3898000</v>
      </c>
      <c r="H167" s="1679"/>
      <c r="I167" s="1679"/>
      <c r="J167" s="1679"/>
      <c r="K167" s="1679"/>
      <c r="L167" s="1679"/>
      <c r="M167" s="1679"/>
      <c r="N167" s="1679"/>
      <c r="O167" s="1679"/>
      <c r="P167" s="1679"/>
      <c r="Q167" s="1679"/>
      <c r="R167" s="1679"/>
      <c r="S167" s="32"/>
    </row>
    <row r="168" spans="1:19" ht="81" customHeight="1">
      <c r="A168" s="71"/>
      <c r="B168" s="1083" t="s">
        <v>1328</v>
      </c>
      <c r="C168" s="66" t="s">
        <v>1377</v>
      </c>
      <c r="D168" s="43"/>
      <c r="E168" s="108"/>
      <c r="F168" s="1087"/>
      <c r="G168" s="1678">
        <v>3898000</v>
      </c>
      <c r="H168" s="1679"/>
      <c r="I168" s="1679"/>
      <c r="J168" s="1679"/>
      <c r="K168" s="1679"/>
      <c r="L168" s="1679"/>
      <c r="M168" s="1679"/>
      <c r="N168" s="1679"/>
      <c r="O168" s="1679"/>
      <c r="P168" s="1679"/>
      <c r="Q168" s="1679"/>
      <c r="R168" s="1679"/>
      <c r="S168" s="32"/>
    </row>
    <row r="169" spans="1:19" ht="72" customHeight="1">
      <c r="A169" s="71"/>
      <c r="B169" s="1083" t="s">
        <v>1329</v>
      </c>
      <c r="C169" s="66" t="s">
        <v>1377</v>
      </c>
      <c r="D169" s="43"/>
      <c r="E169" s="108"/>
      <c r="F169" s="108"/>
      <c r="G169" s="1678">
        <v>3473000</v>
      </c>
      <c r="H169" s="1679"/>
      <c r="I169" s="1682"/>
      <c r="J169" s="1682"/>
      <c r="K169" s="1682"/>
      <c r="L169" s="1682"/>
      <c r="M169" s="1682"/>
      <c r="N169" s="1682"/>
      <c r="O169" s="1682"/>
      <c r="P169" s="1682"/>
      <c r="Q169" s="1682"/>
      <c r="R169" s="1682"/>
      <c r="S169" s="32"/>
    </row>
    <row r="170" spans="1:19" ht="75" customHeight="1">
      <c r="A170" s="71"/>
      <c r="B170" s="1088" t="s">
        <v>1330</v>
      </c>
      <c r="C170" s="66" t="s">
        <v>1377</v>
      </c>
      <c r="D170" s="43"/>
      <c r="E170" s="108"/>
      <c r="F170" s="108"/>
      <c r="G170" s="1678">
        <v>3473000</v>
      </c>
      <c r="H170" s="1679"/>
      <c r="I170" s="1682"/>
      <c r="J170" s="1682"/>
      <c r="K170" s="1682"/>
      <c r="L170" s="1682"/>
      <c r="M170" s="1682"/>
      <c r="N170" s="1682"/>
      <c r="O170" s="1682"/>
      <c r="P170" s="1682"/>
      <c r="Q170" s="1682"/>
      <c r="R170" s="1682"/>
      <c r="S170" s="32"/>
    </row>
    <row r="171" spans="1:19" ht="80.25" customHeight="1">
      <c r="A171" s="71"/>
      <c r="B171" s="88" t="s">
        <v>1331</v>
      </c>
      <c r="C171" s="66" t="s">
        <v>1377</v>
      </c>
      <c r="D171" s="43"/>
      <c r="E171" s="108"/>
      <c r="F171" s="108"/>
      <c r="G171" s="1678">
        <v>3473000</v>
      </c>
      <c r="H171" s="1679"/>
      <c r="I171" s="1682"/>
      <c r="J171" s="1682"/>
      <c r="K171" s="1682"/>
      <c r="L171" s="1682"/>
      <c r="M171" s="1682"/>
      <c r="N171" s="1682"/>
      <c r="O171" s="1682"/>
      <c r="P171" s="1682"/>
      <c r="Q171" s="1682"/>
      <c r="R171" s="1682"/>
      <c r="S171" s="32"/>
    </row>
    <row r="172" spans="1:19" ht="81" customHeight="1">
      <c r="A172" s="71"/>
      <c r="B172" s="1089" t="s">
        <v>1332</v>
      </c>
      <c r="C172" s="66" t="s">
        <v>1377</v>
      </c>
      <c r="D172" s="43"/>
      <c r="E172" s="108"/>
      <c r="F172" s="108"/>
      <c r="G172" s="1678">
        <v>3473000</v>
      </c>
      <c r="H172" s="1679"/>
      <c r="I172" s="1682"/>
      <c r="J172" s="1682"/>
      <c r="K172" s="1682"/>
      <c r="L172" s="1682"/>
      <c r="M172" s="1682"/>
      <c r="N172" s="1682"/>
      <c r="O172" s="1682"/>
      <c r="P172" s="1682"/>
      <c r="Q172" s="1682"/>
      <c r="R172" s="1682"/>
      <c r="S172" s="32"/>
    </row>
    <row r="173" spans="1:19" ht="60" customHeight="1">
      <c r="A173" s="71"/>
      <c r="B173" s="1090" t="s">
        <v>1333</v>
      </c>
      <c r="C173" s="66" t="s">
        <v>1377</v>
      </c>
      <c r="D173" s="43"/>
      <c r="E173" s="108"/>
      <c r="F173" s="108"/>
      <c r="G173" s="1678">
        <v>2650000</v>
      </c>
      <c r="H173" s="1679"/>
      <c r="I173" s="1682"/>
      <c r="J173" s="1682"/>
      <c r="K173" s="1682"/>
      <c r="L173" s="1682"/>
      <c r="M173" s="1682"/>
      <c r="N173" s="1682"/>
      <c r="O173" s="1682"/>
      <c r="P173" s="1682"/>
      <c r="Q173" s="1682"/>
      <c r="R173" s="1682"/>
      <c r="S173" s="982"/>
    </row>
  </sheetData>
  <mergeCells count="114">
    <mergeCell ref="S134:S146"/>
    <mergeCell ref="G23:R30"/>
    <mergeCell ref="G11:R15"/>
    <mergeCell ref="G16:R20"/>
    <mergeCell ref="G59:P61"/>
    <mergeCell ref="G64:P66"/>
    <mergeCell ref="G35:R40"/>
    <mergeCell ref="G51:R56"/>
    <mergeCell ref="G42:R49"/>
    <mergeCell ref="G76:O77"/>
    <mergeCell ref="G80:P81"/>
    <mergeCell ref="G72:P73"/>
    <mergeCell ref="G94:R96"/>
    <mergeCell ref="H99:R109"/>
    <mergeCell ref="G84:P85"/>
    <mergeCell ref="G88:R90"/>
    <mergeCell ref="G91:R93"/>
    <mergeCell ref="G134:R146"/>
    <mergeCell ref="G115:I132"/>
    <mergeCell ref="K115:M132"/>
    <mergeCell ref="O115:R131"/>
    <mergeCell ref="S71:S73"/>
    <mergeCell ref="S75:S77"/>
    <mergeCell ref="S79:S81"/>
    <mergeCell ref="S84:S85"/>
    <mergeCell ref="S91:S93"/>
    <mergeCell ref="S94:S96"/>
    <mergeCell ref="S99:S108"/>
    <mergeCell ref="S112:S113"/>
    <mergeCell ref="S115:S132"/>
    <mergeCell ref="G173:R173"/>
    <mergeCell ref="A5:A6"/>
    <mergeCell ref="A108:A109"/>
    <mergeCell ref="A112:A113"/>
    <mergeCell ref="B5:B6"/>
    <mergeCell ref="B108:B109"/>
    <mergeCell ref="C5:C6"/>
    <mergeCell ref="C108:C109"/>
    <mergeCell ref="D5:D6"/>
    <mergeCell ref="D35:D40"/>
    <mergeCell ref="D42:D49"/>
    <mergeCell ref="D108:D109"/>
    <mergeCell ref="E108:E109"/>
    <mergeCell ref="B165:C165"/>
    <mergeCell ref="G165:R165"/>
    <mergeCell ref="G166:R166"/>
    <mergeCell ref="G167:R167"/>
    <mergeCell ref="G168:R168"/>
    <mergeCell ref="G169:R169"/>
    <mergeCell ref="G170:R170"/>
    <mergeCell ref="G171:R171"/>
    <mergeCell ref="G172:R172"/>
    <mergeCell ref="G156:R156"/>
    <mergeCell ref="G157:R157"/>
    <mergeCell ref="G158:R158"/>
    <mergeCell ref="G159:R159"/>
    <mergeCell ref="G160:R160"/>
    <mergeCell ref="G161:R161"/>
    <mergeCell ref="G162:R162"/>
    <mergeCell ref="G163:R163"/>
    <mergeCell ref="G164:R164"/>
    <mergeCell ref="B147:R147"/>
    <mergeCell ref="B148:R148"/>
    <mergeCell ref="G149:R149"/>
    <mergeCell ref="G150:R150"/>
    <mergeCell ref="G151:R151"/>
    <mergeCell ref="G152:R152"/>
    <mergeCell ref="G153:R153"/>
    <mergeCell ref="G154:R154"/>
    <mergeCell ref="G155:R155"/>
    <mergeCell ref="B99:C99"/>
    <mergeCell ref="F108:G108"/>
    <mergeCell ref="F109:G109"/>
    <mergeCell ref="B110:R110"/>
    <mergeCell ref="B111:R111"/>
    <mergeCell ref="B112:O112"/>
    <mergeCell ref="B113:O113"/>
    <mergeCell ref="G114:R114"/>
    <mergeCell ref="B133:R133"/>
    <mergeCell ref="G69:R69"/>
    <mergeCell ref="B70:R70"/>
    <mergeCell ref="B74:R74"/>
    <mergeCell ref="B78:P78"/>
    <mergeCell ref="B83:R83"/>
    <mergeCell ref="B86:R86"/>
    <mergeCell ref="B87:R87"/>
    <mergeCell ref="B97:R97"/>
    <mergeCell ref="B98:R98"/>
    <mergeCell ref="A21:S21"/>
    <mergeCell ref="B22:R22"/>
    <mergeCell ref="H31:R31"/>
    <mergeCell ref="B33:S33"/>
    <mergeCell ref="B41:S41"/>
    <mergeCell ref="B50:R50"/>
    <mergeCell ref="B57:R57"/>
    <mergeCell ref="B62:R62"/>
    <mergeCell ref="B68:R68"/>
    <mergeCell ref="S23:S32"/>
    <mergeCell ref="S35:S40"/>
    <mergeCell ref="S51:S56"/>
    <mergeCell ref="S58:S61"/>
    <mergeCell ref="S63:S66"/>
    <mergeCell ref="A1:S1"/>
    <mergeCell ref="A2:S2"/>
    <mergeCell ref="B3:S3"/>
    <mergeCell ref="R4:S4"/>
    <mergeCell ref="E5:R5"/>
    <mergeCell ref="A8:R8"/>
    <mergeCell ref="B10:R10"/>
    <mergeCell ref="B11:F11"/>
    <mergeCell ref="B16:F16"/>
    <mergeCell ref="S5:S6"/>
    <mergeCell ref="S11:S15"/>
    <mergeCell ref="S16:S19"/>
  </mergeCells>
  <pageMargins left="0.289370079" right="0.25" top="0.49803149600000002" bottom="0.484251969" header="0.31496062992126" footer="0.31496062992126"/>
  <pageSetup scale="65" orientation="landscape"/>
  <headerFooter>
    <oddFooter>&amp;CPage &amp;P&amp;R&amp;A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S173"/>
  <sheetViews>
    <sheetView topLeftCell="A139" zoomScale="90" zoomScaleNormal="90" zoomScalePageLayoutView="90" workbookViewId="0">
      <selection activeCell="G134" sqref="G134:R146"/>
    </sheetView>
  </sheetViews>
  <sheetFormatPr defaultColWidth="9.140625" defaultRowHeight="15"/>
  <cols>
    <col min="1" max="1" width="5.28515625" style="723" customWidth="1"/>
    <col min="2" max="2" width="34.140625" style="723" customWidth="1"/>
    <col min="3" max="3" width="8.28515625" style="723" customWidth="1"/>
    <col min="4" max="4" width="12.140625" style="723" customWidth="1"/>
    <col min="5" max="5" width="11.42578125" style="723" customWidth="1"/>
    <col min="6" max="6" width="10.42578125" style="723" customWidth="1"/>
    <col min="7" max="7" width="12.140625" style="723" customWidth="1"/>
    <col min="8" max="8" width="8.85546875" style="723" customWidth="1"/>
    <col min="9" max="9" width="9.7109375" style="723" customWidth="1"/>
    <col min="10" max="10" width="10.42578125" style="723" customWidth="1"/>
    <col min="11" max="11" width="8.140625" style="723" customWidth="1"/>
    <col min="12" max="12" width="7.85546875" style="723" customWidth="1"/>
    <col min="13" max="13" width="10.5703125" style="723" customWidth="1"/>
    <col min="14" max="14" width="11.140625" style="723" customWidth="1"/>
    <col min="15" max="15" width="7.140625" style="723" customWidth="1"/>
    <col min="16" max="16" width="9.140625" style="723" customWidth="1"/>
    <col min="17" max="17" width="9.5703125" style="723" customWidth="1"/>
    <col min="18" max="18" width="8.5703125" style="723" customWidth="1"/>
    <col min="19" max="19" width="9.85546875" style="723" customWidth="1"/>
    <col min="20" max="16384" width="9.140625" style="723"/>
  </cols>
  <sheetData>
    <row r="1" spans="1:19" ht="30" customHeight="1">
      <c r="A1" s="1636" t="s">
        <v>1149</v>
      </c>
      <c r="B1" s="1636"/>
      <c r="C1" s="1636"/>
      <c r="D1" s="1636"/>
      <c r="E1" s="1636"/>
      <c r="F1" s="1636"/>
      <c r="G1" s="1636"/>
      <c r="H1" s="1636"/>
      <c r="I1" s="1636"/>
      <c r="J1" s="1636"/>
      <c r="K1" s="1636"/>
      <c r="L1" s="1636"/>
      <c r="M1" s="1636"/>
      <c r="N1" s="1636"/>
      <c r="O1" s="1636"/>
      <c r="P1" s="1636"/>
      <c r="Q1" s="1636"/>
      <c r="R1" s="1636"/>
      <c r="S1" s="1636"/>
    </row>
    <row r="2" spans="1:19" ht="18" customHeight="1">
      <c r="A2" s="1637" t="s">
        <v>1387</v>
      </c>
      <c r="B2" s="1638"/>
      <c r="C2" s="1638"/>
      <c r="D2" s="1638"/>
      <c r="E2" s="1638"/>
      <c r="F2" s="1638"/>
      <c r="G2" s="1638"/>
      <c r="H2" s="1638"/>
      <c r="I2" s="1638"/>
      <c r="J2" s="1638"/>
      <c r="K2" s="1638"/>
      <c r="L2" s="1638"/>
      <c r="M2" s="1638"/>
      <c r="N2" s="1638"/>
      <c r="O2" s="1638"/>
      <c r="P2" s="1638"/>
      <c r="Q2" s="1638"/>
      <c r="R2" s="1638"/>
      <c r="S2" s="1638"/>
    </row>
    <row r="3" spans="1:19" ht="20.100000000000001" customHeight="1">
      <c r="A3" s="926"/>
      <c r="B3" s="1639" t="s">
        <v>1388</v>
      </c>
      <c r="C3" s="1639"/>
      <c r="D3" s="1639"/>
      <c r="E3" s="1639"/>
      <c r="F3" s="1639"/>
      <c r="G3" s="1639"/>
      <c r="H3" s="1639"/>
      <c r="I3" s="1639"/>
      <c r="J3" s="1639"/>
      <c r="K3" s="1639"/>
      <c r="L3" s="1639"/>
      <c r="M3" s="1639"/>
      <c r="N3" s="1639"/>
      <c r="O3" s="1639"/>
      <c r="P3" s="1639"/>
      <c r="Q3" s="1639"/>
      <c r="R3" s="1639"/>
      <c r="S3" s="1639"/>
    </row>
    <row r="4" spans="1:19" ht="20.100000000000001" customHeight="1">
      <c r="A4" s="926"/>
      <c r="B4" s="927"/>
      <c r="C4" s="927"/>
      <c r="D4" s="927"/>
      <c r="E4" s="927"/>
      <c r="F4" s="927"/>
      <c r="G4" s="927"/>
      <c r="H4" s="927"/>
      <c r="I4" s="927"/>
      <c r="J4" s="927"/>
      <c r="K4" s="927"/>
      <c r="L4" s="927"/>
      <c r="M4" s="927"/>
      <c r="N4" s="927"/>
      <c r="O4" s="927"/>
      <c r="P4" s="927"/>
      <c r="Q4" s="927"/>
      <c r="R4" s="1640" t="s">
        <v>1152</v>
      </c>
      <c r="S4" s="1640"/>
    </row>
    <row r="5" spans="1:19" ht="21" customHeight="1">
      <c r="A5" s="1711" t="s">
        <v>1153</v>
      </c>
      <c r="B5" s="1714" t="s">
        <v>1154</v>
      </c>
      <c r="C5" s="1716" t="s">
        <v>1155</v>
      </c>
      <c r="D5" s="1718" t="s">
        <v>1156</v>
      </c>
      <c r="E5" s="1641" t="s">
        <v>1157</v>
      </c>
      <c r="F5" s="1642"/>
      <c r="G5" s="1642"/>
      <c r="H5" s="1642"/>
      <c r="I5" s="1642"/>
      <c r="J5" s="1642"/>
      <c r="K5" s="1642"/>
      <c r="L5" s="1642"/>
      <c r="M5" s="1642"/>
      <c r="N5" s="1642"/>
      <c r="O5" s="1642"/>
      <c r="P5" s="1642"/>
      <c r="Q5" s="1642"/>
      <c r="R5" s="1642"/>
      <c r="S5" s="1787" t="s">
        <v>10</v>
      </c>
    </row>
    <row r="6" spans="1:19" ht="79.5" customHeight="1">
      <c r="A6" s="1711"/>
      <c r="B6" s="1715"/>
      <c r="C6" s="1717"/>
      <c r="D6" s="1719"/>
      <c r="E6" s="928" t="s">
        <v>1158</v>
      </c>
      <c r="F6" s="928" t="s">
        <v>1159</v>
      </c>
      <c r="G6" s="929" t="s">
        <v>1160</v>
      </c>
      <c r="H6" s="930" t="s">
        <v>1161</v>
      </c>
      <c r="I6" s="929" t="s">
        <v>1162</v>
      </c>
      <c r="J6" s="974" t="s">
        <v>1163</v>
      </c>
      <c r="K6" s="929" t="s">
        <v>1164</v>
      </c>
      <c r="L6" s="974" t="s">
        <v>1165</v>
      </c>
      <c r="M6" s="974" t="s">
        <v>1166</v>
      </c>
      <c r="N6" s="974" t="s">
        <v>1167</v>
      </c>
      <c r="O6" s="974" t="s">
        <v>1168</v>
      </c>
      <c r="P6" s="974" t="s">
        <v>1169</v>
      </c>
      <c r="Q6" s="974" t="s">
        <v>1170</v>
      </c>
      <c r="R6" s="978" t="s">
        <v>1171</v>
      </c>
      <c r="S6" s="1787"/>
    </row>
    <row r="7" spans="1:19" s="722" customFormat="1">
      <c r="A7" s="12"/>
      <c r="B7" s="12" t="s">
        <v>1336</v>
      </c>
      <c r="C7" s="12" t="s">
        <v>1337</v>
      </c>
      <c r="D7" s="12" t="s">
        <v>1338</v>
      </c>
      <c r="E7" s="12" t="s">
        <v>1339</v>
      </c>
      <c r="F7" s="12" t="s">
        <v>1340</v>
      </c>
      <c r="G7" s="12">
        <v>1</v>
      </c>
      <c r="H7" s="12">
        <v>2</v>
      </c>
      <c r="I7" s="12">
        <v>3</v>
      </c>
      <c r="J7" s="12">
        <v>4</v>
      </c>
      <c r="K7" s="12">
        <v>5</v>
      </c>
      <c r="L7" s="12">
        <v>6</v>
      </c>
      <c r="M7" s="12">
        <v>7</v>
      </c>
      <c r="N7" s="12">
        <v>8</v>
      </c>
      <c r="O7" s="12">
        <v>9</v>
      </c>
      <c r="P7" s="12">
        <v>10</v>
      </c>
      <c r="Q7" s="12">
        <v>11</v>
      </c>
      <c r="R7" s="12">
        <v>12</v>
      </c>
      <c r="S7" s="12"/>
    </row>
    <row r="8" spans="1:19" ht="30" customHeight="1">
      <c r="A8" s="1643" t="s">
        <v>1172</v>
      </c>
      <c r="B8" s="1644"/>
      <c r="C8" s="1644"/>
      <c r="D8" s="1644"/>
      <c r="E8" s="1644"/>
      <c r="F8" s="1644"/>
      <c r="G8" s="1644"/>
      <c r="H8" s="1645"/>
      <c r="I8" s="1645"/>
      <c r="J8" s="1644"/>
      <c r="K8" s="1644"/>
      <c r="L8" s="1644"/>
      <c r="M8" s="1644"/>
      <c r="N8" s="1644"/>
      <c r="O8" s="1644"/>
      <c r="P8" s="1644"/>
      <c r="Q8" s="1644"/>
      <c r="R8" s="1646"/>
      <c r="S8" s="32"/>
    </row>
    <row r="9" spans="1:19" ht="30" customHeight="1">
      <c r="A9" s="20"/>
      <c r="B9" s="932" t="s">
        <v>1173</v>
      </c>
      <c r="C9" s="933"/>
      <c r="D9" s="933"/>
      <c r="E9" s="933"/>
      <c r="F9" s="933"/>
      <c r="G9" s="933"/>
      <c r="H9" s="933"/>
      <c r="I9" s="933"/>
      <c r="J9" s="933"/>
      <c r="K9" s="933"/>
      <c r="L9" s="933"/>
      <c r="M9" s="933"/>
      <c r="N9" s="933"/>
      <c r="O9" s="933"/>
      <c r="P9" s="933"/>
      <c r="Q9" s="933"/>
      <c r="R9" s="979"/>
      <c r="S9" s="32"/>
    </row>
    <row r="10" spans="1:19" ht="45" customHeight="1">
      <c r="A10" s="13">
        <v>1</v>
      </c>
      <c r="B10" s="1813" t="s">
        <v>1381</v>
      </c>
      <c r="C10" s="1814"/>
      <c r="D10" s="1814"/>
      <c r="E10" s="1814"/>
      <c r="F10" s="1814"/>
      <c r="G10" s="1814"/>
      <c r="H10" s="1814"/>
      <c r="I10" s="1814"/>
      <c r="J10" s="1814"/>
      <c r="K10" s="1814"/>
      <c r="L10" s="1814"/>
      <c r="M10" s="1814"/>
      <c r="N10" s="1814"/>
      <c r="O10" s="1814"/>
      <c r="P10" s="1814"/>
      <c r="Q10" s="1814"/>
      <c r="R10" s="1815"/>
      <c r="S10" s="980"/>
    </row>
    <row r="11" spans="1:19" ht="21" customHeight="1">
      <c r="A11" s="12"/>
      <c r="B11" s="1784" t="s">
        <v>1342</v>
      </c>
      <c r="C11" s="1785"/>
      <c r="D11" s="1785"/>
      <c r="E11" s="1785"/>
      <c r="F11" s="1786"/>
      <c r="G11" s="1720" t="s">
        <v>1343</v>
      </c>
      <c r="H11" s="1721"/>
      <c r="I11" s="1721"/>
      <c r="J11" s="1721"/>
      <c r="K11" s="1721"/>
      <c r="L11" s="1721"/>
      <c r="M11" s="1721"/>
      <c r="N11" s="1721"/>
      <c r="O11" s="1721"/>
      <c r="P11" s="1721"/>
      <c r="Q11" s="1721"/>
      <c r="R11" s="1721"/>
      <c r="S11" s="1657"/>
    </row>
    <row r="12" spans="1:19" ht="38.25" customHeight="1">
      <c r="A12" s="30"/>
      <c r="B12" s="940" t="s">
        <v>1344</v>
      </c>
      <c r="C12" s="935" t="s">
        <v>152</v>
      </c>
      <c r="D12" s="936" t="s">
        <v>1178</v>
      </c>
      <c r="E12" s="937">
        <v>1620</v>
      </c>
      <c r="F12" s="939"/>
      <c r="G12" s="1722"/>
      <c r="H12" s="1723"/>
      <c r="I12" s="1723"/>
      <c r="J12" s="1723"/>
      <c r="K12" s="1723"/>
      <c r="L12" s="1723"/>
      <c r="M12" s="1723"/>
      <c r="N12" s="1723"/>
      <c r="O12" s="1723"/>
      <c r="P12" s="1723"/>
      <c r="Q12" s="1723"/>
      <c r="R12" s="1723"/>
      <c r="S12" s="1658"/>
    </row>
    <row r="13" spans="1:19" ht="30" customHeight="1">
      <c r="A13" s="30"/>
      <c r="B13" s="940" t="s">
        <v>1345</v>
      </c>
      <c r="C13" s="27" t="s">
        <v>152</v>
      </c>
      <c r="D13" s="1096" t="s">
        <v>16</v>
      </c>
      <c r="E13" s="1097"/>
      <c r="F13" s="942"/>
      <c r="G13" s="1722"/>
      <c r="H13" s="1723"/>
      <c r="I13" s="1723"/>
      <c r="J13" s="1723"/>
      <c r="K13" s="1723"/>
      <c r="L13" s="1723"/>
      <c r="M13" s="1723"/>
      <c r="N13" s="1723"/>
      <c r="O13" s="1723"/>
      <c r="P13" s="1723"/>
      <c r="Q13" s="1723"/>
      <c r="R13" s="1723"/>
      <c r="S13" s="1658"/>
    </row>
    <row r="14" spans="1:19" ht="31.5" customHeight="1">
      <c r="A14" s="30"/>
      <c r="B14" s="940" t="s">
        <v>1346</v>
      </c>
      <c r="C14" s="27" t="s">
        <v>152</v>
      </c>
      <c r="D14" s="1096" t="s">
        <v>16</v>
      </c>
      <c r="E14" s="1098">
        <v>1130</v>
      </c>
      <c r="F14" s="942"/>
      <c r="G14" s="1722"/>
      <c r="H14" s="1723"/>
      <c r="I14" s="1723"/>
      <c r="J14" s="1723"/>
      <c r="K14" s="1723"/>
      <c r="L14" s="1723"/>
      <c r="M14" s="1723"/>
      <c r="N14" s="1723"/>
      <c r="O14" s="1723"/>
      <c r="P14" s="1723"/>
      <c r="Q14" s="1723"/>
      <c r="R14" s="1723"/>
      <c r="S14" s="1658"/>
    </row>
    <row r="15" spans="1:19" ht="29.25" customHeight="1">
      <c r="A15" s="30"/>
      <c r="B15" s="940" t="s">
        <v>1347</v>
      </c>
      <c r="C15" s="27" t="s">
        <v>152</v>
      </c>
      <c r="D15" s="1096" t="s">
        <v>16</v>
      </c>
      <c r="E15" s="944">
        <v>921</v>
      </c>
      <c r="F15" s="945"/>
      <c r="G15" s="1724"/>
      <c r="H15" s="1725"/>
      <c r="I15" s="1725"/>
      <c r="J15" s="1725"/>
      <c r="K15" s="1725"/>
      <c r="L15" s="1725"/>
      <c r="M15" s="1725"/>
      <c r="N15" s="1725"/>
      <c r="O15" s="1725"/>
      <c r="P15" s="1725"/>
      <c r="Q15" s="1725"/>
      <c r="R15" s="1725"/>
      <c r="S15" s="1659"/>
    </row>
    <row r="16" spans="1:19" ht="29.25" customHeight="1">
      <c r="A16" s="30"/>
      <c r="B16" s="1784" t="s">
        <v>1348</v>
      </c>
      <c r="C16" s="1785"/>
      <c r="D16" s="1785"/>
      <c r="E16" s="1785"/>
      <c r="F16" s="1786"/>
      <c r="G16" s="1720" t="s">
        <v>1349</v>
      </c>
      <c r="H16" s="1721"/>
      <c r="I16" s="1721"/>
      <c r="J16" s="1721"/>
      <c r="K16" s="1721"/>
      <c r="L16" s="1721"/>
      <c r="M16" s="1721"/>
      <c r="N16" s="1721"/>
      <c r="O16" s="1721"/>
      <c r="P16" s="1721"/>
      <c r="Q16" s="1721"/>
      <c r="R16" s="1721"/>
      <c r="S16" s="1657"/>
    </row>
    <row r="17" spans="1:19" ht="29.25" customHeight="1">
      <c r="A17" s="30"/>
      <c r="B17" s="940" t="s">
        <v>1344</v>
      </c>
      <c r="C17" s="27" t="s">
        <v>152</v>
      </c>
      <c r="D17" s="1099" t="s">
        <v>1178</v>
      </c>
      <c r="E17" s="56"/>
      <c r="F17" s="31"/>
      <c r="G17" s="1722"/>
      <c r="H17" s="1723"/>
      <c r="I17" s="1723"/>
      <c r="J17" s="1723"/>
      <c r="K17" s="1723"/>
      <c r="L17" s="1723"/>
      <c r="M17" s="1723"/>
      <c r="N17" s="1723"/>
      <c r="O17" s="1723"/>
      <c r="P17" s="1723"/>
      <c r="Q17" s="1723"/>
      <c r="R17" s="1723"/>
      <c r="S17" s="1658"/>
    </row>
    <row r="18" spans="1:19" ht="29.25" customHeight="1">
      <c r="A18" s="30"/>
      <c r="B18" s="940" t="s">
        <v>1345</v>
      </c>
      <c r="C18" s="27" t="s">
        <v>152</v>
      </c>
      <c r="D18" s="1096" t="s">
        <v>16</v>
      </c>
      <c r="E18" s="56">
        <v>1109</v>
      </c>
      <c r="F18" s="31"/>
      <c r="G18" s="1722"/>
      <c r="H18" s="1723"/>
      <c r="I18" s="1723"/>
      <c r="J18" s="1723"/>
      <c r="K18" s="1723"/>
      <c r="L18" s="1723"/>
      <c r="M18" s="1723"/>
      <c r="N18" s="1723"/>
      <c r="O18" s="1723"/>
      <c r="P18" s="1723"/>
      <c r="Q18" s="1723"/>
      <c r="R18" s="1723"/>
      <c r="S18" s="1658"/>
    </row>
    <row r="19" spans="1:19" ht="29.25" customHeight="1">
      <c r="A19" s="30"/>
      <c r="B19" s="940" t="s">
        <v>1346</v>
      </c>
      <c r="C19" s="27" t="s">
        <v>152</v>
      </c>
      <c r="D19" s="1096" t="s">
        <v>16</v>
      </c>
      <c r="E19" s="56"/>
      <c r="F19" s="31"/>
      <c r="G19" s="1722"/>
      <c r="H19" s="1723"/>
      <c r="I19" s="1723"/>
      <c r="J19" s="1723"/>
      <c r="K19" s="1723"/>
      <c r="L19" s="1723"/>
      <c r="M19" s="1723"/>
      <c r="N19" s="1723"/>
      <c r="O19" s="1723"/>
      <c r="P19" s="1723"/>
      <c r="Q19" s="1723"/>
      <c r="R19" s="1723"/>
      <c r="S19" s="1659"/>
    </row>
    <row r="20" spans="1:19" ht="29.25" customHeight="1">
      <c r="A20" s="30"/>
      <c r="B20" s="26" t="s">
        <v>1347</v>
      </c>
      <c r="C20" s="27" t="s">
        <v>152</v>
      </c>
      <c r="D20" s="27" t="s">
        <v>16</v>
      </c>
      <c r="E20" s="56">
        <v>847</v>
      </c>
      <c r="F20" s="31"/>
      <c r="G20" s="1724"/>
      <c r="H20" s="1725"/>
      <c r="I20" s="1725"/>
      <c r="J20" s="1725"/>
      <c r="K20" s="1725"/>
      <c r="L20" s="1725"/>
      <c r="M20" s="1725"/>
      <c r="N20" s="1725"/>
      <c r="O20" s="1725"/>
      <c r="P20" s="1725"/>
      <c r="Q20" s="1725"/>
      <c r="R20" s="1725"/>
      <c r="S20" s="981"/>
    </row>
    <row r="21" spans="1:19" ht="30" customHeight="1">
      <c r="A21" s="1653" t="s">
        <v>1182</v>
      </c>
      <c r="B21" s="1654"/>
      <c r="C21" s="1654"/>
      <c r="D21" s="1654"/>
      <c r="E21" s="1654"/>
      <c r="F21" s="1654"/>
      <c r="G21" s="1654"/>
      <c r="H21" s="1654"/>
      <c r="I21" s="1654"/>
      <c r="J21" s="1654"/>
      <c r="K21" s="1654"/>
      <c r="L21" s="1654"/>
      <c r="M21" s="1654"/>
      <c r="N21" s="1654"/>
      <c r="O21" s="1654"/>
      <c r="P21" s="1654"/>
      <c r="Q21" s="1654"/>
      <c r="R21" s="1654"/>
      <c r="S21" s="1655"/>
    </row>
    <row r="22" spans="1:19" ht="50.1" customHeight="1">
      <c r="A22" s="13">
        <v>1</v>
      </c>
      <c r="B22" s="1788" t="s">
        <v>1350</v>
      </c>
      <c r="C22" s="1789"/>
      <c r="D22" s="1789"/>
      <c r="E22" s="1789"/>
      <c r="F22" s="1789"/>
      <c r="G22" s="1789"/>
      <c r="H22" s="1789"/>
      <c r="I22" s="1789"/>
      <c r="J22" s="1789"/>
      <c r="K22" s="1789"/>
      <c r="L22" s="1789"/>
      <c r="M22" s="1789"/>
      <c r="N22" s="1789"/>
      <c r="O22" s="1789"/>
      <c r="P22" s="1789"/>
      <c r="Q22" s="1789"/>
      <c r="R22" s="1790"/>
      <c r="S22" s="32"/>
    </row>
    <row r="23" spans="1:19" ht="39.950000000000003" customHeight="1">
      <c r="A23" s="33"/>
      <c r="B23" s="1100" t="s">
        <v>1184</v>
      </c>
      <c r="C23" s="949" t="s">
        <v>1185</v>
      </c>
      <c r="D23" s="936" t="s">
        <v>1178</v>
      </c>
      <c r="E23" s="36"/>
      <c r="F23" s="36"/>
      <c r="G23" s="1627" t="s">
        <v>1351</v>
      </c>
      <c r="H23" s="1628"/>
      <c r="I23" s="1628"/>
      <c r="J23" s="1628"/>
      <c r="K23" s="1628"/>
      <c r="L23" s="1628"/>
      <c r="M23" s="1628"/>
      <c r="N23" s="1628"/>
      <c r="O23" s="1628"/>
      <c r="P23" s="1628"/>
      <c r="Q23" s="1628"/>
      <c r="R23" s="1629"/>
      <c r="S23" s="1684"/>
    </row>
    <row r="24" spans="1:19" ht="18">
      <c r="A24" s="33"/>
      <c r="B24" s="948" t="s">
        <v>1187</v>
      </c>
      <c r="C24" s="949" t="s">
        <v>1185</v>
      </c>
      <c r="D24" s="949" t="s">
        <v>16</v>
      </c>
      <c r="E24" s="36">
        <v>336364</v>
      </c>
      <c r="F24" s="36"/>
      <c r="G24" s="1630"/>
      <c r="H24" s="1631"/>
      <c r="I24" s="1631"/>
      <c r="J24" s="1631"/>
      <c r="K24" s="1631"/>
      <c r="L24" s="1631"/>
      <c r="M24" s="1631"/>
      <c r="N24" s="1631"/>
      <c r="O24" s="1631"/>
      <c r="P24" s="1631"/>
      <c r="Q24" s="1631"/>
      <c r="R24" s="1632"/>
      <c r="S24" s="1685"/>
    </row>
    <row r="25" spans="1:19" ht="18">
      <c r="A25" s="33"/>
      <c r="B25" s="948" t="s">
        <v>1188</v>
      </c>
      <c r="C25" s="949" t="s">
        <v>1185</v>
      </c>
      <c r="D25" s="949" t="s">
        <v>16</v>
      </c>
      <c r="E25" s="36"/>
      <c r="F25" s="36"/>
      <c r="G25" s="1630"/>
      <c r="H25" s="1631"/>
      <c r="I25" s="1631"/>
      <c r="J25" s="1631"/>
      <c r="K25" s="1631"/>
      <c r="L25" s="1631"/>
      <c r="M25" s="1631"/>
      <c r="N25" s="1631"/>
      <c r="O25" s="1631"/>
      <c r="P25" s="1631"/>
      <c r="Q25" s="1631"/>
      <c r="R25" s="1632"/>
      <c r="S25" s="1685"/>
    </row>
    <row r="26" spans="1:19" ht="18">
      <c r="A26" s="33"/>
      <c r="B26" s="948" t="s">
        <v>1189</v>
      </c>
      <c r="C26" s="949" t="s">
        <v>1185</v>
      </c>
      <c r="D26" s="949" t="s">
        <v>16</v>
      </c>
      <c r="E26" s="36">
        <v>200000</v>
      </c>
      <c r="F26" s="36"/>
      <c r="G26" s="1630"/>
      <c r="H26" s="1631"/>
      <c r="I26" s="1631"/>
      <c r="J26" s="1631"/>
      <c r="K26" s="1631"/>
      <c r="L26" s="1631"/>
      <c r="M26" s="1631"/>
      <c r="N26" s="1631"/>
      <c r="O26" s="1631"/>
      <c r="P26" s="1631"/>
      <c r="Q26" s="1631"/>
      <c r="R26" s="1632"/>
      <c r="S26" s="1685"/>
    </row>
    <row r="27" spans="1:19" ht="18" hidden="1" customHeight="1">
      <c r="A27" s="33"/>
      <c r="B27" s="948" t="s">
        <v>1190</v>
      </c>
      <c r="C27" s="949" t="s">
        <v>1185</v>
      </c>
      <c r="D27" s="949"/>
      <c r="E27" s="36"/>
      <c r="F27" s="36"/>
      <c r="G27" s="1630"/>
      <c r="H27" s="1631"/>
      <c r="I27" s="1631"/>
      <c r="J27" s="1631"/>
      <c r="K27" s="1631"/>
      <c r="L27" s="1631"/>
      <c r="M27" s="1631"/>
      <c r="N27" s="1631"/>
      <c r="O27" s="1631"/>
      <c r="P27" s="1631"/>
      <c r="Q27" s="1631"/>
      <c r="R27" s="1632"/>
      <c r="S27" s="1685"/>
    </row>
    <row r="28" spans="1:19" ht="18">
      <c r="A28" s="33"/>
      <c r="B28" s="948" t="s">
        <v>1191</v>
      </c>
      <c r="C28" s="949" t="s">
        <v>1185</v>
      </c>
      <c r="D28" s="949" t="s">
        <v>16</v>
      </c>
      <c r="E28" s="36">
        <v>201818</v>
      </c>
      <c r="F28" s="36"/>
      <c r="G28" s="1630"/>
      <c r="H28" s="1631"/>
      <c r="I28" s="1631"/>
      <c r="J28" s="1631"/>
      <c r="K28" s="1631"/>
      <c r="L28" s="1631"/>
      <c r="M28" s="1631"/>
      <c r="N28" s="1631"/>
      <c r="O28" s="1631"/>
      <c r="P28" s="1631"/>
      <c r="Q28" s="1631"/>
      <c r="R28" s="1632"/>
      <c r="S28" s="1685"/>
    </row>
    <row r="29" spans="1:19" ht="18">
      <c r="A29" s="33"/>
      <c r="B29" s="952" t="s">
        <v>1192</v>
      </c>
      <c r="C29" s="949" t="s">
        <v>1185</v>
      </c>
      <c r="D29" s="949" t="s">
        <v>16</v>
      </c>
      <c r="E29" s="36">
        <v>127273</v>
      </c>
      <c r="F29" s="36"/>
      <c r="G29" s="1630"/>
      <c r="H29" s="1631"/>
      <c r="I29" s="1631"/>
      <c r="J29" s="1631"/>
      <c r="K29" s="1631"/>
      <c r="L29" s="1631"/>
      <c r="M29" s="1631"/>
      <c r="N29" s="1631"/>
      <c r="O29" s="1631"/>
      <c r="P29" s="1631"/>
      <c r="Q29" s="1631"/>
      <c r="R29" s="1632"/>
      <c r="S29" s="1685"/>
    </row>
    <row r="30" spans="1:19" ht="18">
      <c r="A30" s="33"/>
      <c r="B30" s="952" t="s">
        <v>588</v>
      </c>
      <c r="C30" s="949" t="s">
        <v>1185</v>
      </c>
      <c r="D30" s="949" t="s">
        <v>16</v>
      </c>
      <c r="E30" s="36">
        <v>177273</v>
      </c>
      <c r="F30" s="36"/>
      <c r="G30" s="1633"/>
      <c r="H30" s="1634"/>
      <c r="I30" s="1634"/>
      <c r="J30" s="1634"/>
      <c r="K30" s="1634"/>
      <c r="L30" s="1634"/>
      <c r="M30" s="1634"/>
      <c r="N30" s="1634"/>
      <c r="O30" s="1634"/>
      <c r="P30" s="1634"/>
      <c r="Q30" s="1634"/>
      <c r="R30" s="1635"/>
      <c r="S30" s="1685"/>
    </row>
    <row r="31" spans="1:19" ht="29.25" customHeight="1">
      <c r="A31" s="33"/>
      <c r="B31" s="1101" t="s">
        <v>588</v>
      </c>
      <c r="C31" s="27" t="s">
        <v>1185</v>
      </c>
      <c r="D31" s="27" t="s">
        <v>16</v>
      </c>
      <c r="E31" s="36"/>
      <c r="F31" s="36"/>
      <c r="G31" s="36">
        <v>163636</v>
      </c>
      <c r="H31" s="1678" t="s">
        <v>1352</v>
      </c>
      <c r="I31" s="1679"/>
      <c r="J31" s="1679"/>
      <c r="K31" s="1679"/>
      <c r="L31" s="1679"/>
      <c r="M31" s="1679"/>
      <c r="N31" s="1679"/>
      <c r="O31" s="1679"/>
      <c r="P31" s="1679"/>
      <c r="Q31" s="1679"/>
      <c r="R31" s="1680"/>
      <c r="S31" s="1685"/>
    </row>
    <row r="32" spans="1:19" ht="18">
      <c r="A32" s="33"/>
      <c r="B32" s="952" t="s">
        <v>1194</v>
      </c>
      <c r="C32" s="949" t="s">
        <v>1185</v>
      </c>
      <c r="D32" s="949" t="s">
        <v>16</v>
      </c>
      <c r="E32" s="36">
        <v>201818</v>
      </c>
      <c r="F32" s="36"/>
      <c r="G32" s="1102"/>
      <c r="H32" s="1103"/>
      <c r="I32" s="1103"/>
      <c r="J32" s="1103"/>
      <c r="K32" s="1103"/>
      <c r="L32" s="1103"/>
      <c r="M32" s="1103"/>
      <c r="N32" s="1103"/>
      <c r="O32" s="1103"/>
      <c r="P32" s="1103"/>
      <c r="Q32" s="1103"/>
      <c r="R32" s="1104"/>
      <c r="S32" s="1686"/>
    </row>
    <row r="33" spans="1:19" ht="35.25" customHeight="1">
      <c r="A33" s="953">
        <v>2</v>
      </c>
      <c r="B33" s="1816" t="s">
        <v>1389</v>
      </c>
      <c r="C33" s="1817"/>
      <c r="D33" s="1817"/>
      <c r="E33" s="1817"/>
      <c r="F33" s="1817"/>
      <c r="G33" s="1818"/>
      <c r="H33" s="1818"/>
      <c r="I33" s="1818"/>
      <c r="J33" s="1818"/>
      <c r="K33" s="1818"/>
      <c r="L33" s="1818"/>
      <c r="M33" s="1818"/>
      <c r="N33" s="1818"/>
      <c r="O33" s="1818"/>
      <c r="P33" s="1818"/>
      <c r="Q33" s="1818"/>
      <c r="R33" s="1818"/>
      <c r="S33" s="1819"/>
    </row>
    <row r="34" spans="1:19" ht="24.95" customHeight="1">
      <c r="A34" s="954"/>
      <c r="B34" s="39" t="s">
        <v>1200</v>
      </c>
      <c r="C34" s="27"/>
      <c r="D34" s="27"/>
      <c r="E34" s="36"/>
      <c r="F34" s="36"/>
      <c r="G34" s="955"/>
      <c r="H34" s="955"/>
      <c r="I34" s="955"/>
      <c r="J34" s="955"/>
      <c r="K34" s="955"/>
      <c r="L34" s="955"/>
      <c r="M34" s="955"/>
      <c r="N34" s="955"/>
      <c r="O34" s="955"/>
      <c r="P34" s="955"/>
      <c r="Q34" s="955"/>
      <c r="R34" s="955"/>
      <c r="S34" s="984"/>
    </row>
    <row r="35" spans="1:19" ht="18" customHeight="1">
      <c r="A35" s="954"/>
      <c r="B35" s="42" t="s">
        <v>603</v>
      </c>
      <c r="C35" s="27" t="s">
        <v>1185</v>
      </c>
      <c r="D35" s="1728" t="s">
        <v>1178</v>
      </c>
      <c r="E35" s="950">
        <v>280000</v>
      </c>
      <c r="F35" s="36"/>
      <c r="G35" s="1691" t="s">
        <v>1201</v>
      </c>
      <c r="H35" s="1692"/>
      <c r="I35" s="1692"/>
      <c r="J35" s="1692"/>
      <c r="K35" s="1692"/>
      <c r="L35" s="1692"/>
      <c r="M35" s="1692"/>
      <c r="N35" s="1692"/>
      <c r="O35" s="1692"/>
      <c r="P35" s="1692"/>
      <c r="Q35" s="1692"/>
      <c r="R35" s="1770"/>
      <c r="S35" s="1687"/>
    </row>
    <row r="36" spans="1:19" ht="18">
      <c r="A36" s="954"/>
      <c r="B36" s="956" t="s">
        <v>624</v>
      </c>
      <c r="C36" s="949" t="s">
        <v>1185</v>
      </c>
      <c r="D36" s="1729"/>
      <c r="E36" s="36">
        <v>380000</v>
      </c>
      <c r="F36" s="36"/>
      <c r="G36" s="1693"/>
      <c r="H36" s="1694"/>
      <c r="I36" s="1694"/>
      <c r="J36" s="1694"/>
      <c r="K36" s="1694"/>
      <c r="L36" s="1694"/>
      <c r="M36" s="1694"/>
      <c r="N36" s="1694"/>
      <c r="O36" s="1694"/>
      <c r="P36" s="1694"/>
      <c r="Q36" s="1694"/>
      <c r="R36" s="1771"/>
      <c r="S36" s="1687"/>
    </row>
    <row r="37" spans="1:19" ht="18">
      <c r="A37" s="954"/>
      <c r="B37" s="957" t="s">
        <v>626</v>
      </c>
      <c r="C37" s="27" t="s">
        <v>1185</v>
      </c>
      <c r="D37" s="1729"/>
      <c r="E37" s="36">
        <v>370000</v>
      </c>
      <c r="F37" s="36"/>
      <c r="G37" s="1693"/>
      <c r="H37" s="1694"/>
      <c r="I37" s="1694"/>
      <c r="J37" s="1694"/>
      <c r="K37" s="1694"/>
      <c r="L37" s="1694"/>
      <c r="M37" s="1694"/>
      <c r="N37" s="1694"/>
      <c r="O37" s="1694"/>
      <c r="P37" s="1694"/>
      <c r="Q37" s="1694"/>
      <c r="R37" s="1771"/>
      <c r="S37" s="1687"/>
    </row>
    <row r="38" spans="1:19" ht="18">
      <c r="A38" s="954"/>
      <c r="B38" s="958" t="s">
        <v>1198</v>
      </c>
      <c r="C38" s="949" t="s">
        <v>1185</v>
      </c>
      <c r="D38" s="1729"/>
      <c r="E38" s="950">
        <v>340000</v>
      </c>
      <c r="F38" s="36"/>
      <c r="G38" s="1693"/>
      <c r="H38" s="1694"/>
      <c r="I38" s="1694"/>
      <c r="J38" s="1694"/>
      <c r="K38" s="1694"/>
      <c r="L38" s="1694"/>
      <c r="M38" s="1694"/>
      <c r="N38" s="1694"/>
      <c r="O38" s="1694"/>
      <c r="P38" s="1694"/>
      <c r="Q38" s="1694"/>
      <c r="R38" s="1771"/>
      <c r="S38" s="1687"/>
    </row>
    <row r="39" spans="1:19" ht="18">
      <c r="A39" s="954"/>
      <c r="B39" s="42" t="s">
        <v>627</v>
      </c>
      <c r="C39" s="27" t="s">
        <v>1185</v>
      </c>
      <c r="D39" s="1729"/>
      <c r="E39" s="950">
        <v>310000</v>
      </c>
      <c r="F39" s="36"/>
      <c r="G39" s="1693"/>
      <c r="H39" s="1694"/>
      <c r="I39" s="1694"/>
      <c r="J39" s="1694"/>
      <c r="K39" s="1694"/>
      <c r="L39" s="1694"/>
      <c r="M39" s="1694"/>
      <c r="N39" s="1694"/>
      <c r="O39" s="1694"/>
      <c r="P39" s="1694"/>
      <c r="Q39" s="1694"/>
      <c r="R39" s="1771"/>
      <c r="S39" s="1687"/>
    </row>
    <row r="40" spans="1:19" ht="18">
      <c r="A40" s="954"/>
      <c r="B40" s="959" t="s">
        <v>1199</v>
      </c>
      <c r="C40" s="949" t="s">
        <v>1185</v>
      </c>
      <c r="D40" s="1730"/>
      <c r="E40" s="950">
        <v>310000</v>
      </c>
      <c r="F40" s="960"/>
      <c r="G40" s="1695"/>
      <c r="H40" s="1696"/>
      <c r="I40" s="1696"/>
      <c r="J40" s="1696"/>
      <c r="K40" s="1696"/>
      <c r="L40" s="1696"/>
      <c r="M40" s="1696"/>
      <c r="N40" s="1696"/>
      <c r="O40" s="1696"/>
      <c r="P40" s="1696"/>
      <c r="Q40" s="1696"/>
      <c r="R40" s="1772"/>
      <c r="S40" s="1687"/>
    </row>
    <row r="41" spans="1:19" ht="36.75" customHeight="1">
      <c r="A41" s="963">
        <v>3</v>
      </c>
      <c r="B41" s="1653" t="s">
        <v>1383</v>
      </c>
      <c r="C41" s="1676"/>
      <c r="D41" s="1676"/>
      <c r="E41" s="1676"/>
      <c r="F41" s="1676"/>
      <c r="G41" s="1644"/>
      <c r="H41" s="1644"/>
      <c r="I41" s="1644"/>
      <c r="J41" s="1644"/>
      <c r="K41" s="1644"/>
      <c r="L41" s="1644"/>
      <c r="M41" s="1644"/>
      <c r="N41" s="1644"/>
      <c r="O41" s="1644"/>
      <c r="P41" s="1644"/>
      <c r="Q41" s="1644"/>
      <c r="R41" s="1644"/>
      <c r="S41" s="1677"/>
    </row>
    <row r="42" spans="1:19" ht="18" customHeight="1">
      <c r="A42" s="954"/>
      <c r="B42" s="42" t="s">
        <v>575</v>
      </c>
      <c r="C42" s="27" t="s">
        <v>1185</v>
      </c>
      <c r="D42" s="1728" t="s">
        <v>1178</v>
      </c>
      <c r="E42" s="36">
        <v>227272</v>
      </c>
      <c r="F42" s="36"/>
      <c r="G42" s="1691" t="s">
        <v>1384</v>
      </c>
      <c r="H42" s="1692"/>
      <c r="I42" s="1692"/>
      <c r="J42" s="1692"/>
      <c r="K42" s="1692"/>
      <c r="L42" s="1692"/>
      <c r="M42" s="1692"/>
      <c r="N42" s="1692"/>
      <c r="O42" s="1692"/>
      <c r="P42" s="1692"/>
      <c r="Q42" s="1692"/>
      <c r="R42" s="1692"/>
      <c r="S42" s="975"/>
    </row>
    <row r="43" spans="1:19" ht="18">
      <c r="A43" s="954"/>
      <c r="B43" s="956" t="s">
        <v>621</v>
      </c>
      <c r="C43" s="949" t="s">
        <v>1185</v>
      </c>
      <c r="D43" s="1729"/>
      <c r="E43" s="36">
        <v>345454</v>
      </c>
      <c r="F43" s="36"/>
      <c r="G43" s="1693"/>
      <c r="H43" s="1694"/>
      <c r="I43" s="1694"/>
      <c r="J43" s="1694"/>
      <c r="K43" s="1694"/>
      <c r="L43" s="1694"/>
      <c r="M43" s="1694"/>
      <c r="N43" s="1694"/>
      <c r="O43" s="1694"/>
      <c r="P43" s="1694"/>
      <c r="Q43" s="1694"/>
      <c r="R43" s="1694"/>
      <c r="S43" s="976"/>
    </row>
    <row r="44" spans="1:19" ht="18">
      <c r="A44" s="954"/>
      <c r="B44" s="957" t="s">
        <v>1385</v>
      </c>
      <c r="C44" s="949" t="s">
        <v>1185</v>
      </c>
      <c r="D44" s="1729"/>
      <c r="E44" s="36">
        <v>272727</v>
      </c>
      <c r="F44" s="36"/>
      <c r="G44" s="1693"/>
      <c r="H44" s="1694"/>
      <c r="I44" s="1694"/>
      <c r="J44" s="1694"/>
      <c r="K44" s="1694"/>
      <c r="L44" s="1694"/>
      <c r="M44" s="1694"/>
      <c r="N44" s="1694"/>
      <c r="O44" s="1694"/>
      <c r="P44" s="1694"/>
      <c r="Q44" s="1694"/>
      <c r="R44" s="1694"/>
      <c r="S44" s="976"/>
    </row>
    <row r="45" spans="1:19" ht="18">
      <c r="A45" s="954"/>
      <c r="B45" s="957" t="s">
        <v>1386</v>
      </c>
      <c r="C45" s="949" t="s">
        <v>1185</v>
      </c>
      <c r="D45" s="1729"/>
      <c r="E45" s="36">
        <v>254545</v>
      </c>
      <c r="F45" s="36"/>
      <c r="G45" s="1693"/>
      <c r="H45" s="1694"/>
      <c r="I45" s="1694"/>
      <c r="J45" s="1694"/>
      <c r="K45" s="1694"/>
      <c r="L45" s="1694"/>
      <c r="M45" s="1694"/>
      <c r="N45" s="1694"/>
      <c r="O45" s="1694"/>
      <c r="P45" s="1694"/>
      <c r="Q45" s="1694"/>
      <c r="R45" s="1694"/>
      <c r="S45" s="976"/>
    </row>
    <row r="46" spans="1:19" ht="18">
      <c r="A46" s="954"/>
      <c r="B46" s="957" t="s">
        <v>626</v>
      </c>
      <c r="C46" s="27" t="s">
        <v>1185</v>
      </c>
      <c r="D46" s="1729"/>
      <c r="E46" s="36">
        <v>290909</v>
      </c>
      <c r="F46" s="36"/>
      <c r="G46" s="1693"/>
      <c r="H46" s="1694"/>
      <c r="I46" s="1694"/>
      <c r="J46" s="1694"/>
      <c r="K46" s="1694"/>
      <c r="L46" s="1694"/>
      <c r="M46" s="1694"/>
      <c r="N46" s="1694"/>
      <c r="O46" s="1694"/>
      <c r="P46" s="1694"/>
      <c r="Q46" s="1694"/>
      <c r="R46" s="1694"/>
      <c r="S46" s="976"/>
    </row>
    <row r="47" spans="1:19" ht="18">
      <c r="A47" s="954"/>
      <c r="B47" s="958" t="s">
        <v>624</v>
      </c>
      <c r="C47" s="949" t="s">
        <v>1185</v>
      </c>
      <c r="D47" s="1729"/>
      <c r="E47" s="36">
        <v>318181</v>
      </c>
      <c r="F47" s="36"/>
      <c r="G47" s="1693"/>
      <c r="H47" s="1694"/>
      <c r="I47" s="1694"/>
      <c r="J47" s="1694"/>
      <c r="K47" s="1694"/>
      <c r="L47" s="1694"/>
      <c r="M47" s="1694"/>
      <c r="N47" s="1694"/>
      <c r="O47" s="1694"/>
      <c r="P47" s="1694"/>
      <c r="Q47" s="1694"/>
      <c r="R47" s="1694"/>
      <c r="S47" s="976"/>
    </row>
    <row r="48" spans="1:19" ht="18">
      <c r="A48" s="954"/>
      <c r="B48" s="42" t="s">
        <v>627</v>
      </c>
      <c r="C48" s="27" t="s">
        <v>1185</v>
      </c>
      <c r="D48" s="1729"/>
      <c r="E48" s="36">
        <v>272727</v>
      </c>
      <c r="F48" s="36"/>
      <c r="G48" s="1693"/>
      <c r="H48" s="1694"/>
      <c r="I48" s="1694"/>
      <c r="J48" s="1694"/>
      <c r="K48" s="1694"/>
      <c r="L48" s="1694"/>
      <c r="M48" s="1694"/>
      <c r="N48" s="1694"/>
      <c r="O48" s="1694"/>
      <c r="P48" s="1694"/>
      <c r="Q48" s="1694"/>
      <c r="R48" s="1694"/>
      <c r="S48" s="976"/>
    </row>
    <row r="49" spans="1:19" ht="18">
      <c r="A49" s="954"/>
      <c r="B49" s="959" t="s">
        <v>1199</v>
      </c>
      <c r="C49" s="949" t="s">
        <v>1185</v>
      </c>
      <c r="D49" s="1730"/>
      <c r="E49" s="36">
        <v>272727</v>
      </c>
      <c r="F49" s="960"/>
      <c r="G49" s="1695"/>
      <c r="H49" s="1696"/>
      <c r="I49" s="1696"/>
      <c r="J49" s="1696"/>
      <c r="K49" s="1696"/>
      <c r="L49" s="1696"/>
      <c r="M49" s="1696"/>
      <c r="N49" s="1696"/>
      <c r="O49" s="1696"/>
      <c r="P49" s="1696"/>
      <c r="Q49" s="1696"/>
      <c r="R49" s="1696"/>
      <c r="S49" s="977"/>
    </row>
    <row r="50" spans="1:19" ht="41.25" customHeight="1">
      <c r="A50" s="953">
        <v>4</v>
      </c>
      <c r="B50" s="1663" t="s">
        <v>1354</v>
      </c>
      <c r="C50" s="1664"/>
      <c r="D50" s="1664"/>
      <c r="E50" s="1664"/>
      <c r="F50" s="1664"/>
      <c r="G50" s="1664"/>
      <c r="H50" s="1664"/>
      <c r="I50" s="1664"/>
      <c r="J50" s="1664"/>
      <c r="K50" s="1664"/>
      <c r="L50" s="1664"/>
      <c r="M50" s="1664"/>
      <c r="N50" s="1664"/>
      <c r="O50" s="1664"/>
      <c r="P50" s="1664"/>
      <c r="Q50" s="1664"/>
      <c r="R50" s="1664"/>
      <c r="S50" s="984"/>
    </row>
    <row r="51" spans="1:19" ht="30" customHeight="1">
      <c r="A51" s="954"/>
      <c r="B51" s="965" t="s">
        <v>1355</v>
      </c>
      <c r="C51" s="966" t="s">
        <v>1185</v>
      </c>
      <c r="D51" s="936" t="s">
        <v>1178</v>
      </c>
      <c r="E51" s="967">
        <v>218182</v>
      </c>
      <c r="F51" s="967"/>
      <c r="G51" s="1691" t="s">
        <v>1356</v>
      </c>
      <c r="H51" s="1692"/>
      <c r="I51" s="1692"/>
      <c r="J51" s="1692"/>
      <c r="K51" s="1692"/>
      <c r="L51" s="1692"/>
      <c r="M51" s="1692"/>
      <c r="N51" s="1692"/>
      <c r="O51" s="1692"/>
      <c r="P51" s="1692"/>
      <c r="Q51" s="1692"/>
      <c r="R51" s="1692"/>
      <c r="S51" s="1688"/>
    </row>
    <row r="52" spans="1:19" ht="18">
      <c r="A52" s="954"/>
      <c r="B52" s="965" t="s">
        <v>1357</v>
      </c>
      <c r="C52" s="27" t="s">
        <v>1185</v>
      </c>
      <c r="D52" s="27" t="s">
        <v>16</v>
      </c>
      <c r="E52" s="36">
        <v>245455</v>
      </c>
      <c r="F52" s="36"/>
      <c r="G52" s="1693"/>
      <c r="H52" s="1694"/>
      <c r="I52" s="1694"/>
      <c r="J52" s="1694"/>
      <c r="K52" s="1694"/>
      <c r="L52" s="1694"/>
      <c r="M52" s="1694"/>
      <c r="N52" s="1694"/>
      <c r="O52" s="1694"/>
      <c r="P52" s="1694"/>
      <c r="Q52" s="1694"/>
      <c r="R52" s="1694"/>
      <c r="S52" s="1689"/>
    </row>
    <row r="53" spans="1:19" ht="18">
      <c r="A53" s="954"/>
      <c r="B53" s="42" t="s">
        <v>1358</v>
      </c>
      <c r="C53" s="27" t="s">
        <v>1185</v>
      </c>
      <c r="D53" s="27" t="s">
        <v>16</v>
      </c>
      <c r="E53" s="967">
        <v>218182</v>
      </c>
      <c r="F53" s="36"/>
      <c r="G53" s="1693"/>
      <c r="H53" s="1694"/>
      <c r="I53" s="1694"/>
      <c r="J53" s="1694"/>
      <c r="K53" s="1694"/>
      <c r="L53" s="1694"/>
      <c r="M53" s="1694"/>
      <c r="N53" s="1694"/>
      <c r="O53" s="1694"/>
      <c r="P53" s="1694"/>
      <c r="Q53" s="1694"/>
      <c r="R53" s="1694"/>
      <c r="S53" s="1689"/>
    </row>
    <row r="54" spans="1:19" ht="18">
      <c r="A54" s="954"/>
      <c r="B54" s="968" t="s">
        <v>1359</v>
      </c>
      <c r="C54" s="27" t="s">
        <v>1185</v>
      </c>
      <c r="D54" s="27" t="s">
        <v>16</v>
      </c>
      <c r="E54" s="36">
        <v>218182</v>
      </c>
      <c r="F54" s="36"/>
      <c r="G54" s="1693"/>
      <c r="H54" s="1694"/>
      <c r="I54" s="1694"/>
      <c r="J54" s="1694"/>
      <c r="K54" s="1694"/>
      <c r="L54" s="1694"/>
      <c r="M54" s="1694"/>
      <c r="N54" s="1694"/>
      <c r="O54" s="1694"/>
      <c r="P54" s="1694"/>
      <c r="Q54" s="1694"/>
      <c r="R54" s="1694"/>
      <c r="S54" s="1689"/>
    </row>
    <row r="55" spans="1:19" ht="18">
      <c r="A55" s="954"/>
      <c r="B55" s="968" t="s">
        <v>1360</v>
      </c>
      <c r="C55" s="27" t="s">
        <v>1185</v>
      </c>
      <c r="D55" s="27" t="s">
        <v>16</v>
      </c>
      <c r="E55" s="36">
        <v>290909</v>
      </c>
      <c r="F55" s="36"/>
      <c r="G55" s="1693"/>
      <c r="H55" s="1694"/>
      <c r="I55" s="1694"/>
      <c r="J55" s="1694"/>
      <c r="K55" s="1694"/>
      <c r="L55" s="1694"/>
      <c r="M55" s="1694"/>
      <c r="N55" s="1694"/>
      <c r="O55" s="1694"/>
      <c r="P55" s="1694"/>
      <c r="Q55" s="1694"/>
      <c r="R55" s="1694"/>
      <c r="S55" s="1689"/>
    </row>
    <row r="56" spans="1:19" ht="18">
      <c r="A56" s="954"/>
      <c r="B56" s="968" t="s">
        <v>1207</v>
      </c>
      <c r="C56" s="27" t="s">
        <v>1185</v>
      </c>
      <c r="D56" s="27" t="s">
        <v>16</v>
      </c>
      <c r="E56" s="36">
        <v>290909</v>
      </c>
      <c r="F56" s="36"/>
      <c r="G56" s="1695"/>
      <c r="H56" s="1696"/>
      <c r="I56" s="1696"/>
      <c r="J56" s="1696"/>
      <c r="K56" s="1696"/>
      <c r="L56" s="1696"/>
      <c r="M56" s="1696"/>
      <c r="N56" s="1696"/>
      <c r="O56" s="1696"/>
      <c r="P56" s="1696"/>
      <c r="Q56" s="1696"/>
      <c r="R56" s="1696"/>
      <c r="S56" s="1690"/>
    </row>
    <row r="57" spans="1:19" ht="39.950000000000003" customHeight="1">
      <c r="A57" s="969">
        <v>5</v>
      </c>
      <c r="B57" s="1653" t="s">
        <v>1361</v>
      </c>
      <c r="C57" s="1676"/>
      <c r="D57" s="1676"/>
      <c r="E57" s="1676"/>
      <c r="F57" s="1676"/>
      <c r="G57" s="1676"/>
      <c r="H57" s="1676"/>
      <c r="I57" s="1676"/>
      <c r="J57" s="1676"/>
      <c r="K57" s="1676"/>
      <c r="L57" s="1676"/>
      <c r="M57" s="1676"/>
      <c r="N57" s="1676"/>
      <c r="O57" s="1676"/>
      <c r="P57" s="1676"/>
      <c r="Q57" s="1676"/>
      <c r="R57" s="1677"/>
      <c r="S57" s="985"/>
    </row>
    <row r="58" spans="1:19" ht="15.75">
      <c r="A58" s="970"/>
      <c r="B58" s="971" t="s">
        <v>1209</v>
      </c>
      <c r="C58" s="27"/>
      <c r="D58" s="27"/>
      <c r="E58" s="36"/>
      <c r="F58" s="36"/>
      <c r="G58" s="961"/>
      <c r="H58" s="962"/>
      <c r="I58" s="962"/>
      <c r="J58" s="962"/>
      <c r="K58" s="962"/>
      <c r="L58" s="962"/>
      <c r="M58" s="962"/>
      <c r="N58" s="962"/>
      <c r="O58" s="962"/>
      <c r="P58" s="962"/>
      <c r="Q58" s="962"/>
      <c r="R58" s="962"/>
      <c r="S58" s="1688"/>
    </row>
    <row r="59" spans="1:19" ht="30" customHeight="1">
      <c r="A59" s="970"/>
      <c r="B59" s="972" t="s">
        <v>1210</v>
      </c>
      <c r="C59" s="27" t="s">
        <v>1185</v>
      </c>
      <c r="D59" s="936" t="s">
        <v>1178</v>
      </c>
      <c r="E59" s="36">
        <v>350000</v>
      </c>
      <c r="F59" s="36"/>
      <c r="G59" s="1691" t="s">
        <v>1211</v>
      </c>
      <c r="H59" s="1692"/>
      <c r="I59" s="1692"/>
      <c r="J59" s="1692"/>
      <c r="K59" s="1692"/>
      <c r="L59" s="1692"/>
      <c r="M59" s="1692"/>
      <c r="N59" s="1692"/>
      <c r="O59" s="1692"/>
      <c r="P59" s="1770"/>
      <c r="Q59" s="54">
        <v>400000</v>
      </c>
      <c r="R59" s="987"/>
      <c r="S59" s="1689"/>
    </row>
    <row r="60" spans="1:19" ht="18">
      <c r="A60" s="970"/>
      <c r="B60" s="971" t="s">
        <v>1212</v>
      </c>
      <c r="C60" s="27" t="s">
        <v>1185</v>
      </c>
      <c r="D60" s="27" t="s">
        <v>16</v>
      </c>
      <c r="E60" s="36">
        <v>350000</v>
      </c>
      <c r="F60" s="36"/>
      <c r="G60" s="1693"/>
      <c r="H60" s="1694"/>
      <c r="I60" s="1694"/>
      <c r="J60" s="1694"/>
      <c r="K60" s="1694"/>
      <c r="L60" s="1694"/>
      <c r="M60" s="1694"/>
      <c r="N60" s="1694"/>
      <c r="O60" s="1694"/>
      <c r="P60" s="1771"/>
      <c r="Q60" s="84">
        <v>400000</v>
      </c>
      <c r="R60" s="962"/>
      <c r="S60" s="1689"/>
    </row>
    <row r="61" spans="1:19" ht="18">
      <c r="A61" s="970"/>
      <c r="B61" s="971" t="s">
        <v>1213</v>
      </c>
      <c r="C61" s="27" t="s">
        <v>1185</v>
      </c>
      <c r="D61" s="27" t="s">
        <v>16</v>
      </c>
      <c r="E61" s="36">
        <v>350000</v>
      </c>
      <c r="F61" s="36"/>
      <c r="G61" s="1695"/>
      <c r="H61" s="1696"/>
      <c r="I61" s="1696"/>
      <c r="J61" s="1696"/>
      <c r="K61" s="1696"/>
      <c r="L61" s="1696"/>
      <c r="M61" s="1696"/>
      <c r="N61" s="1696"/>
      <c r="O61" s="1696"/>
      <c r="P61" s="1772"/>
      <c r="Q61" s="84">
        <v>400000</v>
      </c>
      <c r="R61" s="962"/>
      <c r="S61" s="1690"/>
    </row>
    <row r="62" spans="1:19" ht="39.950000000000003" customHeight="1">
      <c r="A62" s="973">
        <v>6</v>
      </c>
      <c r="B62" s="1653" t="s">
        <v>1362</v>
      </c>
      <c r="C62" s="1676"/>
      <c r="D62" s="1676"/>
      <c r="E62" s="1676"/>
      <c r="F62" s="1676"/>
      <c r="G62" s="1676"/>
      <c r="H62" s="1676"/>
      <c r="I62" s="1676"/>
      <c r="J62" s="1676"/>
      <c r="K62" s="1676"/>
      <c r="L62" s="1676"/>
      <c r="M62" s="1676"/>
      <c r="N62" s="1676"/>
      <c r="O62" s="1676"/>
      <c r="P62" s="1676"/>
      <c r="Q62" s="1676"/>
      <c r="R62" s="1677"/>
      <c r="S62" s="985"/>
    </row>
    <row r="63" spans="1:19" ht="15.75">
      <c r="A63" s="970"/>
      <c r="B63" s="971" t="s">
        <v>1209</v>
      </c>
      <c r="C63" s="27"/>
      <c r="D63" s="27"/>
      <c r="E63" s="36"/>
      <c r="F63" s="36"/>
      <c r="G63" s="961"/>
      <c r="H63" s="962"/>
      <c r="I63" s="962"/>
      <c r="J63" s="962"/>
      <c r="K63" s="962"/>
      <c r="L63" s="962"/>
      <c r="M63" s="962"/>
      <c r="N63" s="962"/>
      <c r="O63" s="962"/>
      <c r="P63" s="962"/>
      <c r="Q63" s="962"/>
      <c r="R63" s="962"/>
      <c r="S63" s="1688"/>
    </row>
    <row r="64" spans="1:19" ht="45">
      <c r="A64" s="970"/>
      <c r="B64" s="972" t="s">
        <v>1210</v>
      </c>
      <c r="C64" s="27" t="s">
        <v>1185</v>
      </c>
      <c r="D64" s="936" t="s">
        <v>1178</v>
      </c>
      <c r="E64" s="36">
        <v>350000</v>
      </c>
      <c r="F64" s="36"/>
      <c r="G64" s="1691" t="s">
        <v>1215</v>
      </c>
      <c r="H64" s="1692"/>
      <c r="I64" s="1692"/>
      <c r="J64" s="1692"/>
      <c r="K64" s="1692"/>
      <c r="L64" s="1692"/>
      <c r="M64" s="1692"/>
      <c r="N64" s="1692"/>
      <c r="O64" s="1692"/>
      <c r="P64" s="1770"/>
      <c r="Q64" s="54">
        <v>400000</v>
      </c>
      <c r="R64" s="962"/>
      <c r="S64" s="1689"/>
    </row>
    <row r="65" spans="1:19" ht="18">
      <c r="A65" s="970"/>
      <c r="B65" s="971" t="s">
        <v>1212</v>
      </c>
      <c r="C65" s="27" t="s">
        <v>1185</v>
      </c>
      <c r="D65" s="27" t="s">
        <v>16</v>
      </c>
      <c r="E65" s="36">
        <v>350000</v>
      </c>
      <c r="F65" s="36"/>
      <c r="G65" s="1693"/>
      <c r="H65" s="1694"/>
      <c r="I65" s="1694"/>
      <c r="J65" s="1694"/>
      <c r="K65" s="1694"/>
      <c r="L65" s="1694"/>
      <c r="M65" s="1694"/>
      <c r="N65" s="1694"/>
      <c r="O65" s="1694"/>
      <c r="P65" s="1771"/>
      <c r="Q65" s="84">
        <v>400000</v>
      </c>
      <c r="R65" s="962"/>
      <c r="S65" s="1689"/>
    </row>
    <row r="66" spans="1:19" ht="18">
      <c r="A66" s="970"/>
      <c r="B66" s="971" t="s">
        <v>1213</v>
      </c>
      <c r="C66" s="27" t="s">
        <v>1185</v>
      </c>
      <c r="D66" s="27" t="s">
        <v>16</v>
      </c>
      <c r="E66" s="36">
        <v>350000</v>
      </c>
      <c r="F66" s="36"/>
      <c r="G66" s="1695"/>
      <c r="H66" s="1696"/>
      <c r="I66" s="1696"/>
      <c r="J66" s="1696"/>
      <c r="K66" s="1696"/>
      <c r="L66" s="1696"/>
      <c r="M66" s="1696"/>
      <c r="N66" s="1696"/>
      <c r="O66" s="1696"/>
      <c r="P66" s="1772"/>
      <c r="Q66" s="84">
        <v>400000</v>
      </c>
      <c r="R66" s="962"/>
      <c r="S66" s="1690"/>
    </row>
    <row r="67" spans="1:19" ht="30" customHeight="1">
      <c r="A67" s="989" t="s">
        <v>1216</v>
      </c>
      <c r="B67" s="989" t="s">
        <v>1217</v>
      </c>
      <c r="C67" s="946"/>
      <c r="D67" s="946"/>
      <c r="E67" s="946"/>
      <c r="F67" s="946"/>
      <c r="G67" s="946"/>
      <c r="H67" s="946"/>
      <c r="I67" s="946"/>
      <c r="J67" s="946"/>
      <c r="K67" s="946"/>
      <c r="L67" s="946"/>
      <c r="M67" s="946"/>
      <c r="N67" s="946"/>
      <c r="O67" s="946"/>
      <c r="P67" s="946"/>
      <c r="Q67" s="946"/>
      <c r="R67" s="946"/>
      <c r="S67" s="32"/>
    </row>
    <row r="68" spans="1:19" ht="39.950000000000003" customHeight="1">
      <c r="A68" s="969">
        <v>1</v>
      </c>
      <c r="B68" s="1816" t="s">
        <v>1390</v>
      </c>
      <c r="C68" s="1817"/>
      <c r="D68" s="1817"/>
      <c r="E68" s="1817"/>
      <c r="F68" s="1817"/>
      <c r="G68" s="1817"/>
      <c r="H68" s="1817"/>
      <c r="I68" s="1817"/>
      <c r="J68" s="1817"/>
      <c r="K68" s="1817"/>
      <c r="L68" s="1817"/>
      <c r="M68" s="1817"/>
      <c r="N68" s="1817"/>
      <c r="O68" s="1817"/>
      <c r="P68" s="1817"/>
      <c r="Q68" s="1817"/>
      <c r="R68" s="1817"/>
      <c r="S68" s="58"/>
    </row>
    <row r="69" spans="1:19" ht="30" customHeight="1">
      <c r="A69" s="931"/>
      <c r="B69" s="61" t="s">
        <v>1219</v>
      </c>
      <c r="C69" s="27" t="s">
        <v>1185</v>
      </c>
      <c r="D69" s="936" t="s">
        <v>1178</v>
      </c>
      <c r="E69" s="36">
        <v>490000</v>
      </c>
      <c r="F69" s="60"/>
      <c r="G69" s="1681" t="s">
        <v>1201</v>
      </c>
      <c r="H69" s="1682"/>
      <c r="I69" s="1682"/>
      <c r="J69" s="1682"/>
      <c r="K69" s="1682"/>
      <c r="L69" s="1682"/>
      <c r="M69" s="1682"/>
      <c r="N69" s="1682"/>
      <c r="O69" s="1682"/>
      <c r="P69" s="1682"/>
      <c r="Q69" s="1682"/>
      <c r="R69" s="1683"/>
      <c r="S69" s="60"/>
    </row>
    <row r="70" spans="1:19" ht="30" customHeight="1">
      <c r="A70" s="969">
        <v>2</v>
      </c>
      <c r="B70" s="1663" t="s">
        <v>1363</v>
      </c>
      <c r="C70" s="1664"/>
      <c r="D70" s="1664"/>
      <c r="E70" s="1664"/>
      <c r="F70" s="1664"/>
      <c r="G70" s="1664"/>
      <c r="H70" s="1664"/>
      <c r="I70" s="1664"/>
      <c r="J70" s="1664"/>
      <c r="K70" s="1664"/>
      <c r="L70" s="1664"/>
      <c r="M70" s="1664"/>
      <c r="N70" s="1664"/>
      <c r="O70" s="1664"/>
      <c r="P70" s="1664"/>
      <c r="Q70" s="1664"/>
      <c r="R70" s="1665"/>
      <c r="S70" s="60"/>
    </row>
    <row r="71" spans="1:19" ht="30" customHeight="1">
      <c r="A71" s="931"/>
      <c r="B71" s="61" t="s">
        <v>1221</v>
      </c>
      <c r="C71" s="27" t="s">
        <v>1185</v>
      </c>
      <c r="D71" s="936" t="s">
        <v>1178</v>
      </c>
      <c r="E71" s="36"/>
      <c r="F71" s="60"/>
      <c r="G71" s="1105"/>
      <c r="H71" s="995"/>
      <c r="I71" s="995"/>
      <c r="J71" s="995"/>
      <c r="K71" s="995"/>
      <c r="L71" s="995"/>
      <c r="M71" s="995"/>
      <c r="N71" s="995"/>
      <c r="O71" s="995"/>
      <c r="P71" s="995"/>
      <c r="Q71" s="60"/>
      <c r="R71" s="1129"/>
      <c r="S71" s="1752"/>
    </row>
    <row r="72" spans="1:19" ht="30" customHeight="1">
      <c r="A72" s="931"/>
      <c r="B72" s="61" t="s">
        <v>211</v>
      </c>
      <c r="C72" s="27" t="s">
        <v>1185</v>
      </c>
      <c r="D72" s="936" t="s">
        <v>16</v>
      </c>
      <c r="E72" s="950">
        <v>510000</v>
      </c>
      <c r="F72" s="60"/>
      <c r="G72" s="1755" t="s">
        <v>1222</v>
      </c>
      <c r="H72" s="1756"/>
      <c r="I72" s="1756"/>
      <c r="J72" s="1756"/>
      <c r="K72" s="1756"/>
      <c r="L72" s="1756"/>
      <c r="M72" s="1756"/>
      <c r="N72" s="1756"/>
      <c r="O72" s="1756"/>
      <c r="P72" s="1757"/>
      <c r="Q72" s="84">
        <v>355000</v>
      </c>
      <c r="R72" s="1049"/>
      <c r="S72" s="1753"/>
    </row>
    <row r="73" spans="1:19" ht="30" customHeight="1">
      <c r="A73" s="931"/>
      <c r="B73" s="61" t="s">
        <v>213</v>
      </c>
      <c r="C73" s="27" t="s">
        <v>1185</v>
      </c>
      <c r="D73" s="28" t="s">
        <v>16</v>
      </c>
      <c r="E73" s="950">
        <v>510000</v>
      </c>
      <c r="F73" s="60"/>
      <c r="G73" s="1758"/>
      <c r="H73" s="1759"/>
      <c r="I73" s="1759"/>
      <c r="J73" s="1759"/>
      <c r="K73" s="1759"/>
      <c r="L73" s="1759"/>
      <c r="M73" s="1759"/>
      <c r="N73" s="1759"/>
      <c r="O73" s="1759"/>
      <c r="P73" s="1760"/>
      <c r="Q73" s="84">
        <v>355000</v>
      </c>
      <c r="R73" s="1050"/>
      <c r="S73" s="1754"/>
    </row>
    <row r="74" spans="1:19" ht="39.950000000000003" customHeight="1">
      <c r="A74" s="969">
        <v>3</v>
      </c>
      <c r="B74" s="1653" t="s">
        <v>1361</v>
      </c>
      <c r="C74" s="1676"/>
      <c r="D74" s="1676"/>
      <c r="E74" s="1676"/>
      <c r="F74" s="1676"/>
      <c r="G74" s="1676"/>
      <c r="H74" s="1676"/>
      <c r="I74" s="1676"/>
      <c r="J74" s="1676"/>
      <c r="K74" s="1676"/>
      <c r="L74" s="1676"/>
      <c r="M74" s="1676"/>
      <c r="N74" s="1676"/>
      <c r="O74" s="1676"/>
      <c r="P74" s="1676"/>
      <c r="Q74" s="1676"/>
      <c r="R74" s="1677"/>
      <c r="S74" s="1130"/>
    </row>
    <row r="75" spans="1:19" ht="30" customHeight="1">
      <c r="A75" s="931"/>
      <c r="B75" s="61" t="s">
        <v>1221</v>
      </c>
      <c r="C75" s="27" t="s">
        <v>1185</v>
      </c>
      <c r="D75" s="936" t="s">
        <v>1178</v>
      </c>
      <c r="E75" s="36"/>
      <c r="F75" s="60"/>
      <c r="G75" s="997"/>
      <c r="H75" s="996"/>
      <c r="I75" s="996"/>
      <c r="J75" s="996"/>
      <c r="K75" s="996"/>
      <c r="L75" s="996"/>
      <c r="M75" s="996"/>
      <c r="N75" s="996"/>
      <c r="O75" s="996"/>
      <c r="P75" s="1041"/>
      <c r="Q75" s="84"/>
      <c r="R75" s="1050"/>
      <c r="S75" s="1752"/>
    </row>
    <row r="76" spans="1:19" ht="30" customHeight="1">
      <c r="A76" s="931"/>
      <c r="B76" s="61" t="s">
        <v>211</v>
      </c>
      <c r="C76" s="27" t="s">
        <v>1185</v>
      </c>
      <c r="D76" s="936" t="s">
        <v>16</v>
      </c>
      <c r="E76" s="36">
        <v>300000</v>
      </c>
      <c r="F76" s="60"/>
      <c r="G76" s="1755" t="s">
        <v>1211</v>
      </c>
      <c r="H76" s="1756"/>
      <c r="I76" s="1756"/>
      <c r="J76" s="1756"/>
      <c r="K76" s="1756"/>
      <c r="L76" s="1756"/>
      <c r="M76" s="1756"/>
      <c r="N76" s="1756"/>
      <c r="O76" s="1757"/>
      <c r="P76" s="84">
        <v>350000</v>
      </c>
      <c r="Q76" s="84">
        <v>350000</v>
      </c>
      <c r="R76" s="1050"/>
      <c r="S76" s="1753"/>
    </row>
    <row r="77" spans="1:19" ht="30" customHeight="1">
      <c r="A77" s="931"/>
      <c r="B77" s="61" t="s">
        <v>213</v>
      </c>
      <c r="C77" s="27" t="s">
        <v>1185</v>
      </c>
      <c r="D77" s="28" t="s">
        <v>16</v>
      </c>
      <c r="E77" s="36">
        <v>300000</v>
      </c>
      <c r="F77" s="60"/>
      <c r="G77" s="1758"/>
      <c r="H77" s="1759"/>
      <c r="I77" s="1759"/>
      <c r="J77" s="1759"/>
      <c r="K77" s="1759"/>
      <c r="L77" s="1759"/>
      <c r="M77" s="1759"/>
      <c r="N77" s="1759"/>
      <c r="O77" s="1760"/>
      <c r="P77" s="84">
        <v>350000</v>
      </c>
      <c r="Q77" s="84">
        <v>350000</v>
      </c>
      <c r="R77" s="1050"/>
      <c r="S77" s="1754"/>
    </row>
    <row r="78" spans="1:19" ht="39.950000000000003" customHeight="1">
      <c r="A78" s="969">
        <v>4</v>
      </c>
      <c r="B78" s="1653" t="s">
        <v>1362</v>
      </c>
      <c r="C78" s="1676"/>
      <c r="D78" s="1676"/>
      <c r="E78" s="1676"/>
      <c r="F78" s="1676"/>
      <c r="G78" s="1676"/>
      <c r="H78" s="1676"/>
      <c r="I78" s="1676"/>
      <c r="J78" s="1676"/>
      <c r="K78" s="1676"/>
      <c r="L78" s="1676"/>
      <c r="M78" s="1676"/>
      <c r="N78" s="1676"/>
      <c r="O78" s="1676"/>
      <c r="P78" s="1677"/>
      <c r="Q78" s="84"/>
      <c r="R78" s="1050"/>
      <c r="S78" s="1130"/>
    </row>
    <row r="79" spans="1:19" ht="30" customHeight="1">
      <c r="A79" s="931"/>
      <c r="B79" s="61" t="s">
        <v>1221</v>
      </c>
      <c r="C79" s="27" t="s">
        <v>1185</v>
      </c>
      <c r="D79" s="936" t="s">
        <v>1178</v>
      </c>
      <c r="E79" s="36"/>
      <c r="F79" s="60"/>
      <c r="G79" s="997"/>
      <c r="H79" s="996"/>
      <c r="I79" s="996"/>
      <c r="J79" s="996"/>
      <c r="K79" s="996"/>
      <c r="L79" s="996"/>
      <c r="M79" s="996"/>
      <c r="N79" s="996"/>
      <c r="O79" s="996"/>
      <c r="P79" s="1041"/>
      <c r="Q79" s="84"/>
      <c r="R79" s="1050"/>
      <c r="S79" s="1752"/>
    </row>
    <row r="80" spans="1:19" ht="30" customHeight="1">
      <c r="A80" s="931"/>
      <c r="B80" s="61" t="s">
        <v>211</v>
      </c>
      <c r="C80" s="27" t="s">
        <v>1185</v>
      </c>
      <c r="D80" s="936" t="s">
        <v>16</v>
      </c>
      <c r="E80" s="36">
        <v>300000</v>
      </c>
      <c r="F80" s="60"/>
      <c r="G80" s="1755" t="s">
        <v>1224</v>
      </c>
      <c r="H80" s="1756"/>
      <c r="I80" s="1756"/>
      <c r="J80" s="1756"/>
      <c r="K80" s="1756"/>
      <c r="L80" s="1756"/>
      <c r="M80" s="1756"/>
      <c r="N80" s="1756"/>
      <c r="O80" s="1756"/>
      <c r="P80" s="1757"/>
      <c r="Q80" s="84">
        <v>355000</v>
      </c>
      <c r="R80" s="1050"/>
      <c r="S80" s="1753"/>
    </row>
    <row r="81" spans="1:19" ht="30" customHeight="1">
      <c r="A81" s="931"/>
      <c r="B81" s="61" t="s">
        <v>213</v>
      </c>
      <c r="C81" s="27" t="s">
        <v>1185</v>
      </c>
      <c r="D81" s="28" t="s">
        <v>16</v>
      </c>
      <c r="E81" s="36">
        <v>300000</v>
      </c>
      <c r="F81" s="60"/>
      <c r="G81" s="1758"/>
      <c r="H81" s="1759"/>
      <c r="I81" s="1759"/>
      <c r="J81" s="1759"/>
      <c r="K81" s="1759"/>
      <c r="L81" s="1759"/>
      <c r="M81" s="1759"/>
      <c r="N81" s="1759"/>
      <c r="O81" s="1759"/>
      <c r="P81" s="1760"/>
      <c r="Q81" s="84">
        <v>355000</v>
      </c>
      <c r="R81" s="88"/>
      <c r="S81" s="1754"/>
    </row>
    <row r="82" spans="1:19" ht="30" customHeight="1">
      <c r="A82" s="931" t="s">
        <v>1225</v>
      </c>
      <c r="B82" s="932" t="s">
        <v>1364</v>
      </c>
      <c r="C82" s="992"/>
      <c r="D82" s="993"/>
      <c r="E82" s="994"/>
      <c r="F82" s="995"/>
      <c r="G82" s="996"/>
      <c r="H82" s="996"/>
      <c r="I82" s="996"/>
      <c r="J82" s="996"/>
      <c r="K82" s="996"/>
      <c r="L82" s="996"/>
      <c r="M82" s="996"/>
      <c r="N82" s="996"/>
      <c r="O82" s="996"/>
      <c r="P82" s="996"/>
      <c r="Q82" s="1051"/>
      <c r="R82" s="1049"/>
      <c r="S82" s="1052"/>
    </row>
    <row r="83" spans="1:19" ht="30" customHeight="1">
      <c r="A83" s="19"/>
      <c r="B83" s="1663" t="s">
        <v>1365</v>
      </c>
      <c r="C83" s="1664"/>
      <c r="D83" s="1664"/>
      <c r="E83" s="1664"/>
      <c r="F83" s="1664"/>
      <c r="G83" s="1664"/>
      <c r="H83" s="1664"/>
      <c r="I83" s="1664"/>
      <c r="J83" s="1664"/>
      <c r="K83" s="1664"/>
      <c r="L83" s="1664"/>
      <c r="M83" s="1664"/>
      <c r="N83" s="1664"/>
      <c r="O83" s="1664"/>
      <c r="P83" s="1664"/>
      <c r="Q83" s="1664"/>
      <c r="R83" s="1665"/>
      <c r="S83" s="1052"/>
    </row>
    <row r="84" spans="1:19" ht="39.950000000000003" customHeight="1">
      <c r="A84" s="19"/>
      <c r="B84" s="61" t="s">
        <v>1228</v>
      </c>
      <c r="C84" s="27" t="s">
        <v>1185</v>
      </c>
      <c r="D84" s="28"/>
      <c r="E84" s="36">
        <v>35000</v>
      </c>
      <c r="F84" s="60"/>
      <c r="G84" s="1755"/>
      <c r="H84" s="1756"/>
      <c r="I84" s="1756"/>
      <c r="J84" s="1756"/>
      <c r="K84" s="1756"/>
      <c r="L84" s="1756"/>
      <c r="M84" s="1756"/>
      <c r="N84" s="1756"/>
      <c r="O84" s="1756"/>
      <c r="P84" s="1757"/>
      <c r="Q84" s="84">
        <v>85000</v>
      </c>
      <c r="R84" s="88"/>
      <c r="S84" s="1798" t="s">
        <v>1229</v>
      </c>
    </row>
    <row r="85" spans="1:19" ht="39.950000000000003" customHeight="1">
      <c r="A85" s="19"/>
      <c r="B85" s="61" t="s">
        <v>1230</v>
      </c>
      <c r="C85" s="27" t="s">
        <v>1185</v>
      </c>
      <c r="D85" s="28"/>
      <c r="E85" s="36">
        <v>49000</v>
      </c>
      <c r="F85" s="60"/>
      <c r="G85" s="1758"/>
      <c r="H85" s="1759"/>
      <c r="I85" s="1759"/>
      <c r="J85" s="1759"/>
      <c r="K85" s="1759"/>
      <c r="L85" s="1759"/>
      <c r="M85" s="1759"/>
      <c r="N85" s="1759"/>
      <c r="O85" s="1759"/>
      <c r="P85" s="1760"/>
      <c r="Q85" s="84">
        <v>100000</v>
      </c>
      <c r="R85" s="88"/>
      <c r="S85" s="1799"/>
    </row>
    <row r="86" spans="1:19" ht="30.75" customHeight="1">
      <c r="A86" s="62" t="s">
        <v>1231</v>
      </c>
      <c r="B86" s="1666" t="s">
        <v>1232</v>
      </c>
      <c r="C86" s="1666"/>
      <c r="D86" s="1666"/>
      <c r="E86" s="1666"/>
      <c r="F86" s="1666"/>
      <c r="G86" s="1666"/>
      <c r="H86" s="1666"/>
      <c r="I86" s="1666"/>
      <c r="J86" s="1666"/>
      <c r="K86" s="1666"/>
      <c r="L86" s="1666"/>
      <c r="M86" s="1666"/>
      <c r="N86" s="1666"/>
      <c r="O86" s="1666"/>
      <c r="P86" s="1666"/>
      <c r="Q86" s="1666"/>
      <c r="R86" s="1666"/>
      <c r="S86" s="1053"/>
    </row>
    <row r="87" spans="1:19" ht="30" customHeight="1">
      <c r="A87" s="12">
        <v>1</v>
      </c>
      <c r="B87" s="1820" t="s">
        <v>1391</v>
      </c>
      <c r="C87" s="1818"/>
      <c r="D87" s="1818"/>
      <c r="E87" s="1818"/>
      <c r="F87" s="1818"/>
      <c r="G87" s="1818"/>
      <c r="H87" s="1818"/>
      <c r="I87" s="1818"/>
      <c r="J87" s="1818"/>
      <c r="K87" s="1818"/>
      <c r="L87" s="1818"/>
      <c r="M87" s="1818"/>
      <c r="N87" s="1818"/>
      <c r="O87" s="1818"/>
      <c r="P87" s="1818"/>
      <c r="Q87" s="1818"/>
      <c r="R87" s="1818"/>
      <c r="S87" s="1054"/>
    </row>
    <row r="88" spans="1:19" ht="30" customHeight="1">
      <c r="A88" s="12"/>
      <c r="B88" s="1106" t="s">
        <v>1238</v>
      </c>
      <c r="C88" s="64"/>
      <c r="D88" s="64"/>
      <c r="E88" s="64"/>
      <c r="F88" s="998"/>
      <c r="G88" s="1765" t="s">
        <v>1367</v>
      </c>
      <c r="H88" s="1765"/>
      <c r="I88" s="1765"/>
      <c r="J88" s="1765"/>
      <c r="K88" s="1765"/>
      <c r="L88" s="1765"/>
      <c r="M88" s="1765"/>
      <c r="N88" s="1765"/>
      <c r="O88" s="1765"/>
      <c r="P88" s="1765"/>
      <c r="Q88" s="1765"/>
      <c r="R88" s="1765"/>
      <c r="S88" s="1055"/>
    </row>
    <row r="89" spans="1:19" ht="30" customHeight="1">
      <c r="A89" s="12"/>
      <c r="B89" s="1107" t="s">
        <v>1240</v>
      </c>
      <c r="C89" s="1000" t="s">
        <v>724</v>
      </c>
      <c r="D89" s="27"/>
      <c r="E89" s="1108">
        <v>1565000</v>
      </c>
      <c r="F89" s="1002"/>
      <c r="G89" s="1765"/>
      <c r="H89" s="1765"/>
      <c r="I89" s="1765"/>
      <c r="J89" s="1765"/>
      <c r="K89" s="1765"/>
      <c r="L89" s="1765"/>
      <c r="M89" s="1765"/>
      <c r="N89" s="1765"/>
      <c r="O89" s="1765"/>
      <c r="P89" s="1765"/>
      <c r="Q89" s="1765"/>
      <c r="R89" s="1765"/>
      <c r="S89" s="1056"/>
    </row>
    <row r="90" spans="1:19" ht="30" customHeight="1">
      <c r="A90" s="12"/>
      <c r="B90" s="1078" t="s">
        <v>1241</v>
      </c>
      <c r="C90" s="1004" t="s">
        <v>724</v>
      </c>
      <c r="D90" s="27"/>
      <c r="E90" s="81">
        <v>1610000</v>
      </c>
      <c r="F90" s="1006"/>
      <c r="G90" s="1765"/>
      <c r="H90" s="1765"/>
      <c r="I90" s="1765"/>
      <c r="J90" s="1765"/>
      <c r="K90" s="1765"/>
      <c r="L90" s="1765"/>
      <c r="M90" s="1765"/>
      <c r="N90" s="1765"/>
      <c r="O90" s="1765"/>
      <c r="P90" s="1765"/>
      <c r="Q90" s="1765"/>
      <c r="R90" s="1765"/>
      <c r="S90" s="1056"/>
    </row>
    <row r="91" spans="1:19" ht="30" customHeight="1">
      <c r="A91" s="12"/>
      <c r="B91" s="1106" t="s">
        <v>1242</v>
      </c>
      <c r="C91" s="64"/>
      <c r="D91" s="64"/>
      <c r="E91" s="64"/>
      <c r="F91" s="998"/>
      <c r="G91" s="1765" t="s">
        <v>1367</v>
      </c>
      <c r="H91" s="1765"/>
      <c r="I91" s="1765"/>
      <c r="J91" s="1765"/>
      <c r="K91" s="1765"/>
      <c r="L91" s="1765"/>
      <c r="M91" s="1765"/>
      <c r="N91" s="1765"/>
      <c r="O91" s="1765"/>
      <c r="P91" s="1765"/>
      <c r="Q91" s="1765"/>
      <c r="R91" s="1765"/>
      <c r="S91" s="1688"/>
    </row>
    <row r="92" spans="1:19" ht="30" customHeight="1">
      <c r="A92" s="12"/>
      <c r="B92" s="1109" t="s">
        <v>1240</v>
      </c>
      <c r="C92" s="1008" t="s">
        <v>724</v>
      </c>
      <c r="D92" s="1000"/>
      <c r="E92" s="1110">
        <v>1615000</v>
      </c>
      <c r="F92" s="998"/>
      <c r="G92" s="1765"/>
      <c r="H92" s="1765"/>
      <c r="I92" s="1765"/>
      <c r="J92" s="1765"/>
      <c r="K92" s="1765"/>
      <c r="L92" s="1765"/>
      <c r="M92" s="1765"/>
      <c r="N92" s="1765"/>
      <c r="O92" s="1765"/>
      <c r="P92" s="1765"/>
      <c r="Q92" s="1765"/>
      <c r="R92" s="1765"/>
      <c r="S92" s="1689"/>
    </row>
    <row r="93" spans="1:19" ht="30" customHeight="1">
      <c r="A93" s="12"/>
      <c r="B93" s="1078" t="s">
        <v>1241</v>
      </c>
      <c r="C93" s="1010" t="s">
        <v>724</v>
      </c>
      <c r="D93" s="1004"/>
      <c r="E93" s="1111">
        <v>1660000</v>
      </c>
      <c r="F93" s="998"/>
      <c r="G93" s="1765"/>
      <c r="H93" s="1765"/>
      <c r="I93" s="1765"/>
      <c r="J93" s="1765"/>
      <c r="K93" s="1765"/>
      <c r="L93" s="1765"/>
      <c r="M93" s="1765"/>
      <c r="N93" s="1765"/>
      <c r="O93" s="1765"/>
      <c r="P93" s="1765"/>
      <c r="Q93" s="1765"/>
      <c r="R93" s="1765"/>
      <c r="S93" s="1690"/>
    </row>
    <row r="94" spans="1:19" ht="30" customHeight="1">
      <c r="A94" s="12"/>
      <c r="B94" s="1106" t="s">
        <v>1243</v>
      </c>
      <c r="C94" s="64"/>
      <c r="D94" s="64"/>
      <c r="E94" s="64"/>
      <c r="F94" s="998"/>
      <c r="G94" s="1765" t="s">
        <v>1367</v>
      </c>
      <c r="H94" s="1765"/>
      <c r="I94" s="1765"/>
      <c r="J94" s="1765"/>
      <c r="K94" s="1765"/>
      <c r="L94" s="1765"/>
      <c r="M94" s="1765"/>
      <c r="N94" s="1765"/>
      <c r="O94" s="1765"/>
      <c r="P94" s="1765"/>
      <c r="Q94" s="1765"/>
      <c r="R94" s="1765"/>
      <c r="S94" s="1688"/>
    </row>
    <row r="95" spans="1:19" ht="30" customHeight="1">
      <c r="A95" s="988"/>
      <c r="B95" s="1107" t="s">
        <v>1240</v>
      </c>
      <c r="C95" s="1008" t="s">
        <v>724</v>
      </c>
      <c r="D95" s="1008"/>
      <c r="E95" s="1112">
        <v>1665000</v>
      </c>
      <c r="F95" s="1002"/>
      <c r="G95" s="1765"/>
      <c r="H95" s="1765"/>
      <c r="I95" s="1765"/>
      <c r="J95" s="1765"/>
      <c r="K95" s="1765"/>
      <c r="L95" s="1765"/>
      <c r="M95" s="1765"/>
      <c r="N95" s="1765"/>
      <c r="O95" s="1765"/>
      <c r="P95" s="1765"/>
      <c r="Q95" s="1765"/>
      <c r="R95" s="1765"/>
      <c r="S95" s="1689"/>
    </row>
    <row r="96" spans="1:19" ht="30" customHeight="1">
      <c r="A96" s="71"/>
      <c r="B96" s="1079" t="s">
        <v>1241</v>
      </c>
      <c r="C96" s="1014" t="s">
        <v>724</v>
      </c>
      <c r="D96" s="1014"/>
      <c r="E96" s="1113">
        <v>1710000</v>
      </c>
      <c r="F96" s="1016"/>
      <c r="G96" s="1765"/>
      <c r="H96" s="1765"/>
      <c r="I96" s="1765"/>
      <c r="J96" s="1765"/>
      <c r="K96" s="1765"/>
      <c r="L96" s="1765"/>
      <c r="M96" s="1765"/>
      <c r="N96" s="1765"/>
      <c r="O96" s="1765"/>
      <c r="P96" s="1765"/>
      <c r="Q96" s="1765"/>
      <c r="R96" s="1765"/>
      <c r="S96" s="1690"/>
    </row>
    <row r="97" spans="1:19" ht="24.75" customHeight="1">
      <c r="A97" s="62" t="s">
        <v>1247</v>
      </c>
      <c r="B97" s="1671" t="s">
        <v>1248</v>
      </c>
      <c r="C97" s="1672"/>
      <c r="D97" s="1672"/>
      <c r="E97" s="1672"/>
      <c r="F97" s="1672"/>
      <c r="G97" s="1672"/>
      <c r="H97" s="1672"/>
      <c r="I97" s="1672"/>
      <c r="J97" s="1672"/>
      <c r="K97" s="1672"/>
      <c r="L97" s="1672"/>
      <c r="M97" s="1672"/>
      <c r="N97" s="1672"/>
      <c r="O97" s="1672"/>
      <c r="P97" s="1672"/>
      <c r="Q97" s="1672"/>
      <c r="R97" s="1673"/>
      <c r="S97" s="1057"/>
    </row>
    <row r="98" spans="1:19" ht="50.1" customHeight="1">
      <c r="A98" s="12">
        <v>1</v>
      </c>
      <c r="B98" s="1788" t="s">
        <v>1350</v>
      </c>
      <c r="C98" s="1789"/>
      <c r="D98" s="1789"/>
      <c r="E98" s="1789"/>
      <c r="F98" s="1789"/>
      <c r="G98" s="1789"/>
      <c r="H98" s="1789"/>
      <c r="I98" s="1789"/>
      <c r="J98" s="1789"/>
      <c r="K98" s="1789"/>
      <c r="L98" s="1789"/>
      <c r="M98" s="1789"/>
      <c r="N98" s="1789"/>
      <c r="O98" s="1789"/>
      <c r="P98" s="1789"/>
      <c r="Q98" s="1789"/>
      <c r="R98" s="1790"/>
      <c r="S98" s="1058"/>
    </row>
    <row r="99" spans="1:19" ht="51" customHeight="1">
      <c r="A99" s="20"/>
      <c r="B99" s="1697" t="s">
        <v>1250</v>
      </c>
      <c r="C99" s="1698"/>
      <c r="D99" s="19"/>
      <c r="E99" s="74"/>
      <c r="F99" s="74"/>
      <c r="G99" s="12" t="s">
        <v>1251</v>
      </c>
      <c r="H99" s="1800" t="s">
        <v>1368</v>
      </c>
      <c r="I99" s="1801"/>
      <c r="J99" s="1801"/>
      <c r="K99" s="1801"/>
      <c r="L99" s="1801"/>
      <c r="M99" s="1801"/>
      <c r="N99" s="1801"/>
      <c r="O99" s="1801"/>
      <c r="P99" s="1801"/>
      <c r="Q99" s="1801"/>
      <c r="R99" s="1802"/>
      <c r="S99" s="1779"/>
    </row>
    <row r="100" spans="1:19" ht="30">
      <c r="A100" s="71"/>
      <c r="B100" s="1018" t="s">
        <v>1257</v>
      </c>
      <c r="C100" s="66" t="s">
        <v>1369</v>
      </c>
      <c r="D100" s="1114"/>
      <c r="E100" s="1019"/>
      <c r="F100" s="78"/>
      <c r="G100" s="1115">
        <f>1380000/1.08</f>
        <v>1277777.7777777778</v>
      </c>
      <c r="H100" s="1803"/>
      <c r="I100" s="1804"/>
      <c r="J100" s="1804"/>
      <c r="K100" s="1804"/>
      <c r="L100" s="1804"/>
      <c r="M100" s="1804"/>
      <c r="N100" s="1804"/>
      <c r="O100" s="1804"/>
      <c r="P100" s="1804"/>
      <c r="Q100" s="1804"/>
      <c r="R100" s="1805"/>
      <c r="S100" s="1779"/>
    </row>
    <row r="101" spans="1:19" ht="30">
      <c r="A101" s="71"/>
      <c r="B101" s="1018" t="s">
        <v>1258</v>
      </c>
      <c r="C101" s="66" t="s">
        <v>1369</v>
      </c>
      <c r="D101" s="1116"/>
      <c r="E101" s="1020"/>
      <c r="F101" s="78"/>
      <c r="G101" s="1005">
        <f>1430000/1.08</f>
        <v>1324074.0740740739</v>
      </c>
      <c r="H101" s="1803"/>
      <c r="I101" s="1804"/>
      <c r="J101" s="1804"/>
      <c r="K101" s="1804"/>
      <c r="L101" s="1804"/>
      <c r="M101" s="1804"/>
      <c r="N101" s="1804"/>
      <c r="O101" s="1804"/>
      <c r="P101" s="1804"/>
      <c r="Q101" s="1804"/>
      <c r="R101" s="1805"/>
      <c r="S101" s="1779"/>
    </row>
    <row r="102" spans="1:19" ht="30">
      <c r="A102" s="71"/>
      <c r="B102" s="1018" t="s">
        <v>1259</v>
      </c>
      <c r="C102" s="66" t="s">
        <v>1369</v>
      </c>
      <c r="D102" s="1116"/>
      <c r="E102" s="1020"/>
      <c r="F102" s="78"/>
      <c r="G102" s="1005">
        <f>1480000/1.08</f>
        <v>1370370.3703703703</v>
      </c>
      <c r="H102" s="1803"/>
      <c r="I102" s="1804"/>
      <c r="J102" s="1804"/>
      <c r="K102" s="1804"/>
      <c r="L102" s="1804"/>
      <c r="M102" s="1804"/>
      <c r="N102" s="1804"/>
      <c r="O102" s="1804"/>
      <c r="P102" s="1804"/>
      <c r="Q102" s="1804"/>
      <c r="R102" s="1805"/>
      <c r="S102" s="1779"/>
    </row>
    <row r="103" spans="1:19" ht="30">
      <c r="A103" s="71"/>
      <c r="B103" s="1018" t="s">
        <v>1260</v>
      </c>
      <c r="C103" s="66" t="s">
        <v>1369</v>
      </c>
      <c r="D103" s="1116"/>
      <c r="E103" s="1020"/>
      <c r="F103" s="78"/>
      <c r="G103" s="1005">
        <f>1530000/1.08</f>
        <v>1416666.6666666665</v>
      </c>
      <c r="H103" s="1803"/>
      <c r="I103" s="1804"/>
      <c r="J103" s="1804"/>
      <c r="K103" s="1804"/>
      <c r="L103" s="1804"/>
      <c r="M103" s="1804"/>
      <c r="N103" s="1804"/>
      <c r="O103" s="1804"/>
      <c r="P103" s="1804"/>
      <c r="Q103" s="1804"/>
      <c r="R103" s="1805"/>
      <c r="S103" s="1779"/>
    </row>
    <row r="104" spans="1:19" ht="30">
      <c r="A104" s="71"/>
      <c r="B104" s="1018" t="s">
        <v>1261</v>
      </c>
      <c r="C104" s="66" t="s">
        <v>1369</v>
      </c>
      <c r="D104" s="1116"/>
      <c r="E104" s="1020"/>
      <c r="F104" s="78"/>
      <c r="G104" s="1005">
        <f>1590000/1.08</f>
        <v>1472222.222222222</v>
      </c>
      <c r="H104" s="1803"/>
      <c r="I104" s="1804"/>
      <c r="J104" s="1804"/>
      <c r="K104" s="1804"/>
      <c r="L104" s="1804"/>
      <c r="M104" s="1804"/>
      <c r="N104" s="1804"/>
      <c r="O104" s="1804"/>
      <c r="P104" s="1804"/>
      <c r="Q104" s="1804"/>
      <c r="R104" s="1805"/>
      <c r="S104" s="1779"/>
    </row>
    <row r="105" spans="1:19" ht="30">
      <c r="A105" s="71"/>
      <c r="B105" s="1018" t="s">
        <v>1262</v>
      </c>
      <c r="C105" s="66" t="s">
        <v>1369</v>
      </c>
      <c r="D105" s="1116"/>
      <c r="E105" s="1020"/>
      <c r="F105" s="78"/>
      <c r="G105" s="1005">
        <f>1660000/1.08</f>
        <v>1537037.0370370368</v>
      </c>
      <c r="H105" s="1803"/>
      <c r="I105" s="1804"/>
      <c r="J105" s="1804"/>
      <c r="K105" s="1804"/>
      <c r="L105" s="1804"/>
      <c r="M105" s="1804"/>
      <c r="N105" s="1804"/>
      <c r="O105" s="1804"/>
      <c r="P105" s="1804"/>
      <c r="Q105" s="1804"/>
      <c r="R105" s="1805"/>
      <c r="S105" s="1779"/>
    </row>
    <row r="106" spans="1:19" ht="30">
      <c r="A106" s="71"/>
      <c r="B106" s="1018" t="s">
        <v>1263</v>
      </c>
      <c r="C106" s="66" t="s">
        <v>1369</v>
      </c>
      <c r="D106" s="1116"/>
      <c r="E106" s="1020"/>
      <c r="F106" s="78"/>
      <c r="G106" s="1005">
        <f>1805000/1.08</f>
        <v>1671296.2962962962</v>
      </c>
      <c r="H106" s="1803"/>
      <c r="I106" s="1804"/>
      <c r="J106" s="1804"/>
      <c r="K106" s="1804"/>
      <c r="L106" s="1804"/>
      <c r="M106" s="1804"/>
      <c r="N106" s="1804"/>
      <c r="O106" s="1804"/>
      <c r="P106" s="1804"/>
      <c r="Q106" s="1804"/>
      <c r="R106" s="1805"/>
      <c r="S106" s="1779"/>
    </row>
    <row r="107" spans="1:19" ht="30">
      <c r="A107" s="71"/>
      <c r="B107" s="1117" t="s">
        <v>1264</v>
      </c>
      <c r="C107" s="1118" t="s">
        <v>1370</v>
      </c>
      <c r="D107" s="1119"/>
      <c r="E107" s="1021"/>
      <c r="F107" s="78"/>
      <c r="G107" s="1005">
        <f>2000000/1.08</f>
        <v>1851851.8518518517</v>
      </c>
      <c r="H107" s="1803"/>
      <c r="I107" s="1804"/>
      <c r="J107" s="1804"/>
      <c r="K107" s="1804"/>
      <c r="L107" s="1804"/>
      <c r="M107" s="1804"/>
      <c r="N107" s="1804"/>
      <c r="O107" s="1804"/>
      <c r="P107" s="1804"/>
      <c r="Q107" s="1804"/>
      <c r="R107" s="1805"/>
      <c r="S107" s="1779"/>
    </row>
    <row r="108" spans="1:19" ht="30" customHeight="1">
      <c r="A108" s="1793"/>
      <c r="B108" s="1795" t="s">
        <v>1371</v>
      </c>
      <c r="C108" s="1765" t="s">
        <v>1370</v>
      </c>
      <c r="D108" s="1765"/>
      <c r="E108" s="1797"/>
      <c r="F108" s="1809">
        <f>G107</f>
        <v>1851851.8518518517</v>
      </c>
      <c r="G108" s="1810"/>
      <c r="H108" s="1803"/>
      <c r="I108" s="1804"/>
      <c r="J108" s="1804"/>
      <c r="K108" s="1804"/>
      <c r="L108" s="1804"/>
      <c r="M108" s="1804"/>
      <c r="N108" s="1804"/>
      <c r="O108" s="1804"/>
      <c r="P108" s="1804"/>
      <c r="Q108" s="1804"/>
      <c r="R108" s="1805"/>
      <c r="S108" s="1779"/>
    </row>
    <row r="109" spans="1:19" ht="15" customHeight="1">
      <c r="A109" s="1794"/>
      <c r="B109" s="1796"/>
      <c r="C109" s="1765"/>
      <c r="D109" s="1765"/>
      <c r="E109" s="1797"/>
      <c r="F109" s="1811" t="s">
        <v>1372</v>
      </c>
      <c r="G109" s="1812"/>
      <c r="H109" s="1806"/>
      <c r="I109" s="1807"/>
      <c r="J109" s="1807"/>
      <c r="K109" s="1807"/>
      <c r="L109" s="1807"/>
      <c r="M109" s="1807"/>
      <c r="N109" s="1807"/>
      <c r="O109" s="1807"/>
      <c r="P109" s="1807"/>
      <c r="Q109" s="1807"/>
      <c r="R109" s="1808"/>
      <c r="S109" s="1060"/>
    </row>
    <row r="110" spans="1:19" ht="30" customHeight="1">
      <c r="A110" s="62" t="s">
        <v>1266</v>
      </c>
      <c r="B110" s="1699" t="s">
        <v>1267</v>
      </c>
      <c r="C110" s="1700"/>
      <c r="D110" s="1700"/>
      <c r="E110" s="1700"/>
      <c r="F110" s="1700"/>
      <c r="G110" s="1700"/>
      <c r="H110" s="1700"/>
      <c r="I110" s="1700"/>
      <c r="J110" s="1700"/>
      <c r="K110" s="1700"/>
      <c r="L110" s="1700"/>
      <c r="M110" s="1700"/>
      <c r="N110" s="1700"/>
      <c r="O110" s="1700"/>
      <c r="P110" s="1700"/>
      <c r="Q110" s="1700"/>
      <c r="R110" s="1701"/>
      <c r="S110" s="1064"/>
    </row>
    <row r="111" spans="1:19" ht="45" customHeight="1">
      <c r="A111" s="1120">
        <v>1</v>
      </c>
      <c r="B111" s="1653" t="s">
        <v>1373</v>
      </c>
      <c r="C111" s="1676"/>
      <c r="D111" s="1676"/>
      <c r="E111" s="1676"/>
      <c r="F111" s="1676"/>
      <c r="G111" s="1676"/>
      <c r="H111" s="1676"/>
      <c r="I111" s="1676"/>
      <c r="J111" s="1676"/>
      <c r="K111" s="1676"/>
      <c r="L111" s="1676"/>
      <c r="M111" s="1676"/>
      <c r="N111" s="1676"/>
      <c r="O111" s="1676"/>
      <c r="P111" s="1676"/>
      <c r="Q111" s="1676"/>
      <c r="R111" s="1677"/>
      <c r="S111" s="1055"/>
    </row>
    <row r="112" spans="1:19" ht="22.5" customHeight="1">
      <c r="A112" s="1712"/>
      <c r="B112" s="1702" t="s">
        <v>1374</v>
      </c>
      <c r="C112" s="1703"/>
      <c r="D112" s="1703"/>
      <c r="E112" s="1703"/>
      <c r="F112" s="1703"/>
      <c r="G112" s="1703"/>
      <c r="H112" s="1703"/>
      <c r="I112" s="1703"/>
      <c r="J112" s="1703"/>
      <c r="K112" s="1703"/>
      <c r="L112" s="1703"/>
      <c r="M112" s="1703"/>
      <c r="N112" s="1703"/>
      <c r="O112" s="1703"/>
      <c r="P112" s="1121"/>
      <c r="Q112" s="1121"/>
      <c r="R112" s="1121"/>
      <c r="S112" s="1688"/>
    </row>
    <row r="113" spans="1:19" ht="18" customHeight="1">
      <c r="A113" s="1713"/>
      <c r="B113" s="1704" t="s">
        <v>1270</v>
      </c>
      <c r="C113" s="1670"/>
      <c r="D113" s="1670"/>
      <c r="E113" s="1670"/>
      <c r="F113" s="1670"/>
      <c r="G113" s="1670"/>
      <c r="H113" s="1670"/>
      <c r="I113" s="1670"/>
      <c r="J113" s="1670"/>
      <c r="K113" s="1670"/>
      <c r="L113" s="1670"/>
      <c r="M113" s="1670"/>
      <c r="N113" s="1670"/>
      <c r="O113" s="1670"/>
      <c r="P113" s="955"/>
      <c r="Q113" s="955"/>
      <c r="R113" s="955"/>
      <c r="S113" s="1690"/>
    </row>
    <row r="114" spans="1:19" ht="28.5" customHeight="1">
      <c r="A114" s="973"/>
      <c r="B114" s="1123"/>
      <c r="C114" s="1124"/>
      <c r="D114" s="1124"/>
      <c r="E114" s="1124"/>
      <c r="F114" s="1125"/>
      <c r="G114" s="1705" t="s">
        <v>1271</v>
      </c>
      <c r="H114" s="1706"/>
      <c r="I114" s="1706"/>
      <c r="J114" s="1706"/>
      <c r="K114" s="1706"/>
      <c r="L114" s="1706"/>
      <c r="M114" s="1706"/>
      <c r="N114" s="1706"/>
      <c r="O114" s="1706"/>
      <c r="P114" s="1706"/>
      <c r="Q114" s="1706"/>
      <c r="R114" s="1706"/>
      <c r="S114" s="54"/>
    </row>
    <row r="115" spans="1:19" ht="30" customHeight="1">
      <c r="A115" s="71"/>
      <c r="B115" s="1126" t="s">
        <v>1272</v>
      </c>
      <c r="C115" s="935" t="s">
        <v>1273</v>
      </c>
      <c r="D115" s="27"/>
      <c r="E115" s="1025">
        <v>485000</v>
      </c>
      <c r="F115" s="84"/>
      <c r="G115" s="1734"/>
      <c r="H115" s="1735"/>
      <c r="I115" s="1736"/>
      <c r="J115" s="1127">
        <f>E115</f>
        <v>485000</v>
      </c>
      <c r="K115" s="1743"/>
      <c r="L115" s="1744"/>
      <c r="M115" s="1745"/>
      <c r="N115" s="1127">
        <f>E115</f>
        <v>485000</v>
      </c>
      <c r="O115" s="1743"/>
      <c r="P115" s="1744"/>
      <c r="Q115" s="1744"/>
      <c r="R115" s="1745"/>
      <c r="S115" s="1728"/>
    </row>
    <row r="116" spans="1:19" ht="30" customHeight="1">
      <c r="A116" s="71"/>
      <c r="B116" s="1028" t="s">
        <v>1274</v>
      </c>
      <c r="C116" s="27" t="s">
        <v>1273</v>
      </c>
      <c r="D116" s="27"/>
      <c r="E116" s="1029">
        <v>550000</v>
      </c>
      <c r="F116" s="1030"/>
      <c r="G116" s="1737"/>
      <c r="H116" s="1738"/>
      <c r="I116" s="1739"/>
      <c r="J116" s="1127">
        <f t="shared" ref="J116:J132" si="0">E116</f>
        <v>550000</v>
      </c>
      <c r="K116" s="1746"/>
      <c r="L116" s="1747"/>
      <c r="M116" s="1748"/>
      <c r="N116" s="1127">
        <f>E116</f>
        <v>550000</v>
      </c>
      <c r="O116" s="1746"/>
      <c r="P116" s="1747"/>
      <c r="Q116" s="1747"/>
      <c r="R116" s="1748"/>
      <c r="S116" s="1729"/>
    </row>
    <row r="117" spans="1:19" ht="30" customHeight="1">
      <c r="A117" s="71"/>
      <c r="B117" s="1028" t="s">
        <v>1375</v>
      </c>
      <c r="C117" s="27" t="s">
        <v>1273</v>
      </c>
      <c r="D117" s="27"/>
      <c r="E117" s="1029">
        <v>615000</v>
      </c>
      <c r="F117" s="1033"/>
      <c r="G117" s="1737"/>
      <c r="H117" s="1738"/>
      <c r="I117" s="1739"/>
      <c r="J117" s="1127">
        <f t="shared" si="0"/>
        <v>615000</v>
      </c>
      <c r="K117" s="1746"/>
      <c r="L117" s="1747"/>
      <c r="M117" s="1748"/>
      <c r="N117" s="1127">
        <f>E117</f>
        <v>615000</v>
      </c>
      <c r="O117" s="1746"/>
      <c r="P117" s="1747"/>
      <c r="Q117" s="1747"/>
      <c r="R117" s="1748"/>
      <c r="S117" s="1729"/>
    </row>
    <row r="118" spans="1:19" ht="30" customHeight="1">
      <c r="A118" s="71"/>
      <c r="B118" s="1018" t="s">
        <v>1276</v>
      </c>
      <c r="C118" s="27" t="s">
        <v>1273</v>
      </c>
      <c r="D118" s="27"/>
      <c r="E118" s="1029">
        <v>735000</v>
      </c>
      <c r="F118" s="1033"/>
      <c r="G118" s="1737"/>
      <c r="H118" s="1738"/>
      <c r="I118" s="1739"/>
      <c r="J118" s="1127">
        <f t="shared" si="0"/>
        <v>735000</v>
      </c>
      <c r="K118" s="1746"/>
      <c r="L118" s="1747"/>
      <c r="M118" s="1748"/>
      <c r="N118" s="1029">
        <f>E118</f>
        <v>735000</v>
      </c>
      <c r="O118" s="1746"/>
      <c r="P118" s="1747"/>
      <c r="Q118" s="1747"/>
      <c r="R118" s="1748"/>
      <c r="S118" s="1729"/>
    </row>
    <row r="119" spans="1:19" ht="30" customHeight="1">
      <c r="A119" s="71"/>
      <c r="B119" s="1018" t="s">
        <v>1277</v>
      </c>
      <c r="C119" s="27" t="s">
        <v>1273</v>
      </c>
      <c r="D119" s="27"/>
      <c r="E119" s="1029">
        <v>800000</v>
      </c>
      <c r="F119" s="1033"/>
      <c r="G119" s="1737"/>
      <c r="H119" s="1738"/>
      <c r="I119" s="1739"/>
      <c r="J119" s="1127">
        <f t="shared" si="0"/>
        <v>800000</v>
      </c>
      <c r="K119" s="1746"/>
      <c r="L119" s="1747"/>
      <c r="M119" s="1748"/>
      <c r="N119" s="1034">
        <f t="shared" ref="N119:N132" si="1">J119</f>
        <v>800000</v>
      </c>
      <c r="O119" s="1746"/>
      <c r="P119" s="1747"/>
      <c r="Q119" s="1747"/>
      <c r="R119" s="1748"/>
      <c r="S119" s="1729"/>
    </row>
    <row r="120" spans="1:19" ht="30" customHeight="1">
      <c r="A120" s="71"/>
      <c r="B120" s="1018" t="s">
        <v>1278</v>
      </c>
      <c r="C120" s="27" t="s">
        <v>1273</v>
      </c>
      <c r="D120" s="27"/>
      <c r="E120" s="1029">
        <v>875000</v>
      </c>
      <c r="F120" s="1033"/>
      <c r="G120" s="1737"/>
      <c r="H120" s="1738"/>
      <c r="I120" s="1739"/>
      <c r="J120" s="1127">
        <f t="shared" si="0"/>
        <v>875000</v>
      </c>
      <c r="K120" s="1746"/>
      <c r="L120" s="1747"/>
      <c r="M120" s="1748"/>
      <c r="N120" s="1034">
        <f t="shared" si="1"/>
        <v>875000</v>
      </c>
      <c r="O120" s="1746"/>
      <c r="P120" s="1747"/>
      <c r="Q120" s="1747"/>
      <c r="R120" s="1748"/>
      <c r="S120" s="1729"/>
    </row>
    <row r="121" spans="1:19" ht="30" customHeight="1">
      <c r="A121" s="71"/>
      <c r="B121" s="1018" t="s">
        <v>1279</v>
      </c>
      <c r="C121" s="27" t="s">
        <v>1273</v>
      </c>
      <c r="D121" s="27"/>
      <c r="E121" s="1034">
        <v>1090000</v>
      </c>
      <c r="F121" s="1035"/>
      <c r="G121" s="1737"/>
      <c r="H121" s="1738"/>
      <c r="I121" s="1739"/>
      <c r="J121" s="1127">
        <f t="shared" si="0"/>
        <v>1090000</v>
      </c>
      <c r="K121" s="1746"/>
      <c r="L121" s="1747"/>
      <c r="M121" s="1748"/>
      <c r="N121" s="1034">
        <f t="shared" si="1"/>
        <v>1090000</v>
      </c>
      <c r="O121" s="1746"/>
      <c r="P121" s="1747"/>
      <c r="Q121" s="1747"/>
      <c r="R121" s="1748"/>
      <c r="S121" s="1729"/>
    </row>
    <row r="122" spans="1:19" ht="30" customHeight="1">
      <c r="A122" s="71"/>
      <c r="B122" s="1018" t="s">
        <v>1280</v>
      </c>
      <c r="C122" s="27" t="s">
        <v>1273</v>
      </c>
      <c r="D122" s="27"/>
      <c r="E122" s="84">
        <v>1210000</v>
      </c>
      <c r="F122" s="1036"/>
      <c r="G122" s="1737"/>
      <c r="H122" s="1738"/>
      <c r="I122" s="1739"/>
      <c r="J122" s="1127">
        <f t="shared" si="0"/>
        <v>1210000</v>
      </c>
      <c r="K122" s="1746"/>
      <c r="L122" s="1747"/>
      <c r="M122" s="1748"/>
      <c r="N122" s="1034">
        <f t="shared" si="1"/>
        <v>1210000</v>
      </c>
      <c r="O122" s="1746"/>
      <c r="P122" s="1747"/>
      <c r="Q122" s="1747"/>
      <c r="R122" s="1748"/>
      <c r="S122" s="1729"/>
    </row>
    <row r="123" spans="1:19" ht="30" customHeight="1">
      <c r="A123" s="71"/>
      <c r="B123" s="1018" t="s">
        <v>1281</v>
      </c>
      <c r="C123" s="27" t="s">
        <v>1273</v>
      </c>
      <c r="D123" s="27"/>
      <c r="E123" s="84">
        <v>1320000</v>
      </c>
      <c r="F123" s="1036"/>
      <c r="G123" s="1737"/>
      <c r="H123" s="1738"/>
      <c r="I123" s="1739"/>
      <c r="J123" s="1127">
        <f t="shared" si="0"/>
        <v>1320000</v>
      </c>
      <c r="K123" s="1746"/>
      <c r="L123" s="1747"/>
      <c r="M123" s="1748"/>
      <c r="N123" s="1034">
        <f t="shared" si="1"/>
        <v>1320000</v>
      </c>
      <c r="O123" s="1746"/>
      <c r="P123" s="1747"/>
      <c r="Q123" s="1747"/>
      <c r="R123" s="1748"/>
      <c r="S123" s="1729"/>
    </row>
    <row r="124" spans="1:19" ht="30" customHeight="1">
      <c r="A124" s="71"/>
      <c r="B124" s="1018" t="s">
        <v>1282</v>
      </c>
      <c r="C124" s="27" t="s">
        <v>1273</v>
      </c>
      <c r="D124" s="27"/>
      <c r="E124" s="84">
        <v>1650000</v>
      </c>
      <c r="F124" s="1036"/>
      <c r="G124" s="1737"/>
      <c r="H124" s="1738"/>
      <c r="I124" s="1739"/>
      <c r="J124" s="1127">
        <f t="shared" si="0"/>
        <v>1650000</v>
      </c>
      <c r="K124" s="1746"/>
      <c r="L124" s="1747"/>
      <c r="M124" s="1748"/>
      <c r="N124" s="1034">
        <f t="shared" si="1"/>
        <v>1650000</v>
      </c>
      <c r="O124" s="1746"/>
      <c r="P124" s="1747"/>
      <c r="Q124" s="1747"/>
      <c r="R124" s="1748"/>
      <c r="S124" s="1729"/>
    </row>
    <row r="125" spans="1:19" ht="30" customHeight="1">
      <c r="A125" s="71"/>
      <c r="B125" s="1018" t="s">
        <v>1283</v>
      </c>
      <c r="C125" s="27" t="s">
        <v>1273</v>
      </c>
      <c r="D125" s="27"/>
      <c r="E125" s="1037">
        <v>1785000</v>
      </c>
      <c r="F125" s="1038"/>
      <c r="G125" s="1737"/>
      <c r="H125" s="1738"/>
      <c r="I125" s="1739"/>
      <c r="J125" s="1127">
        <f t="shared" si="0"/>
        <v>1785000</v>
      </c>
      <c r="K125" s="1746"/>
      <c r="L125" s="1747"/>
      <c r="M125" s="1748"/>
      <c r="N125" s="1034">
        <f t="shared" si="1"/>
        <v>1785000</v>
      </c>
      <c r="O125" s="1746"/>
      <c r="P125" s="1747"/>
      <c r="Q125" s="1747"/>
      <c r="R125" s="1748"/>
      <c r="S125" s="1729"/>
    </row>
    <row r="126" spans="1:19" ht="30" customHeight="1">
      <c r="A126" s="71"/>
      <c r="B126" s="1018" t="s">
        <v>1284</v>
      </c>
      <c r="C126" s="27" t="s">
        <v>1273</v>
      </c>
      <c r="D126" s="27"/>
      <c r="E126" s="1034">
        <v>1930000</v>
      </c>
      <c r="F126" s="1035"/>
      <c r="G126" s="1737"/>
      <c r="H126" s="1738"/>
      <c r="I126" s="1739"/>
      <c r="J126" s="1127">
        <f t="shared" si="0"/>
        <v>1930000</v>
      </c>
      <c r="K126" s="1746"/>
      <c r="L126" s="1747"/>
      <c r="M126" s="1748"/>
      <c r="N126" s="1034">
        <f t="shared" si="1"/>
        <v>1930000</v>
      </c>
      <c r="O126" s="1746"/>
      <c r="P126" s="1747"/>
      <c r="Q126" s="1747"/>
      <c r="R126" s="1748"/>
      <c r="S126" s="1729"/>
    </row>
    <row r="127" spans="1:19" ht="30" customHeight="1">
      <c r="A127" s="71"/>
      <c r="B127" s="1018" t="s">
        <v>1285</v>
      </c>
      <c r="C127" s="27" t="s">
        <v>1273</v>
      </c>
      <c r="D127" s="27"/>
      <c r="E127" s="1034">
        <v>2750000</v>
      </c>
      <c r="F127" s="1035"/>
      <c r="G127" s="1737"/>
      <c r="H127" s="1738"/>
      <c r="I127" s="1739"/>
      <c r="J127" s="1127">
        <f t="shared" si="0"/>
        <v>2750000</v>
      </c>
      <c r="K127" s="1746"/>
      <c r="L127" s="1747"/>
      <c r="M127" s="1748"/>
      <c r="N127" s="1034">
        <f t="shared" si="1"/>
        <v>2750000</v>
      </c>
      <c r="O127" s="1746"/>
      <c r="P127" s="1747"/>
      <c r="Q127" s="1747"/>
      <c r="R127" s="1748"/>
      <c r="S127" s="1729"/>
    </row>
    <row r="128" spans="1:19" ht="30" customHeight="1">
      <c r="A128" s="71"/>
      <c r="B128" s="1018" t="s">
        <v>1286</v>
      </c>
      <c r="C128" s="27" t="s">
        <v>1273</v>
      </c>
      <c r="D128" s="27"/>
      <c r="E128" s="1067">
        <v>3050000</v>
      </c>
      <c r="F128" s="1067"/>
      <c r="G128" s="1737"/>
      <c r="H128" s="1738"/>
      <c r="I128" s="1739"/>
      <c r="J128" s="1127">
        <f t="shared" si="0"/>
        <v>3050000</v>
      </c>
      <c r="K128" s="1746"/>
      <c r="L128" s="1747"/>
      <c r="M128" s="1748"/>
      <c r="N128" s="1034">
        <f t="shared" si="1"/>
        <v>3050000</v>
      </c>
      <c r="O128" s="1746"/>
      <c r="P128" s="1747"/>
      <c r="Q128" s="1747"/>
      <c r="R128" s="1748"/>
      <c r="S128" s="1729"/>
    </row>
    <row r="129" spans="1:19" ht="30" customHeight="1">
      <c r="A129" s="71"/>
      <c r="B129" s="1018" t="s">
        <v>1287</v>
      </c>
      <c r="C129" s="27" t="s">
        <v>1273</v>
      </c>
      <c r="D129" s="27"/>
      <c r="E129" s="1037">
        <v>3300000</v>
      </c>
      <c r="F129" s="1038"/>
      <c r="G129" s="1737"/>
      <c r="H129" s="1738"/>
      <c r="I129" s="1739"/>
      <c r="J129" s="1127">
        <f t="shared" si="0"/>
        <v>3300000</v>
      </c>
      <c r="K129" s="1746"/>
      <c r="L129" s="1747"/>
      <c r="M129" s="1748"/>
      <c r="N129" s="1034">
        <f t="shared" si="1"/>
        <v>3300000</v>
      </c>
      <c r="O129" s="1746"/>
      <c r="P129" s="1747"/>
      <c r="Q129" s="1747"/>
      <c r="R129" s="1748"/>
      <c r="S129" s="1729"/>
    </row>
    <row r="130" spans="1:19" ht="30" customHeight="1">
      <c r="A130" s="71"/>
      <c r="B130" s="1018" t="s">
        <v>1288</v>
      </c>
      <c r="C130" s="27" t="s">
        <v>1273</v>
      </c>
      <c r="D130" s="27"/>
      <c r="E130" s="1034">
        <v>3950000</v>
      </c>
      <c r="F130" s="1035"/>
      <c r="G130" s="1737"/>
      <c r="H130" s="1738"/>
      <c r="I130" s="1739"/>
      <c r="J130" s="1127">
        <f t="shared" si="0"/>
        <v>3950000</v>
      </c>
      <c r="K130" s="1746"/>
      <c r="L130" s="1747"/>
      <c r="M130" s="1748"/>
      <c r="N130" s="1034">
        <f t="shared" si="1"/>
        <v>3950000</v>
      </c>
      <c r="O130" s="1746"/>
      <c r="P130" s="1747"/>
      <c r="Q130" s="1747"/>
      <c r="R130" s="1748"/>
      <c r="S130" s="1729"/>
    </row>
    <row r="131" spans="1:19" ht="30" customHeight="1">
      <c r="A131" s="71"/>
      <c r="B131" s="1018" t="s">
        <v>1289</v>
      </c>
      <c r="C131" s="27" t="s">
        <v>1273</v>
      </c>
      <c r="D131" s="27"/>
      <c r="E131" s="1034">
        <v>4350000</v>
      </c>
      <c r="F131" s="1035"/>
      <c r="G131" s="1737"/>
      <c r="H131" s="1738"/>
      <c r="I131" s="1739"/>
      <c r="J131" s="1127">
        <f t="shared" si="0"/>
        <v>4350000</v>
      </c>
      <c r="K131" s="1746"/>
      <c r="L131" s="1747"/>
      <c r="M131" s="1748"/>
      <c r="N131" s="1034">
        <f t="shared" si="1"/>
        <v>4350000</v>
      </c>
      <c r="O131" s="1746"/>
      <c r="P131" s="1747"/>
      <c r="Q131" s="1747"/>
      <c r="R131" s="1748"/>
      <c r="S131" s="1729"/>
    </row>
    <row r="132" spans="1:19" ht="30" customHeight="1">
      <c r="A132" s="71"/>
      <c r="B132" s="1131" t="s">
        <v>1290</v>
      </c>
      <c r="C132" s="27" t="s">
        <v>1273</v>
      </c>
      <c r="D132" s="27"/>
      <c r="E132" s="1067">
        <v>4750000</v>
      </c>
      <c r="F132" s="1069"/>
      <c r="G132" s="1740"/>
      <c r="H132" s="1741"/>
      <c r="I132" s="1742"/>
      <c r="J132" s="1127">
        <f t="shared" si="0"/>
        <v>4750000</v>
      </c>
      <c r="K132" s="1749"/>
      <c r="L132" s="1750"/>
      <c r="M132" s="1751"/>
      <c r="N132" s="1034">
        <f t="shared" si="1"/>
        <v>4750000</v>
      </c>
      <c r="O132" s="1091"/>
      <c r="P132" s="1091"/>
      <c r="Q132" s="1091"/>
      <c r="R132" s="1091"/>
      <c r="S132" s="1730"/>
    </row>
    <row r="133" spans="1:19" ht="45" customHeight="1">
      <c r="A133" s="12">
        <v>2</v>
      </c>
      <c r="B133" s="1816" t="s">
        <v>1390</v>
      </c>
      <c r="C133" s="1817"/>
      <c r="D133" s="1817"/>
      <c r="E133" s="1817"/>
      <c r="F133" s="1817"/>
      <c r="G133" s="1817"/>
      <c r="H133" s="1817"/>
      <c r="I133" s="1817"/>
      <c r="J133" s="1817"/>
      <c r="K133" s="1817"/>
      <c r="L133" s="1817"/>
      <c r="M133" s="1817"/>
      <c r="N133" s="1817"/>
      <c r="O133" s="1817"/>
      <c r="P133" s="1817"/>
      <c r="Q133" s="1817"/>
      <c r="R133" s="1817"/>
      <c r="S133" s="58"/>
    </row>
    <row r="134" spans="1:19">
      <c r="A134" s="71"/>
      <c r="B134" s="1075" t="s">
        <v>1291</v>
      </c>
      <c r="C134" s="1076"/>
      <c r="D134" s="1077"/>
      <c r="E134" s="32"/>
      <c r="F134" s="105"/>
      <c r="G134" s="1718" t="s">
        <v>1292</v>
      </c>
      <c r="H134" s="1766"/>
      <c r="I134" s="1766"/>
      <c r="J134" s="1766"/>
      <c r="K134" s="1766"/>
      <c r="L134" s="1766"/>
      <c r="M134" s="1766"/>
      <c r="N134" s="1766"/>
      <c r="O134" s="1766"/>
      <c r="P134" s="1766"/>
      <c r="Q134" s="1766"/>
      <c r="R134" s="1766"/>
      <c r="S134" s="1731"/>
    </row>
    <row r="135" spans="1:19" ht="30">
      <c r="A135" s="71"/>
      <c r="B135" s="1132" t="s">
        <v>1293</v>
      </c>
      <c r="C135" s="27" t="s">
        <v>1273</v>
      </c>
      <c r="D135" s="28" t="s">
        <v>1294</v>
      </c>
      <c r="E135" s="1133">
        <v>1440000</v>
      </c>
      <c r="F135" s="107"/>
      <c r="G135" s="1719"/>
      <c r="H135" s="1767"/>
      <c r="I135" s="1767"/>
      <c r="J135" s="1767"/>
      <c r="K135" s="1767"/>
      <c r="L135" s="1767"/>
      <c r="M135" s="1767"/>
      <c r="N135" s="1767"/>
      <c r="O135" s="1767"/>
      <c r="P135" s="1767"/>
      <c r="Q135" s="1767"/>
      <c r="R135" s="1767"/>
      <c r="S135" s="1732"/>
    </row>
    <row r="136" spans="1:19" ht="30">
      <c r="A136" s="71"/>
      <c r="B136" s="1132" t="s">
        <v>1295</v>
      </c>
      <c r="C136" s="27" t="s">
        <v>1273</v>
      </c>
      <c r="D136" s="27" t="s">
        <v>16</v>
      </c>
      <c r="E136" s="1133">
        <v>1580000</v>
      </c>
      <c r="F136" s="107"/>
      <c r="G136" s="1719"/>
      <c r="H136" s="1767"/>
      <c r="I136" s="1767"/>
      <c r="J136" s="1767"/>
      <c r="K136" s="1767"/>
      <c r="L136" s="1767"/>
      <c r="M136" s="1767"/>
      <c r="N136" s="1767"/>
      <c r="O136" s="1767"/>
      <c r="P136" s="1767"/>
      <c r="Q136" s="1767"/>
      <c r="R136" s="1767"/>
      <c r="S136" s="1732"/>
    </row>
    <row r="137" spans="1:19" ht="30">
      <c r="A137" s="71"/>
      <c r="B137" s="1132" t="s">
        <v>1296</v>
      </c>
      <c r="C137" s="27" t="s">
        <v>1273</v>
      </c>
      <c r="D137" s="27" t="s">
        <v>16</v>
      </c>
      <c r="E137" s="1133">
        <v>1690000</v>
      </c>
      <c r="F137" s="107"/>
      <c r="G137" s="1719"/>
      <c r="H137" s="1767"/>
      <c r="I137" s="1767"/>
      <c r="J137" s="1767"/>
      <c r="K137" s="1767"/>
      <c r="L137" s="1767"/>
      <c r="M137" s="1767"/>
      <c r="N137" s="1767"/>
      <c r="O137" s="1767"/>
      <c r="P137" s="1767"/>
      <c r="Q137" s="1767"/>
      <c r="R137" s="1767"/>
      <c r="S137" s="1732"/>
    </row>
    <row r="138" spans="1:19" ht="30">
      <c r="A138" s="71"/>
      <c r="B138" s="1132" t="s">
        <v>1297</v>
      </c>
      <c r="C138" s="27" t="s">
        <v>1273</v>
      </c>
      <c r="D138" s="27" t="s">
        <v>16</v>
      </c>
      <c r="E138" s="1133">
        <v>2030000</v>
      </c>
      <c r="F138" s="107"/>
      <c r="G138" s="1719"/>
      <c r="H138" s="1767"/>
      <c r="I138" s="1767"/>
      <c r="J138" s="1767"/>
      <c r="K138" s="1767"/>
      <c r="L138" s="1767"/>
      <c r="M138" s="1767"/>
      <c r="N138" s="1767"/>
      <c r="O138" s="1767"/>
      <c r="P138" s="1767"/>
      <c r="Q138" s="1767"/>
      <c r="R138" s="1767"/>
      <c r="S138" s="1732"/>
    </row>
    <row r="139" spans="1:19" ht="30">
      <c r="A139" s="71"/>
      <c r="B139" s="1132" t="s">
        <v>1298</v>
      </c>
      <c r="C139" s="27" t="s">
        <v>1273</v>
      </c>
      <c r="D139" s="27" t="s">
        <v>16</v>
      </c>
      <c r="E139" s="1133">
        <v>2170000</v>
      </c>
      <c r="F139" s="107"/>
      <c r="G139" s="1719"/>
      <c r="H139" s="1767"/>
      <c r="I139" s="1767"/>
      <c r="J139" s="1767"/>
      <c r="K139" s="1767"/>
      <c r="L139" s="1767"/>
      <c r="M139" s="1767"/>
      <c r="N139" s="1767"/>
      <c r="O139" s="1767"/>
      <c r="P139" s="1767"/>
      <c r="Q139" s="1767"/>
      <c r="R139" s="1767"/>
      <c r="S139" s="1732"/>
    </row>
    <row r="140" spans="1:19" ht="30">
      <c r="A140" s="71"/>
      <c r="B140" s="1132" t="s">
        <v>1299</v>
      </c>
      <c r="C140" s="27" t="s">
        <v>1273</v>
      </c>
      <c r="D140" s="27" t="s">
        <v>16</v>
      </c>
      <c r="E140" s="1133">
        <v>2280000</v>
      </c>
      <c r="F140" s="107"/>
      <c r="G140" s="1719"/>
      <c r="H140" s="1767"/>
      <c r="I140" s="1767"/>
      <c r="J140" s="1767"/>
      <c r="K140" s="1767"/>
      <c r="L140" s="1767"/>
      <c r="M140" s="1767"/>
      <c r="N140" s="1767"/>
      <c r="O140" s="1767"/>
      <c r="P140" s="1767"/>
      <c r="Q140" s="1767"/>
      <c r="R140" s="1767"/>
      <c r="S140" s="1732"/>
    </row>
    <row r="141" spans="1:19" ht="30">
      <c r="A141" s="71"/>
      <c r="B141" s="1134" t="s">
        <v>1300</v>
      </c>
      <c r="C141" s="27" t="s">
        <v>1273</v>
      </c>
      <c r="D141" s="27" t="s">
        <v>16</v>
      </c>
      <c r="E141" s="1133">
        <v>2910000</v>
      </c>
      <c r="F141" s="107"/>
      <c r="G141" s="1719"/>
      <c r="H141" s="1767"/>
      <c r="I141" s="1767"/>
      <c r="J141" s="1767"/>
      <c r="K141" s="1767"/>
      <c r="L141" s="1767"/>
      <c r="M141" s="1767"/>
      <c r="N141" s="1767"/>
      <c r="O141" s="1767"/>
      <c r="P141" s="1767"/>
      <c r="Q141" s="1767"/>
      <c r="R141" s="1767"/>
      <c r="S141" s="1732"/>
    </row>
    <row r="142" spans="1:19" ht="30">
      <c r="A142" s="71"/>
      <c r="B142" s="1134" t="s">
        <v>1301</v>
      </c>
      <c r="C142" s="27" t="s">
        <v>1273</v>
      </c>
      <c r="D142" s="27" t="s">
        <v>16</v>
      </c>
      <c r="E142" s="1133">
        <v>3190000</v>
      </c>
      <c r="F142" s="107"/>
      <c r="G142" s="1719"/>
      <c r="H142" s="1767"/>
      <c r="I142" s="1767"/>
      <c r="J142" s="1767"/>
      <c r="K142" s="1767"/>
      <c r="L142" s="1767"/>
      <c r="M142" s="1767"/>
      <c r="N142" s="1767"/>
      <c r="O142" s="1767"/>
      <c r="P142" s="1767"/>
      <c r="Q142" s="1767"/>
      <c r="R142" s="1767"/>
      <c r="S142" s="1732"/>
    </row>
    <row r="143" spans="1:19" ht="30">
      <c r="A143" s="71"/>
      <c r="B143" s="1134" t="s">
        <v>1302</v>
      </c>
      <c r="C143" s="27" t="s">
        <v>1273</v>
      </c>
      <c r="D143" s="27" t="s">
        <v>16</v>
      </c>
      <c r="E143" s="1133">
        <v>3400000</v>
      </c>
      <c r="F143" s="107"/>
      <c r="G143" s="1719"/>
      <c r="H143" s="1767"/>
      <c r="I143" s="1767"/>
      <c r="J143" s="1767"/>
      <c r="K143" s="1767"/>
      <c r="L143" s="1767"/>
      <c r="M143" s="1767"/>
      <c r="N143" s="1767"/>
      <c r="O143" s="1767"/>
      <c r="P143" s="1767"/>
      <c r="Q143" s="1767"/>
      <c r="R143" s="1767"/>
      <c r="S143" s="1732"/>
    </row>
    <row r="144" spans="1:19" ht="30">
      <c r="A144" s="71"/>
      <c r="B144" s="1134" t="s">
        <v>1303</v>
      </c>
      <c r="C144" s="27" t="s">
        <v>1273</v>
      </c>
      <c r="D144" s="27" t="s">
        <v>16</v>
      </c>
      <c r="E144" s="1133">
        <v>3980000</v>
      </c>
      <c r="F144" s="107"/>
      <c r="G144" s="1719"/>
      <c r="H144" s="1767"/>
      <c r="I144" s="1767"/>
      <c r="J144" s="1767"/>
      <c r="K144" s="1767"/>
      <c r="L144" s="1767"/>
      <c r="M144" s="1767"/>
      <c r="N144" s="1767"/>
      <c r="O144" s="1767"/>
      <c r="P144" s="1767"/>
      <c r="Q144" s="1767"/>
      <c r="R144" s="1767"/>
      <c r="S144" s="1732"/>
    </row>
    <row r="145" spans="1:19" ht="30">
      <c r="A145" s="71"/>
      <c r="B145" s="1134" t="s">
        <v>1304</v>
      </c>
      <c r="C145" s="27" t="s">
        <v>1273</v>
      </c>
      <c r="D145" s="27" t="s">
        <v>16</v>
      </c>
      <c r="E145" s="1133">
        <v>4500000</v>
      </c>
      <c r="F145" s="107"/>
      <c r="G145" s="1719"/>
      <c r="H145" s="1767"/>
      <c r="I145" s="1767"/>
      <c r="J145" s="1767"/>
      <c r="K145" s="1767"/>
      <c r="L145" s="1767"/>
      <c r="M145" s="1767"/>
      <c r="N145" s="1767"/>
      <c r="O145" s="1767"/>
      <c r="P145" s="1767"/>
      <c r="Q145" s="1767"/>
      <c r="R145" s="1767"/>
      <c r="S145" s="1732"/>
    </row>
    <row r="146" spans="1:19" ht="30">
      <c r="A146" s="71"/>
      <c r="B146" s="1134" t="s">
        <v>1305</v>
      </c>
      <c r="C146" s="27" t="s">
        <v>1273</v>
      </c>
      <c r="D146" s="27" t="s">
        <v>16</v>
      </c>
      <c r="E146" s="1133">
        <v>4590000</v>
      </c>
      <c r="F146" s="107"/>
      <c r="G146" s="1768"/>
      <c r="H146" s="1769"/>
      <c r="I146" s="1769"/>
      <c r="J146" s="1769"/>
      <c r="K146" s="1769"/>
      <c r="L146" s="1769"/>
      <c r="M146" s="1769"/>
      <c r="N146" s="1769"/>
      <c r="O146" s="1769"/>
      <c r="P146" s="1769"/>
      <c r="Q146" s="1769"/>
      <c r="R146" s="1769"/>
      <c r="S146" s="1733"/>
    </row>
    <row r="147" spans="1:19" ht="30" customHeight="1">
      <c r="A147" s="1080" t="s">
        <v>1266</v>
      </c>
      <c r="B147" s="1671" t="s">
        <v>1306</v>
      </c>
      <c r="C147" s="1672"/>
      <c r="D147" s="1672"/>
      <c r="E147" s="1672"/>
      <c r="F147" s="1672"/>
      <c r="G147" s="1672"/>
      <c r="H147" s="1672"/>
      <c r="I147" s="1672"/>
      <c r="J147" s="1672"/>
      <c r="K147" s="1672"/>
      <c r="L147" s="1672"/>
      <c r="M147" s="1672"/>
      <c r="N147" s="1672"/>
      <c r="O147" s="1672"/>
      <c r="P147" s="1672"/>
      <c r="Q147" s="1672"/>
      <c r="R147" s="1673"/>
      <c r="S147" s="32"/>
    </row>
    <row r="148" spans="1:19" ht="39.75" customHeight="1">
      <c r="A148" s="12">
        <v>1</v>
      </c>
      <c r="B148" s="1707" t="s">
        <v>1376</v>
      </c>
      <c r="C148" s="1645"/>
      <c r="D148" s="1645"/>
      <c r="E148" s="1645"/>
      <c r="F148" s="1645"/>
      <c r="G148" s="1645"/>
      <c r="H148" s="1645"/>
      <c r="I148" s="1645"/>
      <c r="J148" s="1645"/>
      <c r="K148" s="1645"/>
      <c r="L148" s="1645"/>
      <c r="M148" s="1645"/>
      <c r="N148" s="1645"/>
      <c r="O148" s="1645"/>
      <c r="P148" s="1645"/>
      <c r="Q148" s="1645"/>
      <c r="R148" s="1645"/>
      <c r="S148" s="1093"/>
    </row>
    <row r="149" spans="1:19" ht="30" customHeight="1">
      <c r="A149" s="12"/>
      <c r="B149" s="39" t="s">
        <v>1308</v>
      </c>
      <c r="C149" s="19"/>
      <c r="D149" s="19"/>
      <c r="E149" s="19"/>
      <c r="F149" s="19"/>
      <c r="G149" s="1726" t="s">
        <v>1309</v>
      </c>
      <c r="H149" s="1727"/>
      <c r="I149" s="1727"/>
      <c r="J149" s="1727"/>
      <c r="K149" s="1727"/>
      <c r="L149" s="1727"/>
      <c r="M149" s="1727"/>
      <c r="N149" s="1727"/>
      <c r="O149" s="1727"/>
      <c r="P149" s="1727"/>
      <c r="Q149" s="1727"/>
      <c r="R149" s="1727"/>
      <c r="S149" s="58"/>
    </row>
    <row r="150" spans="1:19" ht="60" customHeight="1">
      <c r="A150" s="71"/>
      <c r="B150" s="1081" t="s">
        <v>1310</v>
      </c>
      <c r="C150" s="66" t="s">
        <v>1377</v>
      </c>
      <c r="D150" s="43"/>
      <c r="E150" s="1082"/>
      <c r="F150" s="1082"/>
      <c r="G150" s="1678">
        <v>2389000</v>
      </c>
      <c r="H150" s="1679"/>
      <c r="I150" s="1679"/>
      <c r="J150" s="1679"/>
      <c r="K150" s="1679"/>
      <c r="L150" s="1679"/>
      <c r="M150" s="1679"/>
      <c r="N150" s="1679"/>
      <c r="O150" s="1679"/>
      <c r="P150" s="1679"/>
      <c r="Q150" s="1679"/>
      <c r="R150" s="1679"/>
      <c r="S150" s="1094"/>
    </row>
    <row r="151" spans="1:19" ht="60" customHeight="1">
      <c r="A151" s="71"/>
      <c r="B151" s="1083" t="s">
        <v>1311</v>
      </c>
      <c r="C151" s="66" t="s">
        <v>1377</v>
      </c>
      <c r="D151" s="43"/>
      <c r="E151" s="108"/>
      <c r="F151" s="108"/>
      <c r="G151" s="1678">
        <v>2389000</v>
      </c>
      <c r="H151" s="1679"/>
      <c r="I151" s="1679"/>
      <c r="J151" s="1679"/>
      <c r="K151" s="1679"/>
      <c r="L151" s="1679"/>
      <c r="M151" s="1679"/>
      <c r="N151" s="1679"/>
      <c r="O151" s="1679"/>
      <c r="P151" s="1679"/>
      <c r="Q151" s="1679"/>
      <c r="R151" s="1679"/>
      <c r="S151" s="1095"/>
    </row>
    <row r="152" spans="1:19" ht="60" customHeight="1">
      <c r="A152" s="71"/>
      <c r="B152" s="1083" t="s">
        <v>1312</v>
      </c>
      <c r="C152" s="66" t="s">
        <v>1377</v>
      </c>
      <c r="D152" s="43"/>
      <c r="E152" s="108"/>
      <c r="F152" s="108"/>
      <c r="G152" s="1678">
        <v>2463000</v>
      </c>
      <c r="H152" s="1679"/>
      <c r="I152" s="1679"/>
      <c r="J152" s="1679"/>
      <c r="K152" s="1679"/>
      <c r="L152" s="1679"/>
      <c r="M152" s="1679"/>
      <c r="N152" s="1679"/>
      <c r="O152" s="1679"/>
      <c r="P152" s="1679"/>
      <c r="Q152" s="1679"/>
      <c r="R152" s="1679"/>
      <c r="S152" s="1095"/>
    </row>
    <row r="153" spans="1:19" ht="60" customHeight="1">
      <c r="A153" s="71"/>
      <c r="B153" s="1083" t="s">
        <v>1313</v>
      </c>
      <c r="C153" s="66" t="s">
        <v>1377</v>
      </c>
      <c r="D153" s="43"/>
      <c r="E153" s="108"/>
      <c r="F153" s="108"/>
      <c r="G153" s="1678">
        <v>2389000</v>
      </c>
      <c r="H153" s="1679"/>
      <c r="I153" s="1679"/>
      <c r="J153" s="1679"/>
      <c r="K153" s="1679"/>
      <c r="L153" s="1679"/>
      <c r="M153" s="1679"/>
      <c r="N153" s="1679"/>
      <c r="O153" s="1679"/>
      <c r="P153" s="1679"/>
      <c r="Q153" s="1679"/>
      <c r="R153" s="1679"/>
      <c r="S153" s="60"/>
    </row>
    <row r="154" spans="1:19" ht="60" customHeight="1">
      <c r="A154" s="71"/>
      <c r="B154" s="1083" t="s">
        <v>1314</v>
      </c>
      <c r="C154" s="66" t="s">
        <v>1377</v>
      </c>
      <c r="D154" s="43"/>
      <c r="E154" s="108"/>
      <c r="F154" s="108"/>
      <c r="G154" s="1678">
        <v>2156000</v>
      </c>
      <c r="H154" s="1679"/>
      <c r="I154" s="1679"/>
      <c r="J154" s="1679"/>
      <c r="K154" s="1679"/>
      <c r="L154" s="1679"/>
      <c r="M154" s="1679"/>
      <c r="N154" s="1679"/>
      <c r="O154" s="1679"/>
      <c r="P154" s="1679"/>
      <c r="Q154" s="1679"/>
      <c r="R154" s="1679"/>
      <c r="S154" s="60"/>
    </row>
    <row r="155" spans="1:19" ht="60" customHeight="1">
      <c r="A155" s="71"/>
      <c r="B155" s="1083" t="s">
        <v>1315</v>
      </c>
      <c r="C155" s="66" t="s">
        <v>1377</v>
      </c>
      <c r="D155" s="43"/>
      <c r="E155" s="108"/>
      <c r="F155" s="108"/>
      <c r="G155" s="1678">
        <v>2156000</v>
      </c>
      <c r="H155" s="1679"/>
      <c r="I155" s="1679"/>
      <c r="J155" s="1679"/>
      <c r="K155" s="1679"/>
      <c r="L155" s="1679"/>
      <c r="M155" s="1679"/>
      <c r="N155" s="1679"/>
      <c r="O155" s="1679"/>
      <c r="P155" s="1679"/>
      <c r="Q155" s="1679"/>
      <c r="R155" s="1679"/>
      <c r="S155" s="60"/>
    </row>
    <row r="156" spans="1:19" ht="60" customHeight="1">
      <c r="A156" s="71"/>
      <c r="B156" s="1083" t="s">
        <v>1316</v>
      </c>
      <c r="C156" s="66" t="s">
        <v>1377</v>
      </c>
      <c r="D156" s="43"/>
      <c r="E156" s="108"/>
      <c r="F156" s="108"/>
      <c r="G156" s="1678">
        <v>2156000</v>
      </c>
      <c r="H156" s="1679"/>
      <c r="I156" s="1679"/>
      <c r="J156" s="1679"/>
      <c r="K156" s="1679"/>
      <c r="L156" s="1679"/>
      <c r="M156" s="1679"/>
      <c r="N156" s="1679"/>
      <c r="O156" s="1679"/>
      <c r="P156" s="1679"/>
      <c r="Q156" s="1679"/>
      <c r="R156" s="1679"/>
      <c r="S156" s="60"/>
    </row>
    <row r="157" spans="1:19" ht="39.950000000000003" customHeight="1">
      <c r="A157" s="20"/>
      <c r="B157" s="1084" t="s">
        <v>1317</v>
      </c>
      <c r="C157" s="1085"/>
      <c r="D157" s="43"/>
      <c r="E157" s="108"/>
      <c r="F157" s="108"/>
      <c r="G157" s="1678"/>
      <c r="H157" s="1679"/>
      <c r="I157" s="1679"/>
      <c r="J157" s="1679"/>
      <c r="K157" s="1679"/>
      <c r="L157" s="1679"/>
      <c r="M157" s="1679"/>
      <c r="N157" s="1679"/>
      <c r="O157" s="1679"/>
      <c r="P157" s="1679"/>
      <c r="Q157" s="1679"/>
      <c r="R157" s="1679"/>
      <c r="S157" s="60"/>
    </row>
    <row r="158" spans="1:19" ht="60" customHeight="1">
      <c r="A158" s="71"/>
      <c r="B158" s="1086" t="s">
        <v>1318</v>
      </c>
      <c r="C158" s="66" t="s">
        <v>1377</v>
      </c>
      <c r="D158" s="43"/>
      <c r="E158" s="108"/>
      <c r="F158" s="108"/>
      <c r="G158" s="1678">
        <v>3198000</v>
      </c>
      <c r="H158" s="1679"/>
      <c r="I158" s="1679"/>
      <c r="J158" s="1679"/>
      <c r="K158" s="1679"/>
      <c r="L158" s="1679"/>
      <c r="M158" s="1679"/>
      <c r="N158" s="1679"/>
      <c r="O158" s="1679"/>
      <c r="P158" s="1679"/>
      <c r="Q158" s="1679"/>
      <c r="R158" s="1679"/>
      <c r="S158" s="60"/>
    </row>
    <row r="159" spans="1:19" ht="60" customHeight="1">
      <c r="A159" s="71"/>
      <c r="B159" s="1086" t="s">
        <v>1319</v>
      </c>
      <c r="C159" s="66" t="s">
        <v>1377</v>
      </c>
      <c r="D159" s="43"/>
      <c r="E159" s="108"/>
      <c r="F159" s="108"/>
      <c r="G159" s="1678">
        <v>3198000</v>
      </c>
      <c r="H159" s="1679"/>
      <c r="I159" s="1679"/>
      <c r="J159" s="1679"/>
      <c r="K159" s="1679"/>
      <c r="L159" s="1679"/>
      <c r="M159" s="1679"/>
      <c r="N159" s="1679"/>
      <c r="O159" s="1679"/>
      <c r="P159" s="1679"/>
      <c r="Q159" s="1679"/>
      <c r="R159" s="1679"/>
      <c r="S159" s="60"/>
    </row>
    <row r="160" spans="1:19" ht="60" customHeight="1">
      <c r="A160" s="71"/>
      <c r="B160" s="1086" t="s">
        <v>1320</v>
      </c>
      <c r="C160" s="66" t="s">
        <v>1377</v>
      </c>
      <c r="D160" s="43"/>
      <c r="E160" s="108"/>
      <c r="F160" s="108"/>
      <c r="G160" s="1678">
        <v>3198000</v>
      </c>
      <c r="H160" s="1679"/>
      <c r="I160" s="1679"/>
      <c r="J160" s="1679"/>
      <c r="K160" s="1679"/>
      <c r="L160" s="1679"/>
      <c r="M160" s="1679"/>
      <c r="N160" s="1679"/>
      <c r="O160" s="1679"/>
      <c r="P160" s="1679"/>
      <c r="Q160" s="1679"/>
      <c r="R160" s="1679"/>
      <c r="S160" s="60"/>
    </row>
    <row r="161" spans="1:19" ht="60" customHeight="1">
      <c r="A161" s="71"/>
      <c r="B161" s="1086" t="s">
        <v>1321</v>
      </c>
      <c r="C161" s="66" t="s">
        <v>1377</v>
      </c>
      <c r="D161" s="43"/>
      <c r="E161" s="108"/>
      <c r="F161" s="108"/>
      <c r="G161" s="1678">
        <v>2973000</v>
      </c>
      <c r="H161" s="1679"/>
      <c r="I161" s="1679"/>
      <c r="J161" s="1679"/>
      <c r="K161" s="1679"/>
      <c r="L161" s="1679"/>
      <c r="M161" s="1679"/>
      <c r="N161" s="1679"/>
      <c r="O161" s="1679"/>
      <c r="P161" s="1679"/>
      <c r="Q161" s="1679"/>
      <c r="R161" s="1679"/>
      <c r="S161" s="32"/>
    </row>
    <row r="162" spans="1:19" ht="60" customHeight="1">
      <c r="A162" s="71"/>
      <c r="B162" s="1086" t="s">
        <v>1322</v>
      </c>
      <c r="C162" s="66" t="s">
        <v>1377</v>
      </c>
      <c r="D162" s="43"/>
      <c r="E162" s="108"/>
      <c r="F162" s="108"/>
      <c r="G162" s="1678">
        <v>2973000</v>
      </c>
      <c r="H162" s="1679"/>
      <c r="I162" s="1679"/>
      <c r="J162" s="1679"/>
      <c r="K162" s="1679"/>
      <c r="L162" s="1679"/>
      <c r="M162" s="1679"/>
      <c r="N162" s="1679"/>
      <c r="O162" s="1679"/>
      <c r="P162" s="1679"/>
      <c r="Q162" s="1679"/>
      <c r="R162" s="1679"/>
      <c r="S162" s="32"/>
    </row>
    <row r="163" spans="1:19" ht="60" customHeight="1">
      <c r="A163" s="71"/>
      <c r="B163" s="1086" t="s">
        <v>1323</v>
      </c>
      <c r="C163" s="66" t="s">
        <v>1377</v>
      </c>
      <c r="D163" s="43"/>
      <c r="E163" s="108"/>
      <c r="F163" s="108"/>
      <c r="G163" s="1678">
        <v>2973000</v>
      </c>
      <c r="H163" s="1679"/>
      <c r="I163" s="1679"/>
      <c r="J163" s="1679"/>
      <c r="K163" s="1679"/>
      <c r="L163" s="1679"/>
      <c r="M163" s="1679"/>
      <c r="N163" s="1679"/>
      <c r="O163" s="1679"/>
      <c r="P163" s="1679"/>
      <c r="Q163" s="1679"/>
      <c r="R163" s="1679"/>
      <c r="S163" s="32"/>
    </row>
    <row r="164" spans="1:19" ht="60" customHeight="1">
      <c r="A164" s="71"/>
      <c r="B164" s="1086" t="s">
        <v>1324</v>
      </c>
      <c r="C164" s="66" t="s">
        <v>1377</v>
      </c>
      <c r="D164" s="43"/>
      <c r="E164" s="108"/>
      <c r="F164" s="108"/>
      <c r="G164" s="1678">
        <v>2973000</v>
      </c>
      <c r="H164" s="1679"/>
      <c r="I164" s="1679"/>
      <c r="J164" s="1679"/>
      <c r="K164" s="1679"/>
      <c r="L164" s="1679"/>
      <c r="M164" s="1679"/>
      <c r="N164" s="1679"/>
      <c r="O164" s="1679"/>
      <c r="P164" s="1679"/>
      <c r="Q164" s="1679"/>
      <c r="R164" s="1679"/>
      <c r="S164" s="32"/>
    </row>
    <row r="165" spans="1:19" ht="39.950000000000003" customHeight="1">
      <c r="A165" s="20"/>
      <c r="B165" s="1791" t="s">
        <v>1378</v>
      </c>
      <c r="C165" s="1792"/>
      <c r="D165" s="43"/>
      <c r="E165" s="108"/>
      <c r="F165" s="108"/>
      <c r="G165" s="1678"/>
      <c r="H165" s="1679"/>
      <c r="I165" s="1679"/>
      <c r="J165" s="1679"/>
      <c r="K165" s="1679"/>
      <c r="L165" s="1679"/>
      <c r="M165" s="1679"/>
      <c r="N165" s="1679"/>
      <c r="O165" s="1679"/>
      <c r="P165" s="1679"/>
      <c r="Q165" s="1679"/>
      <c r="R165" s="1679"/>
      <c r="S165" s="32"/>
    </row>
    <row r="166" spans="1:19" ht="74.25" customHeight="1">
      <c r="A166" s="71"/>
      <c r="B166" s="1083" t="s">
        <v>1326</v>
      </c>
      <c r="C166" s="66" t="s">
        <v>1377</v>
      </c>
      <c r="D166" s="43"/>
      <c r="E166" s="108"/>
      <c r="F166" s="108"/>
      <c r="G166" s="1678">
        <v>3898000</v>
      </c>
      <c r="H166" s="1679"/>
      <c r="I166" s="1679"/>
      <c r="J166" s="1679"/>
      <c r="K166" s="1679"/>
      <c r="L166" s="1679"/>
      <c r="M166" s="1679"/>
      <c r="N166" s="1679"/>
      <c r="O166" s="1679"/>
      <c r="P166" s="1679"/>
      <c r="Q166" s="1679"/>
      <c r="R166" s="1679"/>
      <c r="S166" s="32"/>
    </row>
    <row r="167" spans="1:19" ht="76.5" customHeight="1">
      <c r="A167" s="71"/>
      <c r="B167" s="1083" t="s">
        <v>1327</v>
      </c>
      <c r="C167" s="66" t="s">
        <v>1377</v>
      </c>
      <c r="D167" s="43"/>
      <c r="E167" s="108"/>
      <c r="F167" s="108"/>
      <c r="G167" s="1678">
        <v>3898000</v>
      </c>
      <c r="H167" s="1679"/>
      <c r="I167" s="1679"/>
      <c r="J167" s="1679"/>
      <c r="K167" s="1679"/>
      <c r="L167" s="1679"/>
      <c r="M167" s="1679"/>
      <c r="N167" s="1679"/>
      <c r="O167" s="1679"/>
      <c r="P167" s="1679"/>
      <c r="Q167" s="1679"/>
      <c r="R167" s="1679"/>
      <c r="S167" s="32"/>
    </row>
    <row r="168" spans="1:19" ht="81" customHeight="1">
      <c r="A168" s="71"/>
      <c r="B168" s="1083" t="s">
        <v>1328</v>
      </c>
      <c r="C168" s="66" t="s">
        <v>1377</v>
      </c>
      <c r="D168" s="43"/>
      <c r="E168" s="108"/>
      <c r="F168" s="1087"/>
      <c r="G168" s="1678">
        <v>3898000</v>
      </c>
      <c r="H168" s="1679"/>
      <c r="I168" s="1679"/>
      <c r="J168" s="1679"/>
      <c r="K168" s="1679"/>
      <c r="L168" s="1679"/>
      <c r="M168" s="1679"/>
      <c r="N168" s="1679"/>
      <c r="O168" s="1679"/>
      <c r="P168" s="1679"/>
      <c r="Q168" s="1679"/>
      <c r="R168" s="1679"/>
      <c r="S168" s="32"/>
    </row>
    <row r="169" spans="1:19" ht="72" customHeight="1">
      <c r="A169" s="71"/>
      <c r="B169" s="1083" t="s">
        <v>1329</v>
      </c>
      <c r="C169" s="66" t="s">
        <v>1377</v>
      </c>
      <c r="D169" s="43"/>
      <c r="E169" s="108"/>
      <c r="F169" s="108"/>
      <c r="G169" s="1678">
        <v>3473000</v>
      </c>
      <c r="H169" s="1679"/>
      <c r="I169" s="1682"/>
      <c r="J169" s="1682"/>
      <c r="K169" s="1682"/>
      <c r="L169" s="1682"/>
      <c r="M169" s="1682"/>
      <c r="N169" s="1682"/>
      <c r="O169" s="1682"/>
      <c r="P169" s="1682"/>
      <c r="Q169" s="1682"/>
      <c r="R169" s="1682"/>
      <c r="S169" s="32"/>
    </row>
    <row r="170" spans="1:19" ht="75" customHeight="1">
      <c r="A170" s="71"/>
      <c r="B170" s="1088" t="s">
        <v>1330</v>
      </c>
      <c r="C170" s="66" t="s">
        <v>1377</v>
      </c>
      <c r="D170" s="43"/>
      <c r="E170" s="108"/>
      <c r="F170" s="108"/>
      <c r="G170" s="1678">
        <v>3473000</v>
      </c>
      <c r="H170" s="1679"/>
      <c r="I170" s="1682"/>
      <c r="J170" s="1682"/>
      <c r="K170" s="1682"/>
      <c r="L170" s="1682"/>
      <c r="M170" s="1682"/>
      <c r="N170" s="1682"/>
      <c r="O170" s="1682"/>
      <c r="P170" s="1682"/>
      <c r="Q170" s="1682"/>
      <c r="R170" s="1682"/>
      <c r="S170" s="32"/>
    </row>
    <row r="171" spans="1:19" ht="80.25" customHeight="1">
      <c r="A171" s="71"/>
      <c r="B171" s="88" t="s">
        <v>1331</v>
      </c>
      <c r="C171" s="66" t="s">
        <v>1377</v>
      </c>
      <c r="D171" s="43"/>
      <c r="E171" s="108"/>
      <c r="F171" s="108"/>
      <c r="G171" s="1678">
        <v>3473000</v>
      </c>
      <c r="H171" s="1679"/>
      <c r="I171" s="1682"/>
      <c r="J171" s="1682"/>
      <c r="K171" s="1682"/>
      <c r="L171" s="1682"/>
      <c r="M171" s="1682"/>
      <c r="N171" s="1682"/>
      <c r="O171" s="1682"/>
      <c r="P171" s="1682"/>
      <c r="Q171" s="1682"/>
      <c r="R171" s="1682"/>
      <c r="S171" s="32"/>
    </row>
    <row r="172" spans="1:19" ht="81" customHeight="1">
      <c r="A172" s="71"/>
      <c r="B172" s="1089" t="s">
        <v>1332</v>
      </c>
      <c r="C172" s="66" t="s">
        <v>1377</v>
      </c>
      <c r="D172" s="43"/>
      <c r="E172" s="108"/>
      <c r="F172" s="108"/>
      <c r="G172" s="1678">
        <v>3473000</v>
      </c>
      <c r="H172" s="1679"/>
      <c r="I172" s="1682"/>
      <c r="J172" s="1682"/>
      <c r="K172" s="1682"/>
      <c r="L172" s="1682"/>
      <c r="M172" s="1682"/>
      <c r="N172" s="1682"/>
      <c r="O172" s="1682"/>
      <c r="P172" s="1682"/>
      <c r="Q172" s="1682"/>
      <c r="R172" s="1682"/>
      <c r="S172" s="32"/>
    </row>
    <row r="173" spans="1:19" ht="60" customHeight="1">
      <c r="A173" s="71"/>
      <c r="B173" s="1090" t="s">
        <v>1333</v>
      </c>
      <c r="C173" s="66" t="s">
        <v>1377</v>
      </c>
      <c r="D173" s="43"/>
      <c r="E173" s="108"/>
      <c r="F173" s="108"/>
      <c r="G173" s="1678">
        <v>2650000</v>
      </c>
      <c r="H173" s="1679"/>
      <c r="I173" s="1682"/>
      <c r="J173" s="1682"/>
      <c r="K173" s="1682"/>
      <c r="L173" s="1682"/>
      <c r="M173" s="1682"/>
      <c r="N173" s="1682"/>
      <c r="O173" s="1682"/>
      <c r="P173" s="1682"/>
      <c r="Q173" s="1682"/>
      <c r="R173" s="1682"/>
      <c r="S173" s="982"/>
    </row>
  </sheetData>
  <mergeCells count="114">
    <mergeCell ref="S134:S146"/>
    <mergeCell ref="G134:R146"/>
    <mergeCell ref="G115:I132"/>
    <mergeCell ref="K115:M132"/>
    <mergeCell ref="O115:R131"/>
    <mergeCell ref="H99:R109"/>
    <mergeCell ref="G88:R90"/>
    <mergeCell ref="G91:R93"/>
    <mergeCell ref="G94:R96"/>
    <mergeCell ref="S71:S73"/>
    <mergeCell ref="S75:S77"/>
    <mergeCell ref="S79:S81"/>
    <mergeCell ref="S84:S85"/>
    <mergeCell ref="S91:S93"/>
    <mergeCell ref="S94:S96"/>
    <mergeCell ref="S99:S108"/>
    <mergeCell ref="S112:S113"/>
    <mergeCell ref="S115:S132"/>
    <mergeCell ref="G173:R173"/>
    <mergeCell ref="A5:A6"/>
    <mergeCell ref="A108:A109"/>
    <mergeCell ref="A112:A113"/>
    <mergeCell ref="B5:B6"/>
    <mergeCell ref="B108:B109"/>
    <mergeCell ref="C5:C6"/>
    <mergeCell ref="C108:C109"/>
    <mergeCell ref="D5:D6"/>
    <mergeCell ref="D35:D40"/>
    <mergeCell ref="D42:D49"/>
    <mergeCell ref="D108:D109"/>
    <mergeCell ref="E108:E109"/>
    <mergeCell ref="G80:P81"/>
    <mergeCell ref="G84:P85"/>
    <mergeCell ref="G72:P73"/>
    <mergeCell ref="G76:O77"/>
    <mergeCell ref="G64:P66"/>
    <mergeCell ref="G51:R56"/>
    <mergeCell ref="G59:P61"/>
    <mergeCell ref="G35:R40"/>
    <mergeCell ref="G42:R49"/>
    <mergeCell ref="G23:R30"/>
    <mergeCell ref="G11:R15"/>
    <mergeCell ref="B165:C165"/>
    <mergeCell ref="G165:R165"/>
    <mergeCell ref="G166:R166"/>
    <mergeCell ref="G167:R167"/>
    <mergeCell ref="G168:R168"/>
    <mergeCell ref="G169:R169"/>
    <mergeCell ref="G170:R170"/>
    <mergeCell ref="G171:R171"/>
    <mergeCell ref="G172:R172"/>
    <mergeCell ref="G156:R156"/>
    <mergeCell ref="G157:R157"/>
    <mergeCell ref="G158:R158"/>
    <mergeCell ref="G159:R159"/>
    <mergeCell ref="G160:R160"/>
    <mergeCell ref="G161:R161"/>
    <mergeCell ref="G162:R162"/>
    <mergeCell ref="G163:R163"/>
    <mergeCell ref="G164:R164"/>
    <mergeCell ref="B147:R147"/>
    <mergeCell ref="B148:R148"/>
    <mergeCell ref="G149:R149"/>
    <mergeCell ref="G150:R150"/>
    <mergeCell ref="G151:R151"/>
    <mergeCell ref="G152:R152"/>
    <mergeCell ref="G153:R153"/>
    <mergeCell ref="G154:R154"/>
    <mergeCell ref="G155:R155"/>
    <mergeCell ref="B99:C99"/>
    <mergeCell ref="F108:G108"/>
    <mergeCell ref="F109:G109"/>
    <mergeCell ref="B110:R110"/>
    <mergeCell ref="B111:R111"/>
    <mergeCell ref="B112:O112"/>
    <mergeCell ref="B113:O113"/>
    <mergeCell ref="G114:R114"/>
    <mergeCell ref="B133:R133"/>
    <mergeCell ref="G69:R69"/>
    <mergeCell ref="B70:R70"/>
    <mergeCell ref="B74:R74"/>
    <mergeCell ref="B78:P78"/>
    <mergeCell ref="B83:R83"/>
    <mergeCell ref="B86:R86"/>
    <mergeCell ref="B87:R87"/>
    <mergeCell ref="B97:R97"/>
    <mergeCell ref="B98:R98"/>
    <mergeCell ref="A21:S21"/>
    <mergeCell ref="B22:R22"/>
    <mergeCell ref="H31:R31"/>
    <mergeCell ref="B33:S33"/>
    <mergeCell ref="B41:S41"/>
    <mergeCell ref="B50:R50"/>
    <mergeCell ref="B57:R57"/>
    <mergeCell ref="B62:R62"/>
    <mergeCell ref="B68:R68"/>
    <mergeCell ref="S23:S32"/>
    <mergeCell ref="S35:S40"/>
    <mergeCell ref="S51:S56"/>
    <mergeCell ref="S58:S61"/>
    <mergeCell ref="S63:S66"/>
    <mergeCell ref="A1:S1"/>
    <mergeCell ref="A2:S2"/>
    <mergeCell ref="B3:S3"/>
    <mergeCell ref="R4:S4"/>
    <mergeCell ref="E5:R5"/>
    <mergeCell ref="A8:R8"/>
    <mergeCell ref="B10:R10"/>
    <mergeCell ref="B11:F11"/>
    <mergeCell ref="B16:F16"/>
    <mergeCell ref="S5:S6"/>
    <mergeCell ref="S11:S15"/>
    <mergeCell ref="S16:S19"/>
    <mergeCell ref="G16:R20"/>
  </mergeCells>
  <pageMargins left="0.289370079" right="0.25" top="0.49803149600000002" bottom="0.484251969" header="0.31496062992126" footer="0.31496062992126"/>
  <pageSetup scale="65" orientation="landscape"/>
  <headerFooter>
    <oddFooter>&amp;CPage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S181"/>
  <sheetViews>
    <sheetView topLeftCell="A52" zoomScale="90" zoomScaleNormal="90" zoomScalePageLayoutView="90" workbookViewId="0">
      <selection activeCell="B109" sqref="B109:R109"/>
    </sheetView>
  </sheetViews>
  <sheetFormatPr defaultColWidth="9.140625" defaultRowHeight="15"/>
  <cols>
    <col min="1" max="1" width="5.28515625" style="723" customWidth="1"/>
    <col min="2" max="2" width="34.140625" style="723" customWidth="1"/>
    <col min="3" max="3" width="8.28515625" style="723" customWidth="1"/>
    <col min="4" max="4" width="12.140625" style="723" customWidth="1"/>
    <col min="5" max="5" width="11.42578125" style="723" customWidth="1"/>
    <col min="6" max="6" width="10.42578125" style="723" customWidth="1"/>
    <col min="7" max="7" width="12.140625" style="723" customWidth="1"/>
    <col min="8" max="8" width="8.85546875" style="723" customWidth="1"/>
    <col min="9" max="9" width="9.7109375" style="723" customWidth="1"/>
    <col min="10" max="10" width="10.42578125" style="723" customWidth="1"/>
    <col min="11" max="11" width="8.140625" style="723" customWidth="1"/>
    <col min="12" max="12" width="7.85546875" style="723" customWidth="1"/>
    <col min="13" max="13" width="10.5703125" style="723" customWidth="1"/>
    <col min="14" max="14" width="11.140625" style="723" customWidth="1"/>
    <col min="15" max="15" width="7.140625" style="723" customWidth="1"/>
    <col min="16" max="16" width="9.140625" style="723" customWidth="1"/>
    <col min="17" max="17" width="9.5703125" style="723" customWidth="1"/>
    <col min="18" max="18" width="8.5703125" style="723" customWidth="1"/>
    <col min="19" max="19" width="9.85546875" style="723" customWidth="1"/>
    <col min="20" max="16384" width="9.140625" style="723"/>
  </cols>
  <sheetData>
    <row r="1" spans="1:19" ht="30" customHeight="1">
      <c r="A1" s="1636" t="s">
        <v>1149</v>
      </c>
      <c r="B1" s="1636"/>
      <c r="C1" s="1636"/>
      <c r="D1" s="1636"/>
      <c r="E1" s="1636"/>
      <c r="F1" s="1636"/>
      <c r="G1" s="1636"/>
      <c r="H1" s="1636"/>
      <c r="I1" s="1636"/>
      <c r="J1" s="1636"/>
      <c r="K1" s="1636"/>
      <c r="L1" s="1636"/>
      <c r="M1" s="1636"/>
      <c r="N1" s="1636"/>
      <c r="O1" s="1636"/>
      <c r="P1" s="1636"/>
      <c r="Q1" s="1636"/>
      <c r="R1" s="1636"/>
      <c r="S1" s="1636"/>
    </row>
    <row r="2" spans="1:19" ht="18" customHeight="1">
      <c r="A2" s="1637" t="s">
        <v>1392</v>
      </c>
      <c r="B2" s="1638"/>
      <c r="C2" s="1638"/>
      <c r="D2" s="1638"/>
      <c r="E2" s="1638"/>
      <c r="F2" s="1638"/>
      <c r="G2" s="1638"/>
      <c r="H2" s="1638"/>
      <c r="I2" s="1638"/>
      <c r="J2" s="1638"/>
      <c r="K2" s="1638"/>
      <c r="L2" s="1638"/>
      <c r="M2" s="1638"/>
      <c r="N2" s="1638"/>
      <c r="O2" s="1638"/>
      <c r="P2" s="1638"/>
      <c r="Q2" s="1638"/>
      <c r="R2" s="1638"/>
      <c r="S2" s="1638"/>
    </row>
    <row r="3" spans="1:19" ht="20.100000000000001" customHeight="1">
      <c r="A3" s="926"/>
      <c r="B3" s="1639" t="s">
        <v>1393</v>
      </c>
      <c r="C3" s="1639"/>
      <c r="D3" s="1639"/>
      <c r="E3" s="1639"/>
      <c r="F3" s="1639"/>
      <c r="G3" s="1639"/>
      <c r="H3" s="1639"/>
      <c r="I3" s="1639"/>
      <c r="J3" s="1639"/>
      <c r="K3" s="1639"/>
      <c r="L3" s="1639"/>
      <c r="M3" s="1639"/>
      <c r="N3" s="1639"/>
      <c r="O3" s="1639"/>
      <c r="P3" s="1639"/>
      <c r="Q3" s="1639"/>
      <c r="R3" s="1639"/>
      <c r="S3" s="1639"/>
    </row>
    <row r="4" spans="1:19" ht="20.100000000000001" customHeight="1">
      <c r="A4" s="926"/>
      <c r="B4" s="927"/>
      <c r="C4" s="927"/>
      <c r="D4" s="927"/>
      <c r="E4" s="927"/>
      <c r="F4" s="927"/>
      <c r="G4" s="927"/>
      <c r="H4" s="927"/>
      <c r="I4" s="927"/>
      <c r="J4" s="927"/>
      <c r="K4" s="927"/>
      <c r="L4" s="927"/>
      <c r="M4" s="927"/>
      <c r="N4" s="927"/>
      <c r="O4" s="927"/>
      <c r="P4" s="927"/>
      <c r="Q4" s="927"/>
      <c r="R4" s="1640" t="s">
        <v>1152</v>
      </c>
      <c r="S4" s="1640"/>
    </row>
    <row r="5" spans="1:19" ht="24.95" customHeight="1">
      <c r="A5" s="1711" t="s">
        <v>1153</v>
      </c>
      <c r="B5" s="1714" t="s">
        <v>1154</v>
      </c>
      <c r="C5" s="1716" t="s">
        <v>1155</v>
      </c>
      <c r="D5" s="1718" t="s">
        <v>1156</v>
      </c>
      <c r="E5" s="1641" t="s">
        <v>1157</v>
      </c>
      <c r="F5" s="1642"/>
      <c r="G5" s="1642"/>
      <c r="H5" s="1642"/>
      <c r="I5" s="1642"/>
      <c r="J5" s="1642"/>
      <c r="K5" s="1642"/>
      <c r="L5" s="1642"/>
      <c r="M5" s="1642"/>
      <c r="N5" s="1642"/>
      <c r="O5" s="1642"/>
      <c r="P5" s="1642"/>
      <c r="Q5" s="1642"/>
      <c r="R5" s="1642"/>
      <c r="S5" s="1787" t="s">
        <v>10</v>
      </c>
    </row>
    <row r="6" spans="1:19" ht="79.5" customHeight="1">
      <c r="A6" s="1711"/>
      <c r="B6" s="1715"/>
      <c r="C6" s="1717"/>
      <c r="D6" s="1719"/>
      <c r="E6" s="928" t="s">
        <v>1158</v>
      </c>
      <c r="F6" s="928" t="s">
        <v>1159</v>
      </c>
      <c r="G6" s="929" t="s">
        <v>1160</v>
      </c>
      <c r="H6" s="930" t="s">
        <v>1161</v>
      </c>
      <c r="I6" s="929" t="s">
        <v>1162</v>
      </c>
      <c r="J6" s="974" t="s">
        <v>1163</v>
      </c>
      <c r="K6" s="929" t="s">
        <v>1164</v>
      </c>
      <c r="L6" s="974" t="s">
        <v>1165</v>
      </c>
      <c r="M6" s="974" t="s">
        <v>1166</v>
      </c>
      <c r="N6" s="974" t="s">
        <v>1167</v>
      </c>
      <c r="O6" s="974" t="s">
        <v>1168</v>
      </c>
      <c r="P6" s="974" t="s">
        <v>1169</v>
      </c>
      <c r="Q6" s="974" t="s">
        <v>1170</v>
      </c>
      <c r="R6" s="978" t="s">
        <v>1171</v>
      </c>
      <c r="S6" s="1787"/>
    </row>
    <row r="7" spans="1:19" s="722" customFormat="1">
      <c r="A7" s="12"/>
      <c r="B7" s="12" t="s">
        <v>1336</v>
      </c>
      <c r="C7" s="12" t="s">
        <v>1337</v>
      </c>
      <c r="D7" s="12" t="s">
        <v>1338</v>
      </c>
      <c r="E7" s="12" t="s">
        <v>1339</v>
      </c>
      <c r="F7" s="12" t="s">
        <v>1340</v>
      </c>
      <c r="G7" s="12">
        <v>1</v>
      </c>
      <c r="H7" s="12">
        <v>2</v>
      </c>
      <c r="I7" s="12">
        <v>3</v>
      </c>
      <c r="J7" s="12">
        <v>4</v>
      </c>
      <c r="K7" s="12">
        <v>5</v>
      </c>
      <c r="L7" s="12">
        <v>6</v>
      </c>
      <c r="M7" s="12">
        <v>7</v>
      </c>
      <c r="N7" s="12">
        <v>8</v>
      </c>
      <c r="O7" s="12">
        <v>9</v>
      </c>
      <c r="P7" s="12">
        <v>10</v>
      </c>
      <c r="Q7" s="12">
        <v>11</v>
      </c>
      <c r="R7" s="12">
        <v>12</v>
      </c>
      <c r="S7" s="12"/>
    </row>
    <row r="8" spans="1:19" ht="30" customHeight="1">
      <c r="A8" s="1643" t="s">
        <v>1172</v>
      </c>
      <c r="B8" s="1644"/>
      <c r="C8" s="1644"/>
      <c r="D8" s="1644"/>
      <c r="E8" s="1644"/>
      <c r="F8" s="1644"/>
      <c r="G8" s="1644"/>
      <c r="H8" s="1645"/>
      <c r="I8" s="1645"/>
      <c r="J8" s="1644"/>
      <c r="K8" s="1644"/>
      <c r="L8" s="1644"/>
      <c r="M8" s="1644"/>
      <c r="N8" s="1644"/>
      <c r="O8" s="1644"/>
      <c r="P8" s="1644"/>
      <c r="Q8" s="1644"/>
      <c r="R8" s="1646"/>
      <c r="S8" s="32"/>
    </row>
    <row r="9" spans="1:19" ht="30" customHeight="1">
      <c r="A9" s="20"/>
      <c r="B9" s="932" t="s">
        <v>1173</v>
      </c>
      <c r="C9" s="933"/>
      <c r="D9" s="933"/>
      <c r="E9" s="933"/>
      <c r="F9" s="933"/>
      <c r="G9" s="933"/>
      <c r="H9" s="933"/>
      <c r="I9" s="933"/>
      <c r="J9" s="933"/>
      <c r="K9" s="933"/>
      <c r="L9" s="933"/>
      <c r="M9" s="933"/>
      <c r="N9" s="933"/>
      <c r="O9" s="933"/>
      <c r="P9" s="933"/>
      <c r="Q9" s="933"/>
      <c r="R9" s="979"/>
      <c r="S9" s="32"/>
    </row>
    <row r="10" spans="1:19" ht="50.1" customHeight="1">
      <c r="A10" s="13">
        <v>1</v>
      </c>
      <c r="B10" s="1821" t="s">
        <v>1394</v>
      </c>
      <c r="C10" s="1822"/>
      <c r="D10" s="1822"/>
      <c r="E10" s="1822"/>
      <c r="F10" s="1822"/>
      <c r="G10" s="1822"/>
      <c r="H10" s="1822"/>
      <c r="I10" s="1822"/>
      <c r="J10" s="1822"/>
      <c r="K10" s="1822"/>
      <c r="L10" s="1822"/>
      <c r="M10" s="1822"/>
      <c r="N10" s="1822"/>
      <c r="O10" s="1822"/>
      <c r="P10" s="1822"/>
      <c r="Q10" s="1822"/>
      <c r="R10" s="1823"/>
      <c r="S10" s="980"/>
    </row>
    <row r="11" spans="1:19" ht="30" customHeight="1">
      <c r="A11" s="12"/>
      <c r="B11" s="1784" t="s">
        <v>1342</v>
      </c>
      <c r="C11" s="1785"/>
      <c r="D11" s="1785"/>
      <c r="E11" s="1785"/>
      <c r="F11" s="1786"/>
      <c r="G11" s="1720" t="s">
        <v>1343</v>
      </c>
      <c r="H11" s="1721"/>
      <c r="I11" s="1721"/>
      <c r="J11" s="1721"/>
      <c r="K11" s="1721"/>
      <c r="L11" s="1721"/>
      <c r="M11" s="1721"/>
      <c r="N11" s="1721"/>
      <c r="O11" s="1721"/>
      <c r="P11" s="1721"/>
      <c r="Q11" s="1721"/>
      <c r="R11" s="1721"/>
      <c r="S11" s="1657"/>
    </row>
    <row r="12" spans="1:19" ht="30" customHeight="1">
      <c r="A12" s="12"/>
      <c r="B12" s="934" t="s">
        <v>1395</v>
      </c>
      <c r="C12" s="935" t="s">
        <v>152</v>
      </c>
      <c r="D12" s="1728" t="s">
        <v>1178</v>
      </c>
      <c r="E12" s="937">
        <v>2625</v>
      </c>
      <c r="F12" s="25"/>
      <c r="G12" s="1722"/>
      <c r="H12" s="1723"/>
      <c r="I12" s="1723"/>
      <c r="J12" s="1723"/>
      <c r="K12" s="1723"/>
      <c r="L12" s="1723"/>
      <c r="M12" s="1723"/>
      <c r="N12" s="1723"/>
      <c r="O12" s="1723"/>
      <c r="P12" s="1723"/>
      <c r="Q12" s="1723"/>
      <c r="R12" s="1723"/>
      <c r="S12" s="1658"/>
    </row>
    <row r="13" spans="1:19" ht="30" customHeight="1">
      <c r="A13" s="12"/>
      <c r="B13" s="934" t="s">
        <v>1396</v>
      </c>
      <c r="C13" s="935" t="s">
        <v>152</v>
      </c>
      <c r="D13" s="1729"/>
      <c r="E13" s="938">
        <v>3775</v>
      </c>
      <c r="F13" s="25"/>
      <c r="G13" s="1722"/>
      <c r="H13" s="1723"/>
      <c r="I13" s="1723"/>
      <c r="J13" s="1723"/>
      <c r="K13" s="1723"/>
      <c r="L13" s="1723"/>
      <c r="M13" s="1723"/>
      <c r="N13" s="1723"/>
      <c r="O13" s="1723"/>
      <c r="P13" s="1723"/>
      <c r="Q13" s="1723"/>
      <c r="R13" s="1723"/>
      <c r="S13" s="1658"/>
    </row>
    <row r="14" spans="1:19" ht="38.25" customHeight="1">
      <c r="A14" s="30"/>
      <c r="B14" s="934" t="s">
        <v>1397</v>
      </c>
      <c r="C14" s="935" t="s">
        <v>152</v>
      </c>
      <c r="D14" s="1729"/>
      <c r="E14" s="937">
        <v>1800</v>
      </c>
      <c r="F14" s="939"/>
      <c r="G14" s="1722"/>
      <c r="H14" s="1723"/>
      <c r="I14" s="1723"/>
      <c r="J14" s="1723"/>
      <c r="K14" s="1723"/>
      <c r="L14" s="1723"/>
      <c r="M14" s="1723"/>
      <c r="N14" s="1723"/>
      <c r="O14" s="1723"/>
      <c r="P14" s="1723"/>
      <c r="Q14" s="1723"/>
      <c r="R14" s="1723"/>
      <c r="S14" s="1658"/>
    </row>
    <row r="15" spans="1:19" ht="38.25" customHeight="1">
      <c r="A15" s="30"/>
      <c r="B15" s="940" t="s">
        <v>1398</v>
      </c>
      <c r="C15" s="935" t="s">
        <v>152</v>
      </c>
      <c r="D15" s="1729"/>
      <c r="E15" s="938">
        <v>1530</v>
      </c>
      <c r="F15" s="941"/>
      <c r="G15" s="1722"/>
      <c r="H15" s="1723"/>
      <c r="I15" s="1723"/>
      <c r="J15" s="1723"/>
      <c r="K15" s="1723"/>
      <c r="L15" s="1723"/>
      <c r="M15" s="1723"/>
      <c r="N15" s="1723"/>
      <c r="O15" s="1723"/>
      <c r="P15" s="1723"/>
      <c r="Q15" s="1723"/>
      <c r="R15" s="1723"/>
      <c r="S15" s="1658"/>
    </row>
    <row r="16" spans="1:19" ht="30" customHeight="1">
      <c r="A16" s="30"/>
      <c r="B16" s="940" t="s">
        <v>1399</v>
      </c>
      <c r="C16" s="27" t="s">
        <v>152</v>
      </c>
      <c r="D16" s="1729"/>
      <c r="E16" s="937">
        <v>1621</v>
      </c>
      <c r="F16" s="942"/>
      <c r="G16" s="1722"/>
      <c r="H16" s="1723"/>
      <c r="I16" s="1723"/>
      <c r="J16" s="1723"/>
      <c r="K16" s="1723"/>
      <c r="L16" s="1723"/>
      <c r="M16" s="1723"/>
      <c r="N16" s="1723"/>
      <c r="O16" s="1723"/>
      <c r="P16" s="1723"/>
      <c r="Q16" s="1723"/>
      <c r="R16" s="1723"/>
      <c r="S16" s="1658"/>
    </row>
    <row r="17" spans="1:19" ht="31.5" customHeight="1">
      <c r="A17" s="30"/>
      <c r="B17" s="940" t="s">
        <v>1400</v>
      </c>
      <c r="C17" s="27" t="s">
        <v>152</v>
      </c>
      <c r="D17" s="1729"/>
      <c r="E17" s="938">
        <v>1260</v>
      </c>
      <c r="F17" s="943"/>
      <c r="G17" s="1722"/>
      <c r="H17" s="1723"/>
      <c r="I17" s="1723"/>
      <c r="J17" s="1723"/>
      <c r="K17" s="1723"/>
      <c r="L17" s="1723"/>
      <c r="M17" s="1723"/>
      <c r="N17" s="1723"/>
      <c r="O17" s="1723"/>
      <c r="P17" s="1723"/>
      <c r="Q17" s="1723"/>
      <c r="R17" s="1723"/>
      <c r="S17" s="1658"/>
    </row>
    <row r="18" spans="1:19" ht="31.5" customHeight="1">
      <c r="A18" s="30"/>
      <c r="B18" s="940" t="s">
        <v>1401</v>
      </c>
      <c r="C18" s="27" t="s">
        <v>152</v>
      </c>
      <c r="D18" s="1729"/>
      <c r="E18" s="937">
        <v>1070</v>
      </c>
      <c r="F18" s="941"/>
      <c r="G18" s="1722"/>
      <c r="H18" s="1723"/>
      <c r="I18" s="1723"/>
      <c r="J18" s="1723"/>
      <c r="K18" s="1723"/>
      <c r="L18" s="1723"/>
      <c r="M18" s="1723"/>
      <c r="N18" s="1723"/>
      <c r="O18" s="1723"/>
      <c r="P18" s="1723"/>
      <c r="Q18" s="1723"/>
      <c r="R18" s="1723"/>
      <c r="S18" s="1658"/>
    </row>
    <row r="19" spans="1:19" ht="29.25" customHeight="1">
      <c r="A19" s="30"/>
      <c r="B19" s="940" t="s">
        <v>1402</v>
      </c>
      <c r="C19" s="27" t="s">
        <v>152</v>
      </c>
      <c r="D19" s="1730"/>
      <c r="E19" s="944">
        <v>1018</v>
      </c>
      <c r="F19" s="945"/>
      <c r="G19" s="1724"/>
      <c r="H19" s="1725"/>
      <c r="I19" s="1725"/>
      <c r="J19" s="1725"/>
      <c r="K19" s="1725"/>
      <c r="L19" s="1725"/>
      <c r="M19" s="1725"/>
      <c r="N19" s="1725"/>
      <c r="O19" s="1725"/>
      <c r="P19" s="1725"/>
      <c r="Q19" s="1725"/>
      <c r="R19" s="1725"/>
      <c r="S19" s="1659"/>
    </row>
    <row r="20" spans="1:19" ht="29.25" customHeight="1">
      <c r="A20" s="30"/>
      <c r="B20" s="1784" t="s">
        <v>1348</v>
      </c>
      <c r="C20" s="1785"/>
      <c r="D20" s="1785"/>
      <c r="E20" s="1785"/>
      <c r="F20" s="1786"/>
      <c r="G20" s="1720" t="s">
        <v>1349</v>
      </c>
      <c r="H20" s="1721"/>
      <c r="I20" s="1721"/>
      <c r="J20" s="1721"/>
      <c r="K20" s="1721"/>
      <c r="L20" s="1721"/>
      <c r="M20" s="1721"/>
      <c r="N20" s="1721"/>
      <c r="O20" s="1721"/>
      <c r="P20" s="1721"/>
      <c r="Q20" s="1721"/>
      <c r="R20" s="1721"/>
      <c r="S20" s="1657"/>
    </row>
    <row r="21" spans="1:19" ht="29.25" customHeight="1">
      <c r="A21" s="30"/>
      <c r="B21" s="940" t="s">
        <v>1344</v>
      </c>
      <c r="C21" s="27" t="s">
        <v>152</v>
      </c>
      <c r="D21" s="1728" t="s">
        <v>1178</v>
      </c>
      <c r="E21" s="56"/>
      <c r="F21" s="31"/>
      <c r="G21" s="1722"/>
      <c r="H21" s="1723"/>
      <c r="I21" s="1723"/>
      <c r="J21" s="1723"/>
      <c r="K21" s="1723"/>
      <c r="L21" s="1723"/>
      <c r="M21" s="1723"/>
      <c r="N21" s="1723"/>
      <c r="O21" s="1723"/>
      <c r="P21" s="1723"/>
      <c r="Q21" s="1723"/>
      <c r="R21" s="1723"/>
      <c r="S21" s="1658"/>
    </row>
    <row r="22" spans="1:19" ht="29.25" customHeight="1">
      <c r="A22" s="30"/>
      <c r="B22" s="940" t="s">
        <v>1345</v>
      </c>
      <c r="C22" s="27" t="s">
        <v>152</v>
      </c>
      <c r="D22" s="1729"/>
      <c r="E22" s="938">
        <v>1550</v>
      </c>
      <c r="F22" s="31"/>
      <c r="G22" s="1722"/>
      <c r="H22" s="1723"/>
      <c r="I22" s="1723"/>
      <c r="J22" s="1723"/>
      <c r="K22" s="1723"/>
      <c r="L22" s="1723"/>
      <c r="M22" s="1723"/>
      <c r="N22" s="1723"/>
      <c r="O22" s="1723"/>
      <c r="P22" s="1723"/>
      <c r="Q22" s="1723"/>
      <c r="R22" s="1723"/>
      <c r="S22" s="1658"/>
    </row>
    <row r="23" spans="1:19" ht="29.25" customHeight="1">
      <c r="A23" s="30"/>
      <c r="B23" s="940" t="s">
        <v>1346</v>
      </c>
      <c r="C23" s="27" t="s">
        <v>152</v>
      </c>
      <c r="D23" s="1729"/>
      <c r="E23" s="56"/>
      <c r="F23" s="31"/>
      <c r="G23" s="1722"/>
      <c r="H23" s="1723"/>
      <c r="I23" s="1723"/>
      <c r="J23" s="1723"/>
      <c r="K23" s="1723"/>
      <c r="L23" s="1723"/>
      <c r="M23" s="1723"/>
      <c r="N23" s="1723"/>
      <c r="O23" s="1723"/>
      <c r="P23" s="1723"/>
      <c r="Q23" s="1723"/>
      <c r="R23" s="1723"/>
      <c r="S23" s="1659"/>
    </row>
    <row r="24" spans="1:19" ht="29.25" customHeight="1">
      <c r="A24" s="30"/>
      <c r="B24" s="26" t="s">
        <v>1347</v>
      </c>
      <c r="C24" s="27" t="s">
        <v>152</v>
      </c>
      <c r="D24" s="1730"/>
      <c r="E24" s="938">
        <v>1110</v>
      </c>
      <c r="F24" s="31"/>
      <c r="G24" s="1724"/>
      <c r="H24" s="1725"/>
      <c r="I24" s="1725"/>
      <c r="J24" s="1725"/>
      <c r="K24" s="1725"/>
      <c r="L24" s="1725"/>
      <c r="M24" s="1725"/>
      <c r="N24" s="1725"/>
      <c r="O24" s="1725"/>
      <c r="P24" s="1725"/>
      <c r="Q24" s="1725"/>
      <c r="R24" s="1725"/>
      <c r="S24" s="981"/>
    </row>
    <row r="25" spans="1:19" ht="30" customHeight="1">
      <c r="A25" s="1653" t="s">
        <v>1182</v>
      </c>
      <c r="B25" s="1654"/>
      <c r="C25" s="1654"/>
      <c r="D25" s="1654"/>
      <c r="E25" s="1654"/>
      <c r="F25" s="1654"/>
      <c r="G25" s="1654"/>
      <c r="H25" s="1654"/>
      <c r="I25" s="1654"/>
      <c r="J25" s="1654"/>
      <c r="K25" s="1654"/>
      <c r="L25" s="1654"/>
      <c r="M25" s="1654"/>
      <c r="N25" s="1654"/>
      <c r="O25" s="1654"/>
      <c r="P25" s="1654"/>
      <c r="Q25" s="1654"/>
      <c r="R25" s="1654"/>
      <c r="S25" s="1655"/>
    </row>
    <row r="26" spans="1:19" ht="50.1" customHeight="1">
      <c r="A26" s="13">
        <v>1</v>
      </c>
      <c r="B26" s="1824" t="s">
        <v>1403</v>
      </c>
      <c r="C26" s="1814"/>
      <c r="D26" s="1814"/>
      <c r="E26" s="1814"/>
      <c r="F26" s="1814"/>
      <c r="G26" s="1814"/>
      <c r="H26" s="1814"/>
      <c r="I26" s="1814"/>
      <c r="J26" s="1814"/>
      <c r="K26" s="1814"/>
      <c r="L26" s="1814"/>
      <c r="M26" s="1814"/>
      <c r="N26" s="1814"/>
      <c r="O26" s="1814"/>
      <c r="P26" s="1814"/>
      <c r="Q26" s="1814"/>
      <c r="R26" s="1815"/>
      <c r="S26" s="32"/>
    </row>
    <row r="27" spans="1:19" ht="48.75" customHeight="1">
      <c r="A27" s="33"/>
      <c r="B27" s="948" t="s">
        <v>1187</v>
      </c>
      <c r="C27" s="949" t="s">
        <v>1185</v>
      </c>
      <c r="D27" s="1729"/>
      <c r="E27" s="950">
        <v>380000</v>
      </c>
      <c r="F27" s="36"/>
      <c r="G27" s="1630" t="s">
        <v>1404</v>
      </c>
      <c r="H27" s="1631"/>
      <c r="I27" s="1631"/>
      <c r="J27" s="1631"/>
      <c r="K27" s="1631"/>
      <c r="L27" s="1631"/>
      <c r="M27" s="1631"/>
      <c r="N27" s="1631"/>
      <c r="O27" s="1631"/>
      <c r="P27" s="1631"/>
      <c r="Q27" s="1631"/>
      <c r="R27" s="1632"/>
      <c r="S27" s="983" t="s">
        <v>1405</v>
      </c>
    </row>
    <row r="28" spans="1:19" ht="45.75" customHeight="1">
      <c r="A28" s="33"/>
      <c r="B28" s="948" t="s">
        <v>1189</v>
      </c>
      <c r="C28" s="949" t="s">
        <v>1185</v>
      </c>
      <c r="D28" s="1729"/>
      <c r="E28" s="950">
        <v>250000</v>
      </c>
      <c r="F28" s="36"/>
      <c r="G28" s="1630"/>
      <c r="H28" s="1631"/>
      <c r="I28" s="1631"/>
      <c r="J28" s="1631"/>
      <c r="K28" s="1631"/>
      <c r="L28" s="1631"/>
      <c r="M28" s="1631"/>
      <c r="N28" s="1631"/>
      <c r="O28" s="1631"/>
      <c r="P28" s="1631"/>
      <c r="Q28" s="1631"/>
      <c r="R28" s="1632"/>
      <c r="S28" s="983" t="s">
        <v>1406</v>
      </c>
    </row>
    <row r="29" spans="1:19" ht="45.75" customHeight="1">
      <c r="A29" s="33"/>
      <c r="B29" s="951" t="s">
        <v>1407</v>
      </c>
      <c r="C29" s="949" t="s">
        <v>1185</v>
      </c>
      <c r="D29" s="1729"/>
      <c r="E29" s="950">
        <v>250000</v>
      </c>
      <c r="F29" s="36"/>
      <c r="G29" s="1630"/>
      <c r="H29" s="1631"/>
      <c r="I29" s="1631"/>
      <c r="J29" s="1631"/>
      <c r="K29" s="1631"/>
      <c r="L29" s="1631"/>
      <c r="M29" s="1631"/>
      <c r="N29" s="1631"/>
      <c r="O29" s="1631"/>
      <c r="P29" s="1631"/>
      <c r="Q29" s="1631"/>
      <c r="R29" s="1632"/>
      <c r="S29" s="983" t="s">
        <v>1405</v>
      </c>
    </row>
    <row r="30" spans="1:19" ht="47.25" customHeight="1">
      <c r="A30" s="33"/>
      <c r="B30" s="952" t="s">
        <v>588</v>
      </c>
      <c r="C30" s="949" t="s">
        <v>1185</v>
      </c>
      <c r="D30" s="1729"/>
      <c r="E30" s="950">
        <v>220000</v>
      </c>
      <c r="F30" s="36"/>
      <c r="G30" s="1633"/>
      <c r="H30" s="1634"/>
      <c r="I30" s="1634"/>
      <c r="J30" s="1634"/>
      <c r="K30" s="1634"/>
      <c r="L30" s="1634"/>
      <c r="M30" s="1634"/>
      <c r="N30" s="1634"/>
      <c r="O30" s="1634"/>
      <c r="P30" s="1634"/>
      <c r="Q30" s="1634"/>
      <c r="R30" s="1635"/>
      <c r="S30" s="983" t="s">
        <v>1406</v>
      </c>
    </row>
    <row r="31" spans="1:19" ht="50.1" customHeight="1">
      <c r="A31" s="953">
        <v>2</v>
      </c>
      <c r="B31" s="1825" t="s">
        <v>1408</v>
      </c>
      <c r="C31" s="1826"/>
      <c r="D31" s="1826"/>
      <c r="E31" s="1826"/>
      <c r="F31" s="1826"/>
      <c r="G31" s="1827"/>
      <c r="H31" s="1827"/>
      <c r="I31" s="1827"/>
      <c r="J31" s="1827"/>
      <c r="K31" s="1827"/>
      <c r="L31" s="1827"/>
      <c r="M31" s="1827"/>
      <c r="N31" s="1827"/>
      <c r="O31" s="1827"/>
      <c r="P31" s="1827"/>
      <c r="Q31" s="1827"/>
      <c r="R31" s="1827"/>
      <c r="S31" s="1828"/>
    </row>
    <row r="32" spans="1:19" ht="24.95" customHeight="1">
      <c r="A32" s="954"/>
      <c r="B32" s="39" t="s">
        <v>1200</v>
      </c>
      <c r="C32" s="27"/>
      <c r="D32" s="27"/>
      <c r="E32" s="36"/>
      <c r="F32" s="36"/>
      <c r="G32" s="955"/>
      <c r="H32" s="955"/>
      <c r="I32" s="955"/>
      <c r="J32" s="955"/>
      <c r="K32" s="955"/>
      <c r="L32" s="955"/>
      <c r="M32" s="955"/>
      <c r="N32" s="955"/>
      <c r="O32" s="955"/>
      <c r="P32" s="955"/>
      <c r="Q32" s="955"/>
      <c r="R32" s="955"/>
      <c r="S32" s="984"/>
    </row>
    <row r="33" spans="1:19" ht="24.95" customHeight="1">
      <c r="A33" s="954"/>
      <c r="B33" s="42" t="s">
        <v>603</v>
      </c>
      <c r="C33" s="27" t="s">
        <v>1185</v>
      </c>
      <c r="D33" s="1728" t="s">
        <v>1178</v>
      </c>
      <c r="E33" s="756">
        <v>280000</v>
      </c>
      <c r="F33" s="36"/>
      <c r="G33" s="1691" t="s">
        <v>1201</v>
      </c>
      <c r="H33" s="1692"/>
      <c r="I33" s="1692"/>
      <c r="J33" s="1692"/>
      <c r="K33" s="1692"/>
      <c r="L33" s="1692"/>
      <c r="M33" s="1692"/>
      <c r="N33" s="1692"/>
      <c r="O33" s="1692"/>
      <c r="P33" s="1692"/>
      <c r="Q33" s="1692"/>
      <c r="R33" s="1770"/>
      <c r="S33" s="1687"/>
    </row>
    <row r="34" spans="1:19" ht="24.95" customHeight="1">
      <c r="A34" s="954"/>
      <c r="B34" s="956" t="s">
        <v>624</v>
      </c>
      <c r="C34" s="949" t="s">
        <v>1185</v>
      </c>
      <c r="D34" s="1729"/>
      <c r="E34" s="36">
        <v>380000</v>
      </c>
      <c r="F34" s="36"/>
      <c r="G34" s="1693"/>
      <c r="H34" s="1694"/>
      <c r="I34" s="1694"/>
      <c r="J34" s="1694"/>
      <c r="K34" s="1694"/>
      <c r="L34" s="1694"/>
      <c r="M34" s="1694"/>
      <c r="N34" s="1694"/>
      <c r="O34" s="1694"/>
      <c r="P34" s="1694"/>
      <c r="Q34" s="1694"/>
      <c r="R34" s="1771"/>
      <c r="S34" s="1687"/>
    </row>
    <row r="35" spans="1:19" ht="24.95" customHeight="1">
      <c r="A35" s="954"/>
      <c r="B35" s="957" t="s">
        <v>626</v>
      </c>
      <c r="C35" s="27" t="s">
        <v>1185</v>
      </c>
      <c r="D35" s="1729"/>
      <c r="E35" s="36">
        <v>370000</v>
      </c>
      <c r="F35" s="36"/>
      <c r="G35" s="1693"/>
      <c r="H35" s="1694"/>
      <c r="I35" s="1694"/>
      <c r="J35" s="1694"/>
      <c r="K35" s="1694"/>
      <c r="L35" s="1694"/>
      <c r="M35" s="1694"/>
      <c r="N35" s="1694"/>
      <c r="O35" s="1694"/>
      <c r="P35" s="1694"/>
      <c r="Q35" s="1694"/>
      <c r="R35" s="1771"/>
      <c r="S35" s="1687"/>
    </row>
    <row r="36" spans="1:19" ht="24.95" customHeight="1">
      <c r="A36" s="954"/>
      <c r="B36" s="958" t="s">
        <v>1198</v>
      </c>
      <c r="C36" s="949" t="s">
        <v>1185</v>
      </c>
      <c r="D36" s="1729"/>
      <c r="E36" s="36">
        <v>340000</v>
      </c>
      <c r="F36" s="36"/>
      <c r="G36" s="1693"/>
      <c r="H36" s="1694"/>
      <c r="I36" s="1694"/>
      <c r="J36" s="1694"/>
      <c r="K36" s="1694"/>
      <c r="L36" s="1694"/>
      <c r="M36" s="1694"/>
      <c r="N36" s="1694"/>
      <c r="O36" s="1694"/>
      <c r="P36" s="1694"/>
      <c r="Q36" s="1694"/>
      <c r="R36" s="1771"/>
      <c r="S36" s="1687"/>
    </row>
    <row r="37" spans="1:19" ht="24.95" customHeight="1">
      <c r="A37" s="954"/>
      <c r="B37" s="42" t="s">
        <v>627</v>
      </c>
      <c r="C37" s="27" t="s">
        <v>1185</v>
      </c>
      <c r="D37" s="1729"/>
      <c r="E37" s="36">
        <v>310000</v>
      </c>
      <c r="F37" s="36"/>
      <c r="G37" s="1693"/>
      <c r="H37" s="1694"/>
      <c r="I37" s="1694"/>
      <c r="J37" s="1694"/>
      <c r="K37" s="1694"/>
      <c r="L37" s="1694"/>
      <c r="M37" s="1694"/>
      <c r="N37" s="1694"/>
      <c r="O37" s="1694"/>
      <c r="P37" s="1694"/>
      <c r="Q37" s="1694"/>
      <c r="R37" s="1771"/>
      <c r="S37" s="1687"/>
    </row>
    <row r="38" spans="1:19" ht="24.95" customHeight="1">
      <c r="A38" s="954"/>
      <c r="B38" s="959" t="s">
        <v>1199</v>
      </c>
      <c r="C38" s="949" t="s">
        <v>1185</v>
      </c>
      <c r="D38" s="1730"/>
      <c r="E38" s="36">
        <v>310000</v>
      </c>
      <c r="F38" s="960"/>
      <c r="G38" s="1695"/>
      <c r="H38" s="1696"/>
      <c r="I38" s="1696"/>
      <c r="J38" s="1696"/>
      <c r="K38" s="1696"/>
      <c r="L38" s="1696"/>
      <c r="M38" s="1696"/>
      <c r="N38" s="1696"/>
      <c r="O38" s="1696"/>
      <c r="P38" s="1696"/>
      <c r="Q38" s="1696"/>
      <c r="R38" s="1772"/>
      <c r="S38" s="1687"/>
    </row>
    <row r="39" spans="1:19" ht="50.1" customHeight="1">
      <c r="A39" s="963">
        <v>3</v>
      </c>
      <c r="B39" s="1825" t="s">
        <v>1409</v>
      </c>
      <c r="C39" s="1826"/>
      <c r="D39" s="1826"/>
      <c r="E39" s="1826"/>
      <c r="F39" s="1826"/>
      <c r="G39" s="1827"/>
      <c r="H39" s="1827"/>
      <c r="I39" s="1827"/>
      <c r="J39" s="1827"/>
      <c r="K39" s="1827"/>
      <c r="L39" s="1827"/>
      <c r="M39" s="1827"/>
      <c r="N39" s="1827"/>
      <c r="O39" s="1827"/>
      <c r="P39" s="1827"/>
      <c r="Q39" s="1827"/>
      <c r="R39" s="1827"/>
      <c r="S39" s="1828"/>
    </row>
    <row r="40" spans="1:19" ht="24.95" customHeight="1">
      <c r="A40" s="954"/>
      <c r="B40" s="42" t="s">
        <v>575</v>
      </c>
      <c r="C40" s="27" t="s">
        <v>1185</v>
      </c>
      <c r="D40" s="1728" t="s">
        <v>1178</v>
      </c>
      <c r="E40" s="964">
        <v>254545.45</v>
      </c>
      <c r="F40" s="36"/>
      <c r="G40" s="1691" t="s">
        <v>1384</v>
      </c>
      <c r="H40" s="1692"/>
      <c r="I40" s="1692"/>
      <c r="J40" s="1692"/>
      <c r="K40" s="1692"/>
      <c r="L40" s="1692"/>
      <c r="M40" s="1692"/>
      <c r="N40" s="1692"/>
      <c r="O40" s="1692"/>
      <c r="P40" s="1692"/>
      <c r="Q40" s="1692"/>
      <c r="R40" s="1692"/>
      <c r="S40" s="975"/>
    </row>
    <row r="41" spans="1:19" ht="24.95" customHeight="1">
      <c r="A41" s="954"/>
      <c r="B41" s="956" t="s">
        <v>621</v>
      </c>
      <c r="C41" s="949" t="s">
        <v>1185</v>
      </c>
      <c r="D41" s="1729"/>
      <c r="E41" s="964">
        <v>363636.36</v>
      </c>
      <c r="F41" s="36"/>
      <c r="G41" s="1693"/>
      <c r="H41" s="1694"/>
      <c r="I41" s="1694"/>
      <c r="J41" s="1694"/>
      <c r="K41" s="1694"/>
      <c r="L41" s="1694"/>
      <c r="M41" s="1694"/>
      <c r="N41" s="1694"/>
      <c r="O41" s="1694"/>
      <c r="P41" s="1694"/>
      <c r="Q41" s="1694"/>
      <c r="R41" s="1694"/>
      <c r="S41" s="976"/>
    </row>
    <row r="42" spans="1:19" ht="24.95" customHeight="1">
      <c r="A42" s="954"/>
      <c r="B42" s="957" t="s">
        <v>1385</v>
      </c>
      <c r="C42" s="949" t="s">
        <v>1185</v>
      </c>
      <c r="D42" s="1729"/>
      <c r="E42" s="964">
        <v>309090.90999999997</v>
      </c>
      <c r="F42" s="36"/>
      <c r="G42" s="1693"/>
      <c r="H42" s="1694"/>
      <c r="I42" s="1694"/>
      <c r="J42" s="1694"/>
      <c r="K42" s="1694"/>
      <c r="L42" s="1694"/>
      <c r="M42" s="1694"/>
      <c r="N42" s="1694"/>
      <c r="O42" s="1694"/>
      <c r="P42" s="1694"/>
      <c r="Q42" s="1694"/>
      <c r="R42" s="1694"/>
      <c r="S42" s="976"/>
    </row>
    <row r="43" spans="1:19" ht="24.95" customHeight="1">
      <c r="A43" s="954"/>
      <c r="B43" s="957" t="s">
        <v>1386</v>
      </c>
      <c r="C43" s="949" t="s">
        <v>1185</v>
      </c>
      <c r="D43" s="1729"/>
      <c r="E43" s="964">
        <v>281818.18</v>
      </c>
      <c r="F43" s="36"/>
      <c r="G43" s="1693"/>
      <c r="H43" s="1694"/>
      <c r="I43" s="1694"/>
      <c r="J43" s="1694"/>
      <c r="K43" s="1694"/>
      <c r="L43" s="1694"/>
      <c r="M43" s="1694"/>
      <c r="N43" s="1694"/>
      <c r="O43" s="1694"/>
      <c r="P43" s="1694"/>
      <c r="Q43" s="1694"/>
      <c r="R43" s="1694"/>
      <c r="S43" s="976"/>
    </row>
    <row r="44" spans="1:19" ht="24.95" customHeight="1">
      <c r="A44" s="954"/>
      <c r="B44" s="957" t="s">
        <v>626</v>
      </c>
      <c r="C44" s="27" t="s">
        <v>1185</v>
      </c>
      <c r="D44" s="1729"/>
      <c r="E44" s="964">
        <v>309090.90999999997</v>
      </c>
      <c r="F44" s="36"/>
      <c r="G44" s="1693"/>
      <c r="H44" s="1694"/>
      <c r="I44" s="1694"/>
      <c r="J44" s="1694"/>
      <c r="K44" s="1694"/>
      <c r="L44" s="1694"/>
      <c r="M44" s="1694"/>
      <c r="N44" s="1694"/>
      <c r="O44" s="1694"/>
      <c r="P44" s="1694"/>
      <c r="Q44" s="1694"/>
      <c r="R44" s="1694"/>
      <c r="S44" s="976"/>
    </row>
    <row r="45" spans="1:19" ht="24.95" customHeight="1">
      <c r="A45" s="954"/>
      <c r="B45" s="958" t="s">
        <v>624</v>
      </c>
      <c r="C45" s="949" t="s">
        <v>1185</v>
      </c>
      <c r="D45" s="1729"/>
      <c r="E45" s="964">
        <v>336363.64</v>
      </c>
      <c r="F45" s="36"/>
      <c r="G45" s="1693"/>
      <c r="H45" s="1694"/>
      <c r="I45" s="1694"/>
      <c r="J45" s="1694"/>
      <c r="K45" s="1694"/>
      <c r="L45" s="1694"/>
      <c r="M45" s="1694"/>
      <c r="N45" s="1694"/>
      <c r="O45" s="1694"/>
      <c r="P45" s="1694"/>
      <c r="Q45" s="1694"/>
      <c r="R45" s="1694"/>
      <c r="S45" s="976"/>
    </row>
    <row r="46" spans="1:19" ht="24.95" customHeight="1">
      <c r="A46" s="954"/>
      <c r="B46" s="42" t="s">
        <v>627</v>
      </c>
      <c r="C46" s="27" t="s">
        <v>1185</v>
      </c>
      <c r="D46" s="1729"/>
      <c r="E46" s="964">
        <v>290909.09000000003</v>
      </c>
      <c r="F46" s="36"/>
      <c r="G46" s="1693"/>
      <c r="H46" s="1694"/>
      <c r="I46" s="1694"/>
      <c r="J46" s="1694"/>
      <c r="K46" s="1694"/>
      <c r="L46" s="1694"/>
      <c r="M46" s="1694"/>
      <c r="N46" s="1694"/>
      <c r="O46" s="1694"/>
      <c r="P46" s="1694"/>
      <c r="Q46" s="1694"/>
      <c r="R46" s="1694"/>
      <c r="S46" s="976"/>
    </row>
    <row r="47" spans="1:19" ht="24.95" customHeight="1">
      <c r="A47" s="954"/>
      <c r="B47" s="959" t="s">
        <v>1199</v>
      </c>
      <c r="C47" s="949" t="s">
        <v>1185</v>
      </c>
      <c r="D47" s="1730"/>
      <c r="E47" s="964">
        <f>E46</f>
        <v>290909.09000000003</v>
      </c>
      <c r="F47" s="960"/>
      <c r="G47" s="1695"/>
      <c r="H47" s="1696"/>
      <c r="I47" s="1696"/>
      <c r="J47" s="1696"/>
      <c r="K47" s="1696"/>
      <c r="L47" s="1696"/>
      <c r="M47" s="1696"/>
      <c r="N47" s="1696"/>
      <c r="O47" s="1696"/>
      <c r="P47" s="1696"/>
      <c r="Q47" s="1696"/>
      <c r="R47" s="1696"/>
      <c r="S47" s="977"/>
    </row>
    <row r="48" spans="1:19" ht="50.1" customHeight="1">
      <c r="A48" s="953">
        <v>4</v>
      </c>
      <c r="B48" s="1653" t="s">
        <v>1410</v>
      </c>
      <c r="C48" s="1676"/>
      <c r="D48" s="1676"/>
      <c r="E48" s="1676"/>
      <c r="F48" s="1676"/>
      <c r="G48" s="1676"/>
      <c r="H48" s="1676"/>
      <c r="I48" s="1676"/>
      <c r="J48" s="1676"/>
      <c r="K48" s="1676"/>
      <c r="L48" s="1676"/>
      <c r="M48" s="1676"/>
      <c r="N48" s="1676"/>
      <c r="O48" s="1676"/>
      <c r="P48" s="1676"/>
      <c r="Q48" s="1676"/>
      <c r="R48" s="1676"/>
      <c r="S48" s="984"/>
    </row>
    <row r="49" spans="1:19" ht="30" customHeight="1">
      <c r="A49" s="954"/>
      <c r="B49" s="965" t="s">
        <v>1355</v>
      </c>
      <c r="C49" s="966" t="s">
        <v>1185</v>
      </c>
      <c r="D49" s="1728" t="s">
        <v>1178</v>
      </c>
      <c r="E49" s="967">
        <v>234000</v>
      </c>
      <c r="F49" s="967"/>
      <c r="G49" s="1691" t="s">
        <v>1356</v>
      </c>
      <c r="H49" s="1692"/>
      <c r="I49" s="1692"/>
      <c r="J49" s="1692"/>
      <c r="K49" s="1692"/>
      <c r="L49" s="1692"/>
      <c r="M49" s="1692"/>
      <c r="N49" s="1692"/>
      <c r="O49" s="1692"/>
      <c r="P49" s="1692"/>
      <c r="Q49" s="1692"/>
      <c r="R49" s="1692"/>
      <c r="S49" s="1688"/>
    </row>
    <row r="50" spans="1:19" ht="24.95" customHeight="1">
      <c r="A50" s="954"/>
      <c r="B50" s="965" t="s">
        <v>1411</v>
      </c>
      <c r="C50" s="27" t="s">
        <v>1185</v>
      </c>
      <c r="D50" s="1729"/>
      <c r="E50" s="36">
        <v>315000</v>
      </c>
      <c r="F50" s="36"/>
      <c r="G50" s="1693"/>
      <c r="H50" s="1694"/>
      <c r="I50" s="1694"/>
      <c r="J50" s="1694"/>
      <c r="K50" s="1694"/>
      <c r="L50" s="1694"/>
      <c r="M50" s="1694"/>
      <c r="N50" s="1694"/>
      <c r="O50" s="1694"/>
      <c r="P50" s="1694"/>
      <c r="Q50" s="1694"/>
      <c r="R50" s="1694"/>
      <c r="S50" s="1689"/>
    </row>
    <row r="51" spans="1:19" ht="24.95" customHeight="1">
      <c r="A51" s="954"/>
      <c r="B51" s="42" t="s">
        <v>1358</v>
      </c>
      <c r="C51" s="27" t="s">
        <v>1185</v>
      </c>
      <c r="D51" s="1729"/>
      <c r="E51" s="967">
        <v>234000</v>
      </c>
      <c r="F51" s="36"/>
      <c r="G51" s="1693"/>
      <c r="H51" s="1694"/>
      <c r="I51" s="1694"/>
      <c r="J51" s="1694"/>
      <c r="K51" s="1694"/>
      <c r="L51" s="1694"/>
      <c r="M51" s="1694"/>
      <c r="N51" s="1694"/>
      <c r="O51" s="1694"/>
      <c r="P51" s="1694"/>
      <c r="Q51" s="1694"/>
      <c r="R51" s="1694"/>
      <c r="S51" s="1689"/>
    </row>
    <row r="52" spans="1:19" ht="24.95" customHeight="1">
      <c r="A52" s="954"/>
      <c r="B52" s="968" t="s">
        <v>1359</v>
      </c>
      <c r="C52" s="27" t="s">
        <v>1185</v>
      </c>
      <c r="D52" s="1729"/>
      <c r="E52" s="967">
        <v>234000</v>
      </c>
      <c r="F52" s="36"/>
      <c r="G52" s="1693"/>
      <c r="H52" s="1694"/>
      <c r="I52" s="1694"/>
      <c r="J52" s="1694"/>
      <c r="K52" s="1694"/>
      <c r="L52" s="1694"/>
      <c r="M52" s="1694"/>
      <c r="N52" s="1694"/>
      <c r="O52" s="1694"/>
      <c r="P52" s="1694"/>
      <c r="Q52" s="1694"/>
      <c r="R52" s="1694"/>
      <c r="S52" s="1689"/>
    </row>
    <row r="53" spans="1:19" ht="24.95" customHeight="1">
      <c r="A53" s="954"/>
      <c r="B53" s="968" t="s">
        <v>1360</v>
      </c>
      <c r="C53" s="27" t="s">
        <v>1185</v>
      </c>
      <c r="D53" s="1729"/>
      <c r="E53" s="36">
        <v>315000</v>
      </c>
      <c r="F53" s="36"/>
      <c r="G53" s="1693"/>
      <c r="H53" s="1694"/>
      <c r="I53" s="1694"/>
      <c r="J53" s="1694"/>
      <c r="K53" s="1694"/>
      <c r="L53" s="1694"/>
      <c r="M53" s="1694"/>
      <c r="N53" s="1694"/>
      <c r="O53" s="1694"/>
      <c r="P53" s="1694"/>
      <c r="Q53" s="1694"/>
      <c r="R53" s="1694"/>
      <c r="S53" s="1689"/>
    </row>
    <row r="54" spans="1:19" ht="24.95" customHeight="1">
      <c r="A54" s="954"/>
      <c r="B54" s="968" t="s">
        <v>1207</v>
      </c>
      <c r="C54" s="27" t="s">
        <v>1185</v>
      </c>
      <c r="D54" s="1730"/>
      <c r="E54" s="36">
        <v>315000</v>
      </c>
      <c r="F54" s="36"/>
      <c r="G54" s="1695"/>
      <c r="H54" s="1696"/>
      <c r="I54" s="1696"/>
      <c r="J54" s="1696"/>
      <c r="K54" s="1696"/>
      <c r="L54" s="1696"/>
      <c r="M54" s="1696"/>
      <c r="N54" s="1696"/>
      <c r="O54" s="1696"/>
      <c r="P54" s="1696"/>
      <c r="Q54" s="1696"/>
      <c r="R54" s="1696"/>
      <c r="S54" s="1690"/>
    </row>
    <row r="55" spans="1:19" ht="50.1" customHeight="1">
      <c r="A55" s="969">
        <v>5</v>
      </c>
      <c r="B55" s="1653" t="s">
        <v>1412</v>
      </c>
      <c r="C55" s="1676"/>
      <c r="D55" s="1676"/>
      <c r="E55" s="1676"/>
      <c r="F55" s="1676"/>
      <c r="G55" s="1676"/>
      <c r="H55" s="1676"/>
      <c r="I55" s="1676"/>
      <c r="J55" s="1676"/>
      <c r="K55" s="1676"/>
      <c r="L55" s="1676"/>
      <c r="M55" s="1676"/>
      <c r="N55" s="1676"/>
      <c r="O55" s="1676"/>
      <c r="P55" s="1676"/>
      <c r="Q55" s="1676"/>
      <c r="R55" s="1677"/>
      <c r="S55" s="985"/>
    </row>
    <row r="56" spans="1:19" ht="20.100000000000001" customHeight="1">
      <c r="A56" s="970"/>
      <c r="B56" s="971" t="s">
        <v>1209</v>
      </c>
      <c r="C56" s="27"/>
      <c r="D56" s="27"/>
      <c r="E56" s="36"/>
      <c r="F56" s="36"/>
      <c r="G56" s="961"/>
      <c r="H56" s="962"/>
      <c r="I56" s="962"/>
      <c r="J56" s="962"/>
      <c r="K56" s="962"/>
      <c r="L56" s="962"/>
      <c r="M56" s="962"/>
      <c r="N56" s="962"/>
      <c r="O56" s="962"/>
      <c r="P56" s="962"/>
      <c r="Q56" s="962"/>
      <c r="R56" s="962"/>
      <c r="S56" s="1793" t="s">
        <v>1413</v>
      </c>
    </row>
    <row r="57" spans="1:19" ht="30" customHeight="1">
      <c r="A57" s="970"/>
      <c r="B57" s="972" t="s">
        <v>1210</v>
      </c>
      <c r="C57" s="27" t="s">
        <v>1185</v>
      </c>
      <c r="D57" s="1728" t="s">
        <v>1178</v>
      </c>
      <c r="E57" s="36">
        <v>350000</v>
      </c>
      <c r="F57" s="36"/>
      <c r="G57" s="1691" t="s">
        <v>1211</v>
      </c>
      <c r="H57" s="1692"/>
      <c r="I57" s="1692"/>
      <c r="J57" s="1692"/>
      <c r="K57" s="1692"/>
      <c r="L57" s="1692"/>
      <c r="M57" s="1692"/>
      <c r="N57" s="1692"/>
      <c r="O57" s="1692"/>
      <c r="P57" s="1770"/>
      <c r="Q57" s="986">
        <v>400000</v>
      </c>
      <c r="R57" s="987"/>
      <c r="S57" s="1832"/>
    </row>
    <row r="58" spans="1:19" ht="24.95" customHeight="1">
      <c r="A58" s="970"/>
      <c r="B58" s="971" t="s">
        <v>1212</v>
      </c>
      <c r="C58" s="27" t="s">
        <v>1185</v>
      </c>
      <c r="D58" s="1729"/>
      <c r="E58" s="36">
        <v>350000</v>
      </c>
      <c r="F58" s="36"/>
      <c r="G58" s="1693"/>
      <c r="H58" s="1694"/>
      <c r="I58" s="1694"/>
      <c r="J58" s="1694"/>
      <c r="K58" s="1694"/>
      <c r="L58" s="1694"/>
      <c r="M58" s="1694"/>
      <c r="N58" s="1694"/>
      <c r="O58" s="1694"/>
      <c r="P58" s="1771"/>
      <c r="Q58" s="110">
        <v>400000</v>
      </c>
      <c r="R58" s="962"/>
      <c r="S58" s="1832"/>
    </row>
    <row r="59" spans="1:19" ht="24.95" customHeight="1">
      <c r="A59" s="970"/>
      <c r="B59" s="971" t="s">
        <v>1213</v>
      </c>
      <c r="C59" s="27" t="s">
        <v>1185</v>
      </c>
      <c r="D59" s="1730"/>
      <c r="E59" s="36">
        <v>350000</v>
      </c>
      <c r="F59" s="36"/>
      <c r="G59" s="1695"/>
      <c r="H59" s="1696"/>
      <c r="I59" s="1696"/>
      <c r="J59" s="1696"/>
      <c r="K59" s="1696"/>
      <c r="L59" s="1696"/>
      <c r="M59" s="1696"/>
      <c r="N59" s="1696"/>
      <c r="O59" s="1696"/>
      <c r="P59" s="1772"/>
      <c r="Q59" s="110">
        <v>400000</v>
      </c>
      <c r="R59" s="962"/>
      <c r="S59" s="1794"/>
    </row>
    <row r="60" spans="1:19" ht="50.1" customHeight="1">
      <c r="A60" s="973">
        <v>6</v>
      </c>
      <c r="B60" s="1653" t="s">
        <v>1414</v>
      </c>
      <c r="C60" s="1676"/>
      <c r="D60" s="1676"/>
      <c r="E60" s="1676"/>
      <c r="F60" s="1676"/>
      <c r="G60" s="1676"/>
      <c r="H60" s="1676"/>
      <c r="I60" s="1676"/>
      <c r="J60" s="1676"/>
      <c r="K60" s="1676"/>
      <c r="L60" s="1676"/>
      <c r="M60" s="1676"/>
      <c r="N60" s="1676"/>
      <c r="O60" s="1676"/>
      <c r="P60" s="1676"/>
      <c r="Q60" s="1676"/>
      <c r="R60" s="1677"/>
      <c r="S60" s="985"/>
    </row>
    <row r="61" spans="1:19" ht="24.95" customHeight="1">
      <c r="A61" s="970"/>
      <c r="B61" s="971" t="s">
        <v>1209</v>
      </c>
      <c r="C61" s="27"/>
      <c r="D61" s="27"/>
      <c r="E61" s="36"/>
      <c r="F61" s="36"/>
      <c r="G61" s="961"/>
      <c r="H61" s="962"/>
      <c r="I61" s="962"/>
      <c r="J61" s="962"/>
      <c r="K61" s="962"/>
      <c r="L61" s="962"/>
      <c r="M61" s="962"/>
      <c r="N61" s="962"/>
      <c r="O61" s="962"/>
      <c r="P61" s="962"/>
      <c r="Q61" s="962"/>
      <c r="R61" s="962"/>
      <c r="S61" s="1793" t="s">
        <v>1413</v>
      </c>
    </row>
    <row r="62" spans="1:19" ht="45" customHeight="1">
      <c r="A62" s="970"/>
      <c r="B62" s="972" t="s">
        <v>1210</v>
      </c>
      <c r="C62" s="27" t="s">
        <v>1185</v>
      </c>
      <c r="D62" s="1728" t="s">
        <v>1178</v>
      </c>
      <c r="E62" s="36">
        <v>350000</v>
      </c>
      <c r="F62" s="36"/>
      <c r="G62" s="1691" t="s">
        <v>1215</v>
      </c>
      <c r="H62" s="1692"/>
      <c r="I62" s="1692"/>
      <c r="J62" s="1692"/>
      <c r="K62" s="1692"/>
      <c r="L62" s="1692"/>
      <c r="M62" s="1692"/>
      <c r="N62" s="1692"/>
      <c r="O62" s="1692"/>
      <c r="P62" s="1770"/>
      <c r="Q62" s="54">
        <v>400000</v>
      </c>
      <c r="R62" s="962"/>
      <c r="S62" s="1832"/>
    </row>
    <row r="63" spans="1:19" ht="24.95" customHeight="1">
      <c r="A63" s="970"/>
      <c r="B63" s="971" t="s">
        <v>1212</v>
      </c>
      <c r="C63" s="27" t="s">
        <v>1185</v>
      </c>
      <c r="D63" s="1729"/>
      <c r="E63" s="36">
        <v>350000</v>
      </c>
      <c r="F63" s="36"/>
      <c r="G63" s="1693"/>
      <c r="H63" s="1694"/>
      <c r="I63" s="1694"/>
      <c r="J63" s="1694"/>
      <c r="K63" s="1694"/>
      <c r="L63" s="1694"/>
      <c r="M63" s="1694"/>
      <c r="N63" s="1694"/>
      <c r="O63" s="1694"/>
      <c r="P63" s="1771"/>
      <c r="Q63" s="84">
        <v>400000</v>
      </c>
      <c r="R63" s="962"/>
      <c r="S63" s="1832"/>
    </row>
    <row r="64" spans="1:19" ht="24.95" customHeight="1">
      <c r="A64" s="970"/>
      <c r="B64" s="971" t="s">
        <v>1213</v>
      </c>
      <c r="C64" s="27" t="s">
        <v>1185</v>
      </c>
      <c r="D64" s="1730"/>
      <c r="E64" s="36">
        <v>350000</v>
      </c>
      <c r="F64" s="36"/>
      <c r="G64" s="1695"/>
      <c r="H64" s="1696"/>
      <c r="I64" s="1696"/>
      <c r="J64" s="1696"/>
      <c r="K64" s="1696"/>
      <c r="L64" s="1696"/>
      <c r="M64" s="1696"/>
      <c r="N64" s="1696"/>
      <c r="O64" s="1696"/>
      <c r="P64" s="1772"/>
      <c r="Q64" s="84">
        <v>400000</v>
      </c>
      <c r="R64" s="962"/>
      <c r="S64" s="1794"/>
    </row>
    <row r="65" spans="1:19" ht="30" customHeight="1">
      <c r="A65" s="989" t="s">
        <v>1216</v>
      </c>
      <c r="B65" s="989" t="s">
        <v>1217</v>
      </c>
      <c r="C65" s="946"/>
      <c r="D65" s="946"/>
      <c r="E65" s="946"/>
      <c r="F65" s="946"/>
      <c r="G65" s="946"/>
      <c r="H65" s="946"/>
      <c r="I65" s="946"/>
      <c r="J65" s="946"/>
      <c r="K65" s="946"/>
      <c r="L65" s="946"/>
      <c r="M65" s="946"/>
      <c r="N65" s="946"/>
      <c r="O65" s="946"/>
      <c r="P65" s="946"/>
      <c r="Q65" s="946"/>
      <c r="R65" s="946"/>
      <c r="S65" s="32"/>
    </row>
    <row r="66" spans="1:19" ht="39.950000000000003" customHeight="1">
      <c r="A66" s="969">
        <v>1</v>
      </c>
      <c r="B66" s="1653" t="s">
        <v>1408</v>
      </c>
      <c r="C66" s="1676"/>
      <c r="D66" s="1676"/>
      <c r="E66" s="1676"/>
      <c r="F66" s="1676"/>
      <c r="G66" s="1676"/>
      <c r="H66" s="1676"/>
      <c r="I66" s="1676"/>
      <c r="J66" s="1676"/>
      <c r="K66" s="1676"/>
      <c r="L66" s="1676"/>
      <c r="M66" s="1676"/>
      <c r="N66" s="1676"/>
      <c r="O66" s="1676"/>
      <c r="P66" s="1676"/>
      <c r="Q66" s="1676"/>
      <c r="R66" s="1676"/>
      <c r="S66" s="58"/>
    </row>
    <row r="67" spans="1:19" ht="30" customHeight="1">
      <c r="A67" s="931"/>
      <c r="B67" s="55" t="s">
        <v>1219</v>
      </c>
      <c r="C67" s="27" t="s">
        <v>1185</v>
      </c>
      <c r="D67" s="936" t="s">
        <v>1178</v>
      </c>
      <c r="E67" s="36">
        <v>530000</v>
      </c>
      <c r="F67" s="60"/>
      <c r="G67" s="1829" t="s">
        <v>1201</v>
      </c>
      <c r="H67" s="1830"/>
      <c r="I67" s="1830"/>
      <c r="J67" s="1830"/>
      <c r="K67" s="1830"/>
      <c r="L67" s="1830"/>
      <c r="M67" s="1830"/>
      <c r="N67" s="1830"/>
      <c r="O67" s="1830"/>
      <c r="P67" s="1830"/>
      <c r="Q67" s="1830"/>
      <c r="R67" s="1831"/>
      <c r="S67" s="60"/>
    </row>
    <row r="68" spans="1:19" ht="50.1" customHeight="1">
      <c r="A68" s="969">
        <v>2</v>
      </c>
      <c r="B68" s="1653" t="s">
        <v>1415</v>
      </c>
      <c r="C68" s="1676"/>
      <c r="D68" s="1676"/>
      <c r="E68" s="1676"/>
      <c r="F68" s="1676"/>
      <c r="G68" s="1676"/>
      <c r="H68" s="1676"/>
      <c r="I68" s="1676"/>
      <c r="J68" s="1676"/>
      <c r="K68" s="1676"/>
      <c r="L68" s="1676"/>
      <c r="M68" s="1676"/>
      <c r="N68" s="1676"/>
      <c r="O68" s="1676"/>
      <c r="P68" s="1676"/>
      <c r="Q68" s="1676"/>
      <c r="R68" s="1677"/>
      <c r="S68" s="1793" t="s">
        <v>1416</v>
      </c>
    </row>
    <row r="69" spans="1:19" ht="30" customHeight="1">
      <c r="A69" s="931"/>
      <c r="B69" s="55" t="s">
        <v>211</v>
      </c>
      <c r="C69" s="27" t="s">
        <v>1185</v>
      </c>
      <c r="D69" s="990" t="s">
        <v>1178</v>
      </c>
      <c r="E69" s="36">
        <v>300000</v>
      </c>
      <c r="F69" s="60"/>
      <c r="G69" s="1691" t="s">
        <v>1222</v>
      </c>
      <c r="H69" s="1692"/>
      <c r="I69" s="1692"/>
      <c r="J69" s="1692"/>
      <c r="K69" s="1692"/>
      <c r="L69" s="1692"/>
      <c r="M69" s="1692"/>
      <c r="N69" s="1692"/>
      <c r="O69" s="1692"/>
      <c r="P69" s="1770"/>
      <c r="Q69" s="84">
        <v>360000</v>
      </c>
      <c r="R69" s="1049"/>
      <c r="S69" s="1832"/>
    </row>
    <row r="70" spans="1:19" ht="30" customHeight="1">
      <c r="A70" s="931"/>
      <c r="B70" s="55" t="s">
        <v>213</v>
      </c>
      <c r="C70" s="27" t="s">
        <v>1185</v>
      </c>
      <c r="D70" s="991"/>
      <c r="E70" s="36">
        <v>300000</v>
      </c>
      <c r="F70" s="60"/>
      <c r="G70" s="1695"/>
      <c r="H70" s="1696"/>
      <c r="I70" s="1696"/>
      <c r="J70" s="1696"/>
      <c r="K70" s="1696"/>
      <c r="L70" s="1696"/>
      <c r="M70" s="1696"/>
      <c r="N70" s="1696"/>
      <c r="O70" s="1696"/>
      <c r="P70" s="1772"/>
      <c r="Q70" s="84">
        <v>360000</v>
      </c>
      <c r="R70" s="1050"/>
      <c r="S70" s="1794"/>
    </row>
    <row r="71" spans="1:19" ht="50.1" customHeight="1">
      <c r="A71" s="969">
        <v>3</v>
      </c>
      <c r="B71" s="1653" t="s">
        <v>1412</v>
      </c>
      <c r="C71" s="1676"/>
      <c r="D71" s="1676"/>
      <c r="E71" s="1676"/>
      <c r="F71" s="1676"/>
      <c r="G71" s="1676"/>
      <c r="H71" s="1676"/>
      <c r="I71" s="1676"/>
      <c r="J71" s="1676"/>
      <c r="K71" s="1676"/>
      <c r="L71" s="1676"/>
      <c r="M71" s="1676"/>
      <c r="N71" s="1676"/>
      <c r="O71" s="1676"/>
      <c r="P71" s="1676"/>
      <c r="Q71" s="1676"/>
      <c r="R71" s="1677"/>
      <c r="S71" s="1793" t="s">
        <v>1416</v>
      </c>
    </row>
    <row r="72" spans="1:19" ht="30" customHeight="1">
      <c r="A72" s="931"/>
      <c r="B72" s="55" t="s">
        <v>211</v>
      </c>
      <c r="C72" s="27" t="s">
        <v>1185</v>
      </c>
      <c r="D72" s="1728" t="s">
        <v>1178</v>
      </c>
      <c r="E72" s="36">
        <v>300000</v>
      </c>
      <c r="F72" s="60"/>
      <c r="G72" s="1691" t="s">
        <v>1211</v>
      </c>
      <c r="H72" s="1692"/>
      <c r="I72" s="1692"/>
      <c r="J72" s="1692"/>
      <c r="K72" s="1692"/>
      <c r="L72" s="1692"/>
      <c r="M72" s="1692"/>
      <c r="N72" s="1692"/>
      <c r="O72" s="1692"/>
      <c r="P72" s="1039"/>
      <c r="Q72" s="84">
        <v>360000</v>
      </c>
      <c r="R72" s="1050"/>
      <c r="S72" s="1832"/>
    </row>
    <row r="73" spans="1:19" ht="30" customHeight="1">
      <c r="A73" s="931"/>
      <c r="B73" s="55" t="s">
        <v>213</v>
      </c>
      <c r="C73" s="27" t="s">
        <v>1185</v>
      </c>
      <c r="D73" s="1730"/>
      <c r="E73" s="36">
        <v>300000</v>
      </c>
      <c r="F73" s="60"/>
      <c r="G73" s="1695"/>
      <c r="H73" s="1696"/>
      <c r="I73" s="1696"/>
      <c r="J73" s="1696"/>
      <c r="K73" s="1696"/>
      <c r="L73" s="1696"/>
      <c r="M73" s="1696"/>
      <c r="N73" s="1696"/>
      <c r="O73" s="1696"/>
      <c r="P73" s="1040"/>
      <c r="Q73" s="84">
        <v>360000</v>
      </c>
      <c r="R73" s="1050"/>
      <c r="S73" s="1794"/>
    </row>
    <row r="74" spans="1:19" ht="50.1" customHeight="1">
      <c r="A74" s="969">
        <v>4</v>
      </c>
      <c r="B74" s="1653" t="s">
        <v>1414</v>
      </c>
      <c r="C74" s="1676"/>
      <c r="D74" s="1676"/>
      <c r="E74" s="1676"/>
      <c r="F74" s="1676"/>
      <c r="G74" s="1676"/>
      <c r="H74" s="1676"/>
      <c r="I74" s="1676"/>
      <c r="J74" s="1676"/>
      <c r="K74" s="1676"/>
      <c r="L74" s="1676"/>
      <c r="M74" s="1676"/>
      <c r="N74" s="1676"/>
      <c r="O74" s="1676"/>
      <c r="P74" s="1676"/>
      <c r="Q74" s="1676"/>
      <c r="R74" s="1677"/>
      <c r="S74" s="1793" t="s">
        <v>1416</v>
      </c>
    </row>
    <row r="75" spans="1:19" ht="30" customHeight="1">
      <c r="A75" s="931"/>
      <c r="B75" s="55" t="s">
        <v>211</v>
      </c>
      <c r="C75" s="27" t="s">
        <v>1185</v>
      </c>
      <c r="D75" s="1728" t="s">
        <v>1178</v>
      </c>
      <c r="E75" s="36">
        <v>300000</v>
      </c>
      <c r="F75" s="60"/>
      <c r="G75" s="1691" t="s">
        <v>1224</v>
      </c>
      <c r="H75" s="1692"/>
      <c r="I75" s="1692"/>
      <c r="J75" s="1692"/>
      <c r="K75" s="1692"/>
      <c r="L75" s="1692"/>
      <c r="M75" s="1692"/>
      <c r="N75" s="1692"/>
      <c r="O75" s="1692"/>
      <c r="P75" s="1770"/>
      <c r="Q75" s="84">
        <v>360000</v>
      </c>
      <c r="R75" s="1050"/>
      <c r="S75" s="1832"/>
    </row>
    <row r="76" spans="1:19" ht="30" customHeight="1">
      <c r="A76" s="931"/>
      <c r="B76" s="55" t="s">
        <v>213</v>
      </c>
      <c r="C76" s="27" t="s">
        <v>1185</v>
      </c>
      <c r="D76" s="1730"/>
      <c r="E76" s="36">
        <v>300000</v>
      </c>
      <c r="F76" s="60"/>
      <c r="G76" s="1695"/>
      <c r="H76" s="1696"/>
      <c r="I76" s="1696"/>
      <c r="J76" s="1696"/>
      <c r="K76" s="1696"/>
      <c r="L76" s="1696"/>
      <c r="M76" s="1696"/>
      <c r="N76" s="1696"/>
      <c r="O76" s="1696"/>
      <c r="P76" s="1772"/>
      <c r="Q76" s="84">
        <v>360000</v>
      </c>
      <c r="R76" s="88"/>
      <c r="S76" s="1794"/>
    </row>
    <row r="77" spans="1:19" ht="30" customHeight="1">
      <c r="A77" s="931" t="s">
        <v>1225</v>
      </c>
      <c r="B77" s="932" t="s">
        <v>1364</v>
      </c>
      <c r="C77" s="992"/>
      <c r="D77" s="993"/>
      <c r="E77" s="994"/>
      <c r="F77" s="995"/>
      <c r="G77" s="996"/>
      <c r="H77" s="996"/>
      <c r="I77" s="996"/>
      <c r="J77" s="996"/>
      <c r="K77" s="996"/>
      <c r="L77" s="996"/>
      <c r="M77" s="996"/>
      <c r="N77" s="996"/>
      <c r="O77" s="996"/>
      <c r="P77" s="996"/>
      <c r="Q77" s="1051"/>
      <c r="R77" s="1049"/>
      <c r="S77" s="1052"/>
    </row>
    <row r="78" spans="1:19" ht="50.1" customHeight="1">
      <c r="A78" s="19"/>
      <c r="B78" s="1653" t="s">
        <v>1417</v>
      </c>
      <c r="C78" s="1676"/>
      <c r="D78" s="1676"/>
      <c r="E78" s="1676"/>
      <c r="F78" s="1676"/>
      <c r="G78" s="1676"/>
      <c r="H78" s="1676"/>
      <c r="I78" s="1676"/>
      <c r="J78" s="1676"/>
      <c r="K78" s="1676"/>
      <c r="L78" s="1676"/>
      <c r="M78" s="1676"/>
      <c r="N78" s="1676"/>
      <c r="O78" s="1676"/>
      <c r="P78" s="1676"/>
      <c r="Q78" s="1676"/>
      <c r="R78" s="1677"/>
      <c r="S78" s="1864" t="s">
        <v>1418</v>
      </c>
    </row>
    <row r="79" spans="1:19" ht="49.5" customHeight="1">
      <c r="A79" s="19"/>
      <c r="B79" s="55" t="s">
        <v>1228</v>
      </c>
      <c r="C79" s="27" t="s">
        <v>1185</v>
      </c>
      <c r="D79" s="28"/>
      <c r="E79" s="36">
        <v>35000</v>
      </c>
      <c r="F79" s="60"/>
      <c r="G79" s="1755"/>
      <c r="H79" s="1756"/>
      <c r="I79" s="1756"/>
      <c r="J79" s="1756"/>
      <c r="K79" s="1756"/>
      <c r="L79" s="1756"/>
      <c r="M79" s="1756"/>
      <c r="N79" s="1756"/>
      <c r="O79" s="1756"/>
      <c r="P79" s="1757"/>
      <c r="Q79" s="84">
        <v>85000</v>
      </c>
      <c r="R79" s="88"/>
      <c r="S79" s="1865"/>
    </row>
    <row r="80" spans="1:19" ht="47.25" customHeight="1">
      <c r="A80" s="19"/>
      <c r="B80" s="55" t="s">
        <v>1230</v>
      </c>
      <c r="C80" s="27" t="s">
        <v>1185</v>
      </c>
      <c r="D80" s="28"/>
      <c r="E80" s="36">
        <v>49000</v>
      </c>
      <c r="F80" s="60"/>
      <c r="G80" s="1758"/>
      <c r="H80" s="1759"/>
      <c r="I80" s="1759"/>
      <c r="J80" s="1759"/>
      <c r="K80" s="1759"/>
      <c r="L80" s="1759"/>
      <c r="M80" s="1759"/>
      <c r="N80" s="1759"/>
      <c r="O80" s="1759"/>
      <c r="P80" s="1760"/>
      <c r="Q80" s="84">
        <v>100000</v>
      </c>
      <c r="R80" s="88"/>
      <c r="S80" s="1866"/>
    </row>
    <row r="81" spans="1:19" ht="30.75" customHeight="1">
      <c r="A81" s="62" t="s">
        <v>1231</v>
      </c>
      <c r="B81" s="1666" t="s">
        <v>1232</v>
      </c>
      <c r="C81" s="1666"/>
      <c r="D81" s="1666"/>
      <c r="E81" s="1666"/>
      <c r="F81" s="1666"/>
      <c r="G81" s="1666"/>
      <c r="H81" s="1666"/>
      <c r="I81" s="1666"/>
      <c r="J81" s="1666"/>
      <c r="K81" s="1666"/>
      <c r="L81" s="1666"/>
      <c r="M81" s="1666"/>
      <c r="N81" s="1666"/>
      <c r="O81" s="1666"/>
      <c r="P81" s="1666"/>
      <c r="Q81" s="1666"/>
      <c r="R81" s="1666"/>
      <c r="S81" s="1053"/>
    </row>
    <row r="82" spans="1:19" ht="50.1" customHeight="1">
      <c r="A82" s="12">
        <v>1</v>
      </c>
      <c r="B82" s="1643" t="s">
        <v>1419</v>
      </c>
      <c r="C82" s="1644"/>
      <c r="D82" s="1644"/>
      <c r="E82" s="1644"/>
      <c r="F82" s="1644"/>
      <c r="G82" s="1644"/>
      <c r="H82" s="1644"/>
      <c r="I82" s="1644"/>
      <c r="J82" s="1644"/>
      <c r="K82" s="1644"/>
      <c r="L82" s="1644"/>
      <c r="M82" s="1644"/>
      <c r="N82" s="1644"/>
      <c r="O82" s="1644"/>
      <c r="P82" s="1644"/>
      <c r="Q82" s="1644"/>
      <c r="R82" s="1644"/>
      <c r="S82" s="1054"/>
    </row>
    <row r="83" spans="1:19" ht="30" customHeight="1">
      <c r="A83" s="12"/>
      <c r="B83" s="63" t="s">
        <v>1238</v>
      </c>
      <c r="C83" s="64"/>
      <c r="D83" s="64"/>
      <c r="E83" s="64"/>
      <c r="F83" s="998"/>
      <c r="G83" s="1765" t="s">
        <v>1367</v>
      </c>
      <c r="H83" s="1765"/>
      <c r="I83" s="1765"/>
      <c r="J83" s="1765"/>
      <c r="K83" s="1765"/>
      <c r="L83" s="1765"/>
      <c r="M83" s="1765"/>
      <c r="N83" s="1765"/>
      <c r="O83" s="1765"/>
      <c r="P83" s="1765"/>
      <c r="Q83" s="1765"/>
      <c r="R83" s="1765"/>
      <c r="S83" s="1055"/>
    </row>
    <row r="84" spans="1:19" ht="30" customHeight="1">
      <c r="A84" s="12"/>
      <c r="B84" s="999" t="s">
        <v>1240</v>
      </c>
      <c r="C84" s="1000" t="s">
        <v>724</v>
      </c>
      <c r="D84" s="27"/>
      <c r="E84" s="1001">
        <v>1565000</v>
      </c>
      <c r="F84" s="1002"/>
      <c r="G84" s="1765"/>
      <c r="H84" s="1765"/>
      <c r="I84" s="1765"/>
      <c r="J84" s="1765"/>
      <c r="K84" s="1765"/>
      <c r="L84" s="1765"/>
      <c r="M84" s="1765"/>
      <c r="N84" s="1765"/>
      <c r="O84" s="1765"/>
      <c r="P84" s="1765"/>
      <c r="Q84" s="1765"/>
      <c r="R84" s="1765"/>
      <c r="S84" s="1056"/>
    </row>
    <row r="85" spans="1:19" ht="30" customHeight="1">
      <c r="A85" s="12"/>
      <c r="B85" s="1003" t="s">
        <v>1241</v>
      </c>
      <c r="C85" s="1004" t="s">
        <v>724</v>
      </c>
      <c r="D85" s="27"/>
      <c r="E85" s="1005">
        <v>1610000</v>
      </c>
      <c r="F85" s="1006"/>
      <c r="G85" s="1765"/>
      <c r="H85" s="1765"/>
      <c r="I85" s="1765"/>
      <c r="J85" s="1765"/>
      <c r="K85" s="1765"/>
      <c r="L85" s="1765"/>
      <c r="M85" s="1765"/>
      <c r="N85" s="1765"/>
      <c r="O85" s="1765"/>
      <c r="P85" s="1765"/>
      <c r="Q85" s="1765"/>
      <c r="R85" s="1765"/>
      <c r="S85" s="1056"/>
    </row>
    <row r="86" spans="1:19" ht="30" customHeight="1">
      <c r="A86" s="12"/>
      <c r="B86" s="63" t="s">
        <v>1242</v>
      </c>
      <c r="C86" s="64"/>
      <c r="D86" s="64"/>
      <c r="E86" s="64"/>
      <c r="F86" s="998"/>
      <c r="G86" s="1765" t="s">
        <v>1367</v>
      </c>
      <c r="H86" s="1765"/>
      <c r="I86" s="1765"/>
      <c r="J86" s="1765"/>
      <c r="K86" s="1765"/>
      <c r="L86" s="1765"/>
      <c r="M86" s="1765"/>
      <c r="N86" s="1765"/>
      <c r="O86" s="1765"/>
      <c r="P86" s="1765"/>
      <c r="Q86" s="1765"/>
      <c r="R86" s="1765"/>
      <c r="S86" s="1688"/>
    </row>
    <row r="87" spans="1:19" ht="30" customHeight="1">
      <c r="A87" s="12"/>
      <c r="B87" s="1007" t="s">
        <v>1240</v>
      </c>
      <c r="C87" s="1008" t="s">
        <v>724</v>
      </c>
      <c r="D87" s="1000"/>
      <c r="E87" s="1009">
        <v>1615000</v>
      </c>
      <c r="F87" s="998"/>
      <c r="G87" s="1765"/>
      <c r="H87" s="1765"/>
      <c r="I87" s="1765"/>
      <c r="J87" s="1765"/>
      <c r="K87" s="1765"/>
      <c r="L87" s="1765"/>
      <c r="M87" s="1765"/>
      <c r="N87" s="1765"/>
      <c r="O87" s="1765"/>
      <c r="P87" s="1765"/>
      <c r="Q87" s="1765"/>
      <c r="R87" s="1765"/>
      <c r="S87" s="1689"/>
    </row>
    <row r="88" spans="1:19" ht="30" customHeight="1">
      <c r="A88" s="12"/>
      <c r="B88" s="1003" t="s">
        <v>1241</v>
      </c>
      <c r="C88" s="1010" t="s">
        <v>724</v>
      </c>
      <c r="D88" s="1004"/>
      <c r="E88" s="1011">
        <v>1660000</v>
      </c>
      <c r="F88" s="998"/>
      <c r="G88" s="1765"/>
      <c r="H88" s="1765"/>
      <c r="I88" s="1765"/>
      <c r="J88" s="1765"/>
      <c r="K88" s="1765"/>
      <c r="L88" s="1765"/>
      <c r="M88" s="1765"/>
      <c r="N88" s="1765"/>
      <c r="O88" s="1765"/>
      <c r="P88" s="1765"/>
      <c r="Q88" s="1765"/>
      <c r="R88" s="1765"/>
      <c r="S88" s="1690"/>
    </row>
    <row r="89" spans="1:19" ht="30" customHeight="1">
      <c r="A89" s="12"/>
      <c r="B89" s="63" t="s">
        <v>1243</v>
      </c>
      <c r="C89" s="64"/>
      <c r="D89" s="64"/>
      <c r="E89" s="64"/>
      <c r="F89" s="998"/>
      <c r="G89" s="1765" t="s">
        <v>1367</v>
      </c>
      <c r="H89" s="1765"/>
      <c r="I89" s="1765"/>
      <c r="J89" s="1765"/>
      <c r="K89" s="1765"/>
      <c r="L89" s="1765"/>
      <c r="M89" s="1765"/>
      <c r="N89" s="1765"/>
      <c r="O89" s="1765"/>
      <c r="P89" s="1765"/>
      <c r="Q89" s="1765"/>
      <c r="R89" s="1765"/>
      <c r="S89" s="1688"/>
    </row>
    <row r="90" spans="1:19" ht="30" customHeight="1">
      <c r="A90" s="988"/>
      <c r="B90" s="999" t="s">
        <v>1240</v>
      </c>
      <c r="C90" s="1008" t="s">
        <v>724</v>
      </c>
      <c r="D90" s="1008"/>
      <c r="E90" s="1012">
        <v>1665000</v>
      </c>
      <c r="F90" s="1002"/>
      <c r="G90" s="1765"/>
      <c r="H90" s="1765"/>
      <c r="I90" s="1765"/>
      <c r="J90" s="1765"/>
      <c r="K90" s="1765"/>
      <c r="L90" s="1765"/>
      <c r="M90" s="1765"/>
      <c r="N90" s="1765"/>
      <c r="O90" s="1765"/>
      <c r="P90" s="1765"/>
      <c r="Q90" s="1765"/>
      <c r="R90" s="1765"/>
      <c r="S90" s="1689"/>
    </row>
    <row r="91" spans="1:19" ht="30" customHeight="1">
      <c r="A91" s="71"/>
      <c r="B91" s="1013" t="s">
        <v>1241</v>
      </c>
      <c r="C91" s="1014" t="s">
        <v>724</v>
      </c>
      <c r="D91" s="1014"/>
      <c r="E91" s="1015">
        <v>1710000</v>
      </c>
      <c r="F91" s="1016"/>
      <c r="G91" s="1765"/>
      <c r="H91" s="1765"/>
      <c r="I91" s="1765"/>
      <c r="J91" s="1765"/>
      <c r="K91" s="1765"/>
      <c r="L91" s="1765"/>
      <c r="M91" s="1765"/>
      <c r="N91" s="1765"/>
      <c r="O91" s="1765"/>
      <c r="P91" s="1765"/>
      <c r="Q91" s="1765"/>
      <c r="R91" s="1765"/>
      <c r="S91" s="1690"/>
    </row>
    <row r="92" spans="1:19" ht="30" customHeight="1">
      <c r="A92" s="62" t="s">
        <v>1247</v>
      </c>
      <c r="B92" s="1671" t="s">
        <v>1248</v>
      </c>
      <c r="C92" s="1672"/>
      <c r="D92" s="1672"/>
      <c r="E92" s="1672"/>
      <c r="F92" s="1672"/>
      <c r="G92" s="1672"/>
      <c r="H92" s="1672"/>
      <c r="I92" s="1672"/>
      <c r="J92" s="1672"/>
      <c r="K92" s="1672"/>
      <c r="L92" s="1672"/>
      <c r="M92" s="1672"/>
      <c r="N92" s="1672"/>
      <c r="O92" s="1672"/>
      <c r="P92" s="1672"/>
      <c r="Q92" s="1672"/>
      <c r="R92" s="1673"/>
      <c r="S92" s="1057"/>
    </row>
    <row r="93" spans="1:19" ht="50.1" customHeight="1">
      <c r="A93" s="12">
        <v>1</v>
      </c>
      <c r="B93" s="1824" t="s">
        <v>1420</v>
      </c>
      <c r="C93" s="1814"/>
      <c r="D93" s="1814"/>
      <c r="E93" s="1814"/>
      <c r="F93" s="1814"/>
      <c r="G93" s="1814"/>
      <c r="H93" s="1814"/>
      <c r="I93" s="1814"/>
      <c r="J93" s="1814"/>
      <c r="K93" s="1814"/>
      <c r="L93" s="1814"/>
      <c r="M93" s="1814"/>
      <c r="N93" s="1814"/>
      <c r="O93" s="1814"/>
      <c r="P93" s="1814"/>
      <c r="Q93" s="1814"/>
      <c r="R93" s="1815"/>
      <c r="S93" s="1058"/>
    </row>
    <row r="94" spans="1:19" ht="30" customHeight="1">
      <c r="A94" s="12"/>
      <c r="B94" s="1824" t="s">
        <v>1421</v>
      </c>
      <c r="C94" s="1833"/>
      <c r="D94" s="1833"/>
      <c r="E94" s="1834"/>
      <c r="F94" s="72"/>
      <c r="G94" s="947"/>
      <c r="H94" s="1017"/>
      <c r="I94" s="1017"/>
      <c r="J94" s="1017"/>
      <c r="K94" s="1017"/>
      <c r="L94" s="1017"/>
      <c r="M94" s="1017"/>
      <c r="N94" s="1017"/>
      <c r="O94" s="1017"/>
      <c r="P94" s="1017"/>
      <c r="Q94" s="1017"/>
      <c r="R94" s="1059"/>
      <c r="S94" s="1058"/>
    </row>
    <row r="95" spans="1:19" ht="35.25" customHeight="1">
      <c r="A95" s="20"/>
      <c r="B95" s="1667" t="s">
        <v>1422</v>
      </c>
      <c r="C95" s="1668"/>
      <c r="D95" s="1835"/>
      <c r="E95" s="74"/>
      <c r="F95" s="74"/>
      <c r="G95" s="12" t="s">
        <v>1251</v>
      </c>
      <c r="H95" s="1855" t="s">
        <v>1368</v>
      </c>
      <c r="I95" s="1856"/>
      <c r="J95" s="1856"/>
      <c r="K95" s="1856"/>
      <c r="L95" s="1856"/>
      <c r="M95" s="1856"/>
      <c r="N95" s="1856"/>
      <c r="O95" s="1856"/>
      <c r="P95" s="1856"/>
      <c r="Q95" s="1856"/>
      <c r="R95" s="1857"/>
      <c r="S95" s="1779"/>
    </row>
    <row r="96" spans="1:19" ht="30">
      <c r="A96" s="71"/>
      <c r="B96" s="1018" t="s">
        <v>1257</v>
      </c>
      <c r="C96" s="66" t="s">
        <v>1369</v>
      </c>
      <c r="D96" s="1851" t="s">
        <v>1423</v>
      </c>
      <c r="E96" s="1019"/>
      <c r="F96" s="78"/>
      <c r="G96" s="80">
        <v>1480000</v>
      </c>
      <c r="H96" s="1848"/>
      <c r="I96" s="1858"/>
      <c r="J96" s="1858"/>
      <c r="K96" s="1858"/>
      <c r="L96" s="1858"/>
      <c r="M96" s="1858"/>
      <c r="N96" s="1858"/>
      <c r="O96" s="1858"/>
      <c r="P96" s="1858"/>
      <c r="Q96" s="1858"/>
      <c r="R96" s="1859"/>
      <c r="S96" s="1779"/>
    </row>
    <row r="97" spans="1:19" ht="30">
      <c r="A97" s="71"/>
      <c r="B97" s="1018" t="s">
        <v>1258</v>
      </c>
      <c r="C97" s="66" t="s">
        <v>1369</v>
      </c>
      <c r="D97" s="1852"/>
      <c r="E97" s="1020"/>
      <c r="F97" s="78"/>
      <c r="G97" s="81">
        <v>1530000</v>
      </c>
      <c r="H97" s="1848"/>
      <c r="I97" s="1858"/>
      <c r="J97" s="1858"/>
      <c r="K97" s="1858"/>
      <c r="L97" s="1858"/>
      <c r="M97" s="1858"/>
      <c r="N97" s="1858"/>
      <c r="O97" s="1858"/>
      <c r="P97" s="1858"/>
      <c r="Q97" s="1858"/>
      <c r="R97" s="1859"/>
      <c r="S97" s="1779"/>
    </row>
    <row r="98" spans="1:19" ht="30">
      <c r="A98" s="71"/>
      <c r="B98" s="1018" t="s">
        <v>1259</v>
      </c>
      <c r="C98" s="66" t="s">
        <v>1369</v>
      </c>
      <c r="D98" s="1852"/>
      <c r="E98" s="1020"/>
      <c r="F98" s="78"/>
      <c r="G98" s="81">
        <v>1580000</v>
      </c>
      <c r="H98" s="1848"/>
      <c r="I98" s="1858"/>
      <c r="J98" s="1858"/>
      <c r="K98" s="1858"/>
      <c r="L98" s="1858"/>
      <c r="M98" s="1858"/>
      <c r="N98" s="1858"/>
      <c r="O98" s="1858"/>
      <c r="P98" s="1858"/>
      <c r="Q98" s="1858"/>
      <c r="R98" s="1859"/>
      <c r="S98" s="1779"/>
    </row>
    <row r="99" spans="1:19" ht="30">
      <c r="A99" s="71"/>
      <c r="B99" s="1018" t="s">
        <v>1260</v>
      </c>
      <c r="C99" s="66" t="s">
        <v>1369</v>
      </c>
      <c r="D99" s="1852"/>
      <c r="E99" s="1020"/>
      <c r="F99" s="78"/>
      <c r="G99" s="81">
        <v>1630000</v>
      </c>
      <c r="H99" s="1848"/>
      <c r="I99" s="1858"/>
      <c r="J99" s="1858"/>
      <c r="K99" s="1858"/>
      <c r="L99" s="1858"/>
      <c r="M99" s="1858"/>
      <c r="N99" s="1858"/>
      <c r="O99" s="1858"/>
      <c r="P99" s="1858"/>
      <c r="Q99" s="1858"/>
      <c r="R99" s="1859"/>
      <c r="S99" s="1779"/>
    </row>
    <row r="100" spans="1:19" ht="30">
      <c r="A100" s="71"/>
      <c r="B100" s="1018" t="s">
        <v>1261</v>
      </c>
      <c r="C100" s="66" t="s">
        <v>1369</v>
      </c>
      <c r="D100" s="1852"/>
      <c r="E100" s="1020"/>
      <c r="F100" s="78"/>
      <c r="G100" s="81">
        <v>1690000</v>
      </c>
      <c r="H100" s="1848"/>
      <c r="I100" s="1858"/>
      <c r="J100" s="1858"/>
      <c r="K100" s="1858"/>
      <c r="L100" s="1858"/>
      <c r="M100" s="1858"/>
      <c r="N100" s="1858"/>
      <c r="O100" s="1858"/>
      <c r="P100" s="1858"/>
      <c r="Q100" s="1858"/>
      <c r="R100" s="1859"/>
      <c r="S100" s="1779"/>
    </row>
    <row r="101" spans="1:19" ht="30">
      <c r="A101" s="71"/>
      <c r="B101" s="1018" t="s">
        <v>1262</v>
      </c>
      <c r="C101" s="66" t="s">
        <v>1369</v>
      </c>
      <c r="D101" s="1852"/>
      <c r="E101" s="1020"/>
      <c r="F101" s="78"/>
      <c r="G101" s="81">
        <v>1760000</v>
      </c>
      <c r="H101" s="1848"/>
      <c r="I101" s="1858"/>
      <c r="J101" s="1858"/>
      <c r="K101" s="1858"/>
      <c r="L101" s="1858"/>
      <c r="M101" s="1858"/>
      <c r="N101" s="1858"/>
      <c r="O101" s="1858"/>
      <c r="P101" s="1858"/>
      <c r="Q101" s="1858"/>
      <c r="R101" s="1859"/>
      <c r="S101" s="1779"/>
    </row>
    <row r="102" spans="1:19" ht="30">
      <c r="A102" s="71"/>
      <c r="B102" s="1018" t="s">
        <v>1263</v>
      </c>
      <c r="C102" s="66" t="s">
        <v>1369</v>
      </c>
      <c r="D102" s="1853"/>
      <c r="E102" s="1021"/>
      <c r="F102" s="94"/>
      <c r="G102" s="95">
        <v>1905000</v>
      </c>
      <c r="H102" s="1848"/>
      <c r="I102" s="1858"/>
      <c r="J102" s="1858"/>
      <c r="K102" s="1858"/>
      <c r="L102" s="1858"/>
      <c r="M102" s="1858"/>
      <c r="N102" s="1858"/>
      <c r="O102" s="1858"/>
      <c r="P102" s="1858"/>
      <c r="Q102" s="1858"/>
      <c r="R102" s="1859"/>
      <c r="S102" s="1779"/>
    </row>
    <row r="103" spans="1:19" ht="37.5" customHeight="1">
      <c r="A103" s="71"/>
      <c r="B103" s="1836" t="s">
        <v>1424</v>
      </c>
      <c r="C103" s="1837"/>
      <c r="D103" s="1838"/>
      <c r="E103" s="1726" t="s">
        <v>1425</v>
      </c>
      <c r="F103" s="1727"/>
      <c r="G103" s="1727"/>
      <c r="H103" s="1727"/>
      <c r="I103" s="1727"/>
      <c r="J103" s="1727"/>
      <c r="K103" s="1727"/>
      <c r="L103" s="1727"/>
      <c r="M103" s="1727"/>
      <c r="N103" s="1727"/>
      <c r="O103" s="1727"/>
      <c r="P103" s="1727"/>
      <c r="Q103" s="1727"/>
      <c r="R103" s="1839"/>
      <c r="S103" s="1060"/>
    </row>
    <row r="104" spans="1:19" ht="30" customHeight="1">
      <c r="A104" s="71"/>
      <c r="B104" s="1018" t="s">
        <v>1257</v>
      </c>
      <c r="C104" s="66" t="s">
        <v>1369</v>
      </c>
      <c r="D104" s="1851" t="s">
        <v>1423</v>
      </c>
      <c r="E104" s="1019"/>
      <c r="F104" s="78"/>
      <c r="G104" s="80"/>
      <c r="H104" s="1022"/>
      <c r="I104" s="1042"/>
      <c r="J104" s="1043"/>
      <c r="K104" s="1043"/>
      <c r="L104" s="1043"/>
      <c r="M104" s="1043"/>
      <c r="N104" s="1043">
        <v>1300000</v>
      </c>
      <c r="O104" s="1043"/>
      <c r="P104" s="1043"/>
      <c r="Q104" s="1043"/>
      <c r="R104" s="1061"/>
      <c r="S104" s="1062"/>
    </row>
    <row r="105" spans="1:19" ht="30">
      <c r="A105" s="71"/>
      <c r="B105" s="1018" t="s">
        <v>1258</v>
      </c>
      <c r="C105" s="66" t="s">
        <v>1369</v>
      </c>
      <c r="D105" s="1852"/>
      <c r="E105" s="1020"/>
      <c r="F105" s="78"/>
      <c r="G105" s="81"/>
      <c r="H105" s="75"/>
      <c r="I105" s="1022"/>
      <c r="J105" s="1044"/>
      <c r="K105" s="1044"/>
      <c r="L105" s="1044"/>
      <c r="M105" s="1044"/>
      <c r="N105" s="1043">
        <v>1350000</v>
      </c>
      <c r="O105" s="1044"/>
      <c r="P105" s="1044"/>
      <c r="Q105" s="1044"/>
      <c r="R105" s="1063"/>
      <c r="S105" s="1060"/>
    </row>
    <row r="106" spans="1:19" ht="30">
      <c r="A106" s="71"/>
      <c r="B106" s="1018" t="s">
        <v>1259</v>
      </c>
      <c r="C106" s="66" t="s">
        <v>1369</v>
      </c>
      <c r="D106" s="1852"/>
      <c r="E106" s="1020"/>
      <c r="F106" s="78"/>
      <c r="G106" s="81"/>
      <c r="H106" s="75"/>
      <c r="I106" s="1022"/>
      <c r="J106" s="1044"/>
      <c r="K106" s="1044"/>
      <c r="L106" s="1044"/>
      <c r="M106" s="1044"/>
      <c r="N106" s="1044">
        <v>1400000</v>
      </c>
      <c r="O106" s="1044"/>
      <c r="P106" s="1044"/>
      <c r="Q106" s="1044"/>
      <c r="R106" s="1063"/>
      <c r="S106" s="1060"/>
    </row>
    <row r="107" spans="1:19" ht="30">
      <c r="A107" s="71"/>
      <c r="B107" s="1018" t="s">
        <v>1260</v>
      </c>
      <c r="C107" s="66" t="s">
        <v>1369</v>
      </c>
      <c r="D107" s="1852"/>
      <c r="E107" s="1020"/>
      <c r="F107" s="78"/>
      <c r="G107" s="81"/>
      <c r="H107" s="75"/>
      <c r="I107" s="1022"/>
      <c r="J107" s="1044"/>
      <c r="K107" s="1044"/>
      <c r="L107" s="1044"/>
      <c r="M107" s="1044"/>
      <c r="N107" s="1044">
        <v>1450000</v>
      </c>
      <c r="O107" s="1044"/>
      <c r="P107" s="1044"/>
      <c r="Q107" s="1044"/>
      <c r="R107" s="1063"/>
      <c r="S107" s="1060"/>
    </row>
    <row r="108" spans="1:19" ht="30">
      <c r="A108" s="71"/>
      <c r="B108" s="1018" t="s">
        <v>1261</v>
      </c>
      <c r="C108" s="66" t="s">
        <v>1369</v>
      </c>
      <c r="D108" s="1852"/>
      <c r="E108" s="1020"/>
      <c r="F108" s="78"/>
      <c r="G108" s="81"/>
      <c r="H108" s="75"/>
      <c r="I108" s="1045"/>
      <c r="J108" s="1043"/>
      <c r="K108" s="1043"/>
      <c r="L108" s="1043"/>
      <c r="M108" s="1043"/>
      <c r="N108" s="1044">
        <v>1520000</v>
      </c>
      <c r="O108" s="1043"/>
      <c r="P108" s="1043"/>
      <c r="Q108" s="1043"/>
      <c r="R108" s="1061"/>
      <c r="S108" s="1060"/>
    </row>
    <row r="109" spans="1:19" ht="30" customHeight="1">
      <c r="A109" s="62" t="s">
        <v>1266</v>
      </c>
      <c r="B109" s="1699" t="s">
        <v>1267</v>
      </c>
      <c r="C109" s="1700"/>
      <c r="D109" s="1700"/>
      <c r="E109" s="1700"/>
      <c r="F109" s="1700"/>
      <c r="G109" s="1700"/>
      <c r="H109" s="1700"/>
      <c r="I109" s="1700"/>
      <c r="J109" s="1700"/>
      <c r="K109" s="1700"/>
      <c r="L109" s="1700"/>
      <c r="M109" s="1700"/>
      <c r="N109" s="1700"/>
      <c r="O109" s="1700"/>
      <c r="P109" s="1700"/>
      <c r="Q109" s="1700"/>
      <c r="R109" s="1701"/>
      <c r="S109" s="1064"/>
    </row>
    <row r="110" spans="1:19" ht="45" customHeight="1">
      <c r="A110" s="1711">
        <v>1</v>
      </c>
      <c r="B110" s="1668" t="s">
        <v>1426</v>
      </c>
      <c r="C110" s="1668"/>
      <c r="D110" s="1668"/>
      <c r="E110" s="1668"/>
      <c r="F110" s="1668"/>
      <c r="G110" s="1668"/>
      <c r="H110" s="1668"/>
      <c r="I110" s="1668"/>
      <c r="J110" s="1668"/>
      <c r="K110" s="1668"/>
      <c r="L110" s="1668"/>
      <c r="M110" s="1668"/>
      <c r="N110" s="1668"/>
      <c r="O110" s="1668"/>
      <c r="P110" s="1668"/>
      <c r="Q110" s="1668"/>
      <c r="R110" s="1668"/>
      <c r="S110" s="1688"/>
    </row>
    <row r="111" spans="1:19" ht="30" customHeight="1">
      <c r="A111" s="1711"/>
      <c r="B111" s="1840" t="s">
        <v>1427</v>
      </c>
      <c r="C111" s="1841"/>
      <c r="D111" s="1841"/>
      <c r="E111" s="1841"/>
      <c r="F111" s="1841"/>
      <c r="G111" s="1841"/>
      <c r="H111" s="1841"/>
      <c r="I111" s="1841"/>
      <c r="J111" s="1841"/>
      <c r="K111" s="1841"/>
      <c r="L111" s="1841"/>
      <c r="M111" s="1841"/>
      <c r="N111" s="1841"/>
      <c r="O111" s="1841"/>
      <c r="P111" s="1841"/>
      <c r="Q111" s="1841"/>
      <c r="R111" s="1841"/>
      <c r="S111" s="1689"/>
    </row>
    <row r="112" spans="1:19" ht="22.5" customHeight="1">
      <c r="A112" s="1711"/>
      <c r="B112" s="1842" t="s">
        <v>1374</v>
      </c>
      <c r="C112" s="1841"/>
      <c r="D112" s="1841"/>
      <c r="E112" s="1841"/>
      <c r="F112" s="1841"/>
      <c r="G112" s="1841"/>
      <c r="H112" s="1841"/>
      <c r="I112" s="1841"/>
      <c r="J112" s="1841"/>
      <c r="K112" s="1841"/>
      <c r="L112" s="1841"/>
      <c r="M112" s="1841"/>
      <c r="N112" s="1841"/>
      <c r="O112" s="1841"/>
      <c r="P112" s="1023"/>
      <c r="Q112" s="1023"/>
      <c r="R112" s="1023"/>
      <c r="S112" s="1689"/>
    </row>
    <row r="113" spans="1:19" ht="18" customHeight="1">
      <c r="A113" s="1711"/>
      <c r="B113" s="1842" t="s">
        <v>1428</v>
      </c>
      <c r="C113" s="1841"/>
      <c r="D113" s="1841"/>
      <c r="E113" s="1841"/>
      <c r="F113" s="1841"/>
      <c r="G113" s="1841"/>
      <c r="H113" s="1841"/>
      <c r="I113" s="1841"/>
      <c r="J113" s="1841"/>
      <c r="K113" s="1841"/>
      <c r="L113" s="1841"/>
      <c r="M113" s="1841"/>
      <c r="N113" s="1841"/>
      <c r="O113" s="1841"/>
      <c r="P113" s="1841"/>
      <c r="Q113" s="1841"/>
      <c r="R113" s="1841"/>
      <c r="S113" s="1771"/>
    </row>
    <row r="114" spans="1:19" ht="18" customHeight="1">
      <c r="A114" s="1711"/>
      <c r="B114" s="1704" t="s">
        <v>1429</v>
      </c>
      <c r="C114" s="1670"/>
      <c r="D114" s="1670"/>
      <c r="E114" s="1670"/>
      <c r="F114" s="1670"/>
      <c r="G114" s="1670"/>
      <c r="H114" s="1670"/>
      <c r="I114" s="1670"/>
      <c r="J114" s="1670"/>
      <c r="K114" s="1670"/>
      <c r="L114" s="1670"/>
      <c r="M114" s="1670"/>
      <c r="N114" s="1670"/>
      <c r="O114" s="1670"/>
      <c r="P114" s="1670"/>
      <c r="Q114" s="1670"/>
      <c r="R114" s="1843"/>
      <c r="S114" s="1690"/>
    </row>
    <row r="115" spans="1:19" ht="30" customHeight="1">
      <c r="A115" s="973"/>
      <c r="B115" s="1844" t="s">
        <v>1430</v>
      </c>
      <c r="C115" s="1676"/>
      <c r="D115" s="1676"/>
      <c r="E115" s="1676"/>
      <c r="F115" s="1677"/>
      <c r="G115" s="1845"/>
      <c r="H115" s="1845"/>
      <c r="I115" s="1845"/>
      <c r="J115" s="1845"/>
      <c r="K115" s="1845"/>
      <c r="L115" s="1845"/>
      <c r="M115" s="1845"/>
      <c r="N115" s="1845"/>
      <c r="O115" s="1845"/>
      <c r="P115" s="1845"/>
      <c r="Q115" s="1845"/>
      <c r="R115" s="1845"/>
      <c r="S115" s="54"/>
    </row>
    <row r="116" spans="1:19" ht="30" customHeight="1">
      <c r="A116" s="71"/>
      <c r="B116" s="1024" t="s">
        <v>1272</v>
      </c>
      <c r="C116" s="935" t="s">
        <v>1273</v>
      </c>
      <c r="D116" s="27"/>
      <c r="E116" s="1025">
        <v>485000</v>
      </c>
      <c r="F116" s="84"/>
      <c r="G116" s="1026"/>
      <c r="H116" s="1027"/>
      <c r="I116" s="1027"/>
      <c r="J116" s="1046"/>
      <c r="K116" s="1046"/>
      <c r="L116" s="1046"/>
      <c r="M116" s="1046"/>
      <c r="N116" s="1047"/>
      <c r="O116" s="1046"/>
      <c r="P116" s="1046"/>
      <c r="Q116" s="1046"/>
      <c r="R116" s="1065"/>
      <c r="S116" s="1728"/>
    </row>
    <row r="117" spans="1:19" ht="30" customHeight="1">
      <c r="A117" s="71"/>
      <c r="B117" s="1028" t="s">
        <v>1274</v>
      </c>
      <c r="C117" s="27" t="s">
        <v>1273</v>
      </c>
      <c r="D117" s="27"/>
      <c r="E117" s="1029">
        <v>550000</v>
      </c>
      <c r="F117" s="1030"/>
      <c r="G117" s="1031"/>
      <c r="H117" s="1032"/>
      <c r="I117" s="1032"/>
      <c r="J117" s="1048"/>
      <c r="K117" s="1048"/>
      <c r="L117" s="1048"/>
      <c r="M117" s="1048"/>
      <c r="N117" s="1047"/>
      <c r="O117" s="1048"/>
      <c r="P117" s="1048"/>
      <c r="Q117" s="1048"/>
      <c r="R117" s="1066"/>
      <c r="S117" s="1729"/>
    </row>
    <row r="118" spans="1:19" ht="30" customHeight="1">
      <c r="A118" s="71"/>
      <c r="B118" s="1028" t="s">
        <v>1375</v>
      </c>
      <c r="C118" s="27" t="s">
        <v>1273</v>
      </c>
      <c r="D118" s="27"/>
      <c r="E118" s="1029">
        <v>615000</v>
      </c>
      <c r="F118" s="1033"/>
      <c r="G118" s="1031"/>
      <c r="H118" s="1032"/>
      <c r="I118" s="1032"/>
      <c r="J118" s="1048"/>
      <c r="K118" s="1048"/>
      <c r="L118" s="1048"/>
      <c r="M118" s="1048"/>
      <c r="N118" s="1047"/>
      <c r="O118" s="1048"/>
      <c r="P118" s="1048"/>
      <c r="Q118" s="1048"/>
      <c r="R118" s="1066"/>
      <c r="S118" s="1729"/>
    </row>
    <row r="119" spans="1:19" ht="30" customHeight="1">
      <c r="A119" s="71"/>
      <c r="B119" s="1028" t="s">
        <v>1276</v>
      </c>
      <c r="C119" s="27" t="s">
        <v>1273</v>
      </c>
      <c r="D119" s="27"/>
      <c r="E119" s="1029">
        <v>735000</v>
      </c>
      <c r="F119" s="1033"/>
      <c r="G119" s="1031"/>
      <c r="H119" s="1032"/>
      <c r="I119" s="1032"/>
      <c r="J119" s="1048"/>
      <c r="K119" s="1048"/>
      <c r="L119" s="1048"/>
      <c r="M119" s="1048"/>
      <c r="N119" s="1047"/>
      <c r="O119" s="1048"/>
      <c r="P119" s="1048"/>
      <c r="Q119" s="1048"/>
      <c r="R119" s="1066"/>
      <c r="S119" s="1729"/>
    </row>
    <row r="120" spans="1:19" ht="30" customHeight="1">
      <c r="A120" s="71"/>
      <c r="B120" s="1028" t="s">
        <v>1277</v>
      </c>
      <c r="C120" s="27" t="s">
        <v>1273</v>
      </c>
      <c r="D120" s="27"/>
      <c r="E120" s="1029">
        <v>800000</v>
      </c>
      <c r="F120" s="1033"/>
      <c r="G120" s="1693" t="s">
        <v>1431</v>
      </c>
      <c r="H120" s="1694"/>
      <c r="I120" s="1694"/>
      <c r="J120" s="1694"/>
      <c r="K120" s="1694"/>
      <c r="L120" s="1694"/>
      <c r="M120" s="1694"/>
      <c r="N120" s="1694"/>
      <c r="O120" s="1694"/>
      <c r="P120" s="1694"/>
      <c r="Q120" s="1694"/>
      <c r="R120" s="1771"/>
      <c r="S120" s="1729"/>
    </row>
    <row r="121" spans="1:19" ht="30" customHeight="1">
      <c r="A121" s="71"/>
      <c r="B121" s="1028" t="s">
        <v>1278</v>
      </c>
      <c r="C121" s="27" t="s">
        <v>1273</v>
      </c>
      <c r="D121" s="27"/>
      <c r="E121" s="1029">
        <v>875000</v>
      </c>
      <c r="F121" s="1033"/>
      <c r="G121" s="1693"/>
      <c r="H121" s="1694"/>
      <c r="I121" s="1694"/>
      <c r="J121" s="1694"/>
      <c r="K121" s="1694"/>
      <c r="L121" s="1694"/>
      <c r="M121" s="1694"/>
      <c r="N121" s="1694"/>
      <c r="O121" s="1694"/>
      <c r="P121" s="1694"/>
      <c r="Q121" s="1694"/>
      <c r="R121" s="1771"/>
      <c r="S121" s="1729"/>
    </row>
    <row r="122" spans="1:19" ht="30" customHeight="1">
      <c r="A122" s="71"/>
      <c r="B122" s="1028" t="s">
        <v>1279</v>
      </c>
      <c r="C122" s="27" t="s">
        <v>1273</v>
      </c>
      <c r="D122" s="27"/>
      <c r="E122" s="1034">
        <v>1090000</v>
      </c>
      <c r="F122" s="1035"/>
      <c r="G122" s="1693"/>
      <c r="H122" s="1694"/>
      <c r="I122" s="1694"/>
      <c r="J122" s="1694"/>
      <c r="K122" s="1694"/>
      <c r="L122" s="1694"/>
      <c r="M122" s="1694"/>
      <c r="N122" s="1694"/>
      <c r="O122" s="1694"/>
      <c r="P122" s="1694"/>
      <c r="Q122" s="1694"/>
      <c r="R122" s="1771"/>
      <c r="S122" s="1729"/>
    </row>
    <row r="123" spans="1:19" ht="30" customHeight="1">
      <c r="A123" s="71"/>
      <c r="B123" s="1028" t="s">
        <v>1280</v>
      </c>
      <c r="C123" s="27" t="s">
        <v>1273</v>
      </c>
      <c r="D123" s="27"/>
      <c r="E123" s="84">
        <v>1210000</v>
      </c>
      <c r="F123" s="1036"/>
      <c r="G123" s="1693"/>
      <c r="H123" s="1694"/>
      <c r="I123" s="1694"/>
      <c r="J123" s="1694"/>
      <c r="K123" s="1694"/>
      <c r="L123" s="1694"/>
      <c r="M123" s="1694"/>
      <c r="N123" s="1694"/>
      <c r="O123" s="1694"/>
      <c r="P123" s="1694"/>
      <c r="Q123" s="1694"/>
      <c r="R123" s="1771"/>
      <c r="S123" s="1729"/>
    </row>
    <row r="124" spans="1:19" ht="30" customHeight="1">
      <c r="A124" s="71"/>
      <c r="B124" s="1028" t="s">
        <v>1281</v>
      </c>
      <c r="C124" s="27" t="s">
        <v>1273</v>
      </c>
      <c r="D124" s="27"/>
      <c r="E124" s="84">
        <v>1320000</v>
      </c>
      <c r="F124" s="1036"/>
      <c r="G124" s="1031"/>
      <c r="H124" s="1032"/>
      <c r="I124" s="1032"/>
      <c r="J124" s="1048"/>
      <c r="K124" s="1048"/>
      <c r="L124" s="1048"/>
      <c r="M124" s="1048"/>
      <c r="N124" s="1047"/>
      <c r="O124" s="1048"/>
      <c r="P124" s="1048"/>
      <c r="Q124" s="1048"/>
      <c r="R124" s="1066"/>
      <c r="S124" s="1729"/>
    </row>
    <row r="125" spans="1:19" ht="30" customHeight="1">
      <c r="A125" s="71"/>
      <c r="B125" s="1028" t="s">
        <v>1282</v>
      </c>
      <c r="C125" s="27" t="s">
        <v>1273</v>
      </c>
      <c r="D125" s="27"/>
      <c r="E125" s="84">
        <v>1650000</v>
      </c>
      <c r="F125" s="1036"/>
      <c r="G125" s="1031"/>
      <c r="H125" s="1032"/>
      <c r="I125" s="1032"/>
      <c r="J125" s="1048"/>
      <c r="K125" s="1048"/>
      <c r="L125" s="1048"/>
      <c r="M125" s="1048"/>
      <c r="N125" s="1047"/>
      <c r="O125" s="1048"/>
      <c r="P125" s="1048"/>
      <c r="Q125" s="1048"/>
      <c r="R125" s="1066"/>
      <c r="S125" s="1729"/>
    </row>
    <row r="126" spans="1:19" ht="30" customHeight="1">
      <c r="A126" s="71"/>
      <c r="B126" s="1028" t="s">
        <v>1283</v>
      </c>
      <c r="C126" s="27" t="s">
        <v>1273</v>
      </c>
      <c r="D126" s="27"/>
      <c r="E126" s="1037">
        <v>1785000</v>
      </c>
      <c r="F126" s="1038"/>
      <c r="G126" s="1031"/>
      <c r="H126" s="1032"/>
      <c r="I126" s="1032"/>
      <c r="J126" s="1048"/>
      <c r="K126" s="1048"/>
      <c r="L126" s="1048"/>
      <c r="M126" s="1048"/>
      <c r="N126" s="1047"/>
      <c r="O126" s="1048"/>
      <c r="P126" s="1048"/>
      <c r="Q126" s="1048"/>
      <c r="R126" s="1066"/>
      <c r="S126" s="1729"/>
    </row>
    <row r="127" spans="1:19" ht="30" customHeight="1">
      <c r="A127" s="71"/>
      <c r="B127" s="1028" t="s">
        <v>1284</v>
      </c>
      <c r="C127" s="27" t="s">
        <v>1273</v>
      </c>
      <c r="D127" s="27"/>
      <c r="E127" s="1034">
        <v>1930000</v>
      </c>
      <c r="F127" s="1035"/>
      <c r="G127" s="1031"/>
      <c r="H127" s="1032"/>
      <c r="I127" s="1032"/>
      <c r="J127" s="1048"/>
      <c r="K127" s="1048"/>
      <c r="L127" s="1048"/>
      <c r="M127" s="1048"/>
      <c r="N127" s="1047"/>
      <c r="O127" s="1048"/>
      <c r="P127" s="1048"/>
      <c r="Q127" s="1048"/>
      <c r="R127" s="1066"/>
      <c r="S127" s="1729"/>
    </row>
    <row r="128" spans="1:19" ht="30" customHeight="1">
      <c r="A128" s="71"/>
      <c r="B128" s="1028" t="s">
        <v>1285</v>
      </c>
      <c r="C128" s="27" t="s">
        <v>1273</v>
      </c>
      <c r="D128" s="27"/>
      <c r="E128" s="1034">
        <v>2750000</v>
      </c>
      <c r="F128" s="1035"/>
      <c r="G128" s="1031"/>
      <c r="H128" s="1032"/>
      <c r="I128" s="1032"/>
      <c r="J128" s="1048"/>
      <c r="K128" s="1048"/>
      <c r="L128" s="1048"/>
      <c r="M128" s="1048"/>
      <c r="N128" s="1047"/>
      <c r="O128" s="1048"/>
      <c r="P128" s="1048"/>
      <c r="Q128" s="1048"/>
      <c r="R128" s="1066"/>
      <c r="S128" s="1729"/>
    </row>
    <row r="129" spans="1:19" ht="30" customHeight="1">
      <c r="A129" s="71"/>
      <c r="B129" s="1028" t="s">
        <v>1286</v>
      </c>
      <c r="C129" s="27" t="s">
        <v>1273</v>
      </c>
      <c r="D129" s="27"/>
      <c r="E129" s="1067">
        <v>3050000</v>
      </c>
      <c r="F129" s="1067"/>
      <c r="G129" s="1031"/>
      <c r="H129" s="1032"/>
      <c r="I129" s="1032"/>
      <c r="J129" s="1048"/>
      <c r="K129" s="1048"/>
      <c r="L129" s="1048"/>
      <c r="M129" s="1048"/>
      <c r="N129" s="1047"/>
      <c r="O129" s="1048"/>
      <c r="P129" s="1048"/>
      <c r="Q129" s="1048"/>
      <c r="R129" s="1066"/>
      <c r="S129" s="1729"/>
    </row>
    <row r="130" spans="1:19" ht="30" customHeight="1">
      <c r="A130" s="71"/>
      <c r="B130" s="1028" t="s">
        <v>1287</v>
      </c>
      <c r="C130" s="27" t="s">
        <v>1273</v>
      </c>
      <c r="D130" s="27"/>
      <c r="E130" s="1037">
        <v>3300000</v>
      </c>
      <c r="F130" s="1038"/>
      <c r="G130" s="1031"/>
      <c r="H130" s="1032"/>
      <c r="I130" s="1032"/>
      <c r="J130" s="1048"/>
      <c r="K130" s="1048"/>
      <c r="L130" s="1048"/>
      <c r="M130" s="1048"/>
      <c r="N130" s="1047"/>
      <c r="O130" s="1048"/>
      <c r="P130" s="1048"/>
      <c r="Q130" s="1048"/>
      <c r="R130" s="1066"/>
      <c r="S130" s="1729"/>
    </row>
    <row r="131" spans="1:19" ht="30" customHeight="1">
      <c r="A131" s="71"/>
      <c r="B131" s="1028" t="s">
        <v>1288</v>
      </c>
      <c r="C131" s="27" t="s">
        <v>1273</v>
      </c>
      <c r="D131" s="27"/>
      <c r="E131" s="1034">
        <v>3950000</v>
      </c>
      <c r="F131" s="1035"/>
      <c r="G131" s="1031"/>
      <c r="H131" s="1032"/>
      <c r="I131" s="1032"/>
      <c r="J131" s="1048"/>
      <c r="K131" s="1048"/>
      <c r="L131" s="1048"/>
      <c r="M131" s="1048"/>
      <c r="N131" s="1047"/>
      <c r="O131" s="1048"/>
      <c r="P131" s="1048"/>
      <c r="Q131" s="1048"/>
      <c r="R131" s="1066"/>
      <c r="S131" s="1729"/>
    </row>
    <row r="132" spans="1:19" ht="30" customHeight="1">
      <c r="A132" s="71"/>
      <c r="B132" s="1028" t="s">
        <v>1289</v>
      </c>
      <c r="C132" s="27" t="s">
        <v>1273</v>
      </c>
      <c r="D132" s="27"/>
      <c r="E132" s="1034">
        <v>4350000</v>
      </c>
      <c r="F132" s="1035"/>
      <c r="G132" s="1031"/>
      <c r="H132" s="1032"/>
      <c r="I132" s="1032"/>
      <c r="J132" s="1048"/>
      <c r="K132" s="1048"/>
      <c r="L132" s="1048"/>
      <c r="M132" s="1048"/>
      <c r="N132" s="1047"/>
      <c r="O132" s="1048"/>
      <c r="P132" s="1048"/>
      <c r="Q132" s="1048"/>
      <c r="R132" s="1066"/>
      <c r="S132" s="1729"/>
    </row>
    <row r="133" spans="1:19" ht="30" customHeight="1">
      <c r="A133" s="71"/>
      <c r="B133" s="1068" t="s">
        <v>1290</v>
      </c>
      <c r="C133" s="27" t="s">
        <v>1273</v>
      </c>
      <c r="D133" s="27"/>
      <c r="E133" s="1067">
        <v>4750000</v>
      </c>
      <c r="F133" s="1069"/>
      <c r="G133" s="1070"/>
      <c r="H133" s="1071"/>
      <c r="I133" s="1071"/>
      <c r="J133" s="1091"/>
      <c r="K133" s="1091"/>
      <c r="L133" s="1091"/>
      <c r="M133" s="1091"/>
      <c r="N133" s="1047"/>
      <c r="O133" s="1048"/>
      <c r="P133" s="1048"/>
      <c r="Q133" s="1048"/>
      <c r="R133" s="1048"/>
      <c r="S133" s="1730"/>
    </row>
    <row r="134" spans="1:19" ht="30" customHeight="1">
      <c r="A134" s="71"/>
      <c r="B134" s="1653" t="s">
        <v>1432</v>
      </c>
      <c r="C134" s="1676"/>
      <c r="D134" s="1676"/>
      <c r="E134" s="1676"/>
      <c r="F134" s="1677"/>
      <c r="G134" s="1845"/>
      <c r="H134" s="1845"/>
      <c r="I134" s="1845"/>
      <c r="J134" s="1845"/>
      <c r="K134" s="1845"/>
      <c r="L134" s="1845"/>
      <c r="M134" s="1845"/>
      <c r="N134" s="1845"/>
      <c r="O134" s="1845"/>
      <c r="P134" s="1845"/>
      <c r="Q134" s="1845"/>
      <c r="R134" s="1846"/>
      <c r="S134" s="1854"/>
    </row>
    <row r="135" spans="1:19" ht="30" customHeight="1">
      <c r="A135" s="71"/>
      <c r="B135" s="1024" t="s">
        <v>1433</v>
      </c>
      <c r="C135" s="935" t="s">
        <v>1273</v>
      </c>
      <c r="D135" s="27"/>
      <c r="E135" s="1025">
        <v>860000</v>
      </c>
      <c r="F135" s="84"/>
      <c r="G135" s="1072"/>
      <c r="H135" s="1072"/>
      <c r="I135" s="1072"/>
      <c r="J135" s="1047"/>
      <c r="K135" s="1047"/>
      <c r="L135" s="1047"/>
      <c r="M135" s="1047"/>
      <c r="N135" s="1092"/>
      <c r="O135" s="1048"/>
      <c r="P135" s="1048"/>
      <c r="Q135" s="1048"/>
      <c r="R135" s="1048"/>
      <c r="S135" s="1854"/>
    </row>
    <row r="136" spans="1:19" ht="30" customHeight="1">
      <c r="A136" s="71"/>
      <c r="B136" s="1024" t="s">
        <v>1434</v>
      </c>
      <c r="C136" s="27" t="s">
        <v>1273</v>
      </c>
      <c r="D136" s="27"/>
      <c r="E136" s="1029">
        <v>960000</v>
      </c>
      <c r="F136" s="84"/>
      <c r="G136" s="1072"/>
      <c r="H136" s="1072"/>
      <c r="I136" s="1072"/>
      <c r="J136" s="1047"/>
      <c r="K136" s="1047"/>
      <c r="L136" s="1047"/>
      <c r="M136" s="1047"/>
      <c r="N136" s="1092"/>
      <c r="O136" s="1048"/>
      <c r="P136" s="1048"/>
      <c r="Q136" s="1048"/>
      <c r="R136" s="1048"/>
      <c r="S136" s="1854"/>
    </row>
    <row r="137" spans="1:19" ht="30" customHeight="1">
      <c r="A137" s="71"/>
      <c r="B137" s="1024" t="s">
        <v>1435</v>
      </c>
      <c r="C137" s="27" t="s">
        <v>1273</v>
      </c>
      <c r="D137" s="27"/>
      <c r="E137" s="1029">
        <v>1290000</v>
      </c>
      <c r="F137" s="84"/>
      <c r="G137" s="1847" t="s">
        <v>1436</v>
      </c>
      <c r="H137" s="1847"/>
      <c r="I137" s="1847"/>
      <c r="J137" s="1847"/>
      <c r="K137" s="1847"/>
      <c r="L137" s="1847"/>
      <c r="M137" s="1847"/>
      <c r="N137" s="1847"/>
      <c r="O137" s="1847"/>
      <c r="P137" s="1847"/>
      <c r="Q137" s="1847"/>
      <c r="R137" s="1848"/>
      <c r="S137" s="1854"/>
    </row>
    <row r="138" spans="1:19" ht="30" customHeight="1">
      <c r="A138" s="71"/>
      <c r="B138" s="1024" t="s">
        <v>1437</v>
      </c>
      <c r="C138" s="27" t="s">
        <v>1273</v>
      </c>
      <c r="D138" s="27"/>
      <c r="E138" s="1029">
        <v>1420000</v>
      </c>
      <c r="F138" s="84"/>
      <c r="G138" s="1072"/>
      <c r="H138" s="1072"/>
      <c r="I138" s="1072"/>
      <c r="J138" s="1047"/>
      <c r="K138" s="1047"/>
      <c r="L138" s="1047"/>
      <c r="M138" s="1047"/>
      <c r="N138" s="1092"/>
      <c r="O138" s="1048"/>
      <c r="P138" s="1048"/>
      <c r="Q138" s="1048"/>
      <c r="R138" s="1048"/>
      <c r="S138" s="1854"/>
    </row>
    <row r="139" spans="1:19" ht="30" customHeight="1">
      <c r="A139" s="71"/>
      <c r="B139" s="1024" t="s">
        <v>1438</v>
      </c>
      <c r="C139" s="27" t="s">
        <v>1273</v>
      </c>
      <c r="D139" s="27"/>
      <c r="E139" s="1029">
        <v>1870000</v>
      </c>
      <c r="F139" s="84"/>
      <c r="G139" s="1072"/>
      <c r="H139" s="1072"/>
      <c r="I139" s="1072"/>
      <c r="J139" s="1047"/>
      <c r="K139" s="1047"/>
      <c r="L139" s="1047"/>
      <c r="M139" s="1047"/>
      <c r="N139" s="1092"/>
      <c r="O139" s="1048"/>
      <c r="P139" s="1048"/>
      <c r="Q139" s="1048"/>
      <c r="R139" s="1048"/>
      <c r="S139" s="1854"/>
    </row>
    <row r="140" spans="1:19" ht="30" customHeight="1">
      <c r="A140" s="71"/>
      <c r="B140" s="1073" t="s">
        <v>1439</v>
      </c>
      <c r="C140" s="949" t="s">
        <v>1273</v>
      </c>
      <c r="D140" s="949"/>
      <c r="E140" s="1034">
        <v>1980000</v>
      </c>
      <c r="F140" s="1074"/>
      <c r="G140" s="1072"/>
      <c r="H140" s="1072"/>
      <c r="I140" s="1072"/>
      <c r="J140" s="1047"/>
      <c r="K140" s="1047"/>
      <c r="L140" s="1047"/>
      <c r="M140" s="1047"/>
      <c r="N140" s="1092"/>
      <c r="O140" s="1048"/>
      <c r="P140" s="1048"/>
      <c r="Q140" s="1048"/>
      <c r="R140" s="1048"/>
      <c r="S140" s="1854"/>
    </row>
    <row r="141" spans="1:19" ht="45" customHeight="1">
      <c r="A141" s="12">
        <v>2</v>
      </c>
      <c r="B141" s="1849" t="s">
        <v>1408</v>
      </c>
      <c r="C141" s="1849"/>
      <c r="D141" s="1849"/>
      <c r="E141" s="1849"/>
      <c r="F141" s="1849"/>
      <c r="G141" s="1849"/>
      <c r="H141" s="1849"/>
      <c r="I141" s="1849"/>
      <c r="J141" s="1849"/>
      <c r="K141" s="1849"/>
      <c r="L141" s="1849"/>
      <c r="M141" s="1849"/>
      <c r="N141" s="1849"/>
      <c r="O141" s="1849"/>
      <c r="P141" s="1849"/>
      <c r="Q141" s="1849"/>
      <c r="R141" s="1849"/>
      <c r="S141" s="58"/>
    </row>
    <row r="142" spans="1:19">
      <c r="A142" s="71"/>
      <c r="B142" s="1075" t="s">
        <v>1291</v>
      </c>
      <c r="C142" s="1076"/>
      <c r="D142" s="1077"/>
      <c r="E142" s="32"/>
      <c r="F142" s="105"/>
      <c r="G142" s="1860" t="s">
        <v>1292</v>
      </c>
      <c r="H142" s="1861"/>
      <c r="I142" s="1861"/>
      <c r="J142" s="1861"/>
      <c r="K142" s="1861"/>
      <c r="L142" s="1861"/>
      <c r="M142" s="1861"/>
      <c r="N142" s="1861"/>
      <c r="O142" s="1861"/>
      <c r="P142" s="1861"/>
      <c r="Q142" s="1861"/>
      <c r="R142" s="1861"/>
      <c r="S142" s="1731"/>
    </row>
    <row r="143" spans="1:19" ht="30">
      <c r="A143" s="71"/>
      <c r="B143" s="1078" t="s">
        <v>1293</v>
      </c>
      <c r="C143" s="27" t="s">
        <v>1273</v>
      </c>
      <c r="D143" s="1728" t="s">
        <v>1294</v>
      </c>
      <c r="E143" s="108">
        <v>1440000</v>
      </c>
      <c r="F143" s="107"/>
      <c r="G143" s="1791"/>
      <c r="H143" s="1715"/>
      <c r="I143" s="1715"/>
      <c r="J143" s="1715"/>
      <c r="K143" s="1715"/>
      <c r="L143" s="1715"/>
      <c r="M143" s="1715"/>
      <c r="N143" s="1715"/>
      <c r="O143" s="1715"/>
      <c r="P143" s="1715"/>
      <c r="Q143" s="1715"/>
      <c r="R143" s="1715"/>
      <c r="S143" s="1732"/>
    </row>
    <row r="144" spans="1:19" ht="30">
      <c r="A144" s="71"/>
      <c r="B144" s="1078" t="s">
        <v>1295</v>
      </c>
      <c r="C144" s="27" t="s">
        <v>1273</v>
      </c>
      <c r="D144" s="1729"/>
      <c r="E144" s="108">
        <v>1580000</v>
      </c>
      <c r="F144" s="107"/>
      <c r="G144" s="1791"/>
      <c r="H144" s="1715"/>
      <c r="I144" s="1715"/>
      <c r="J144" s="1715"/>
      <c r="K144" s="1715"/>
      <c r="L144" s="1715"/>
      <c r="M144" s="1715"/>
      <c r="N144" s="1715"/>
      <c r="O144" s="1715"/>
      <c r="P144" s="1715"/>
      <c r="Q144" s="1715"/>
      <c r="R144" s="1715"/>
      <c r="S144" s="1732"/>
    </row>
    <row r="145" spans="1:19" ht="30">
      <c r="A145" s="71"/>
      <c r="B145" s="1078" t="s">
        <v>1296</v>
      </c>
      <c r="C145" s="27" t="s">
        <v>1273</v>
      </c>
      <c r="D145" s="1729"/>
      <c r="E145" s="108">
        <v>1690000</v>
      </c>
      <c r="F145" s="107"/>
      <c r="G145" s="1791"/>
      <c r="H145" s="1715"/>
      <c r="I145" s="1715"/>
      <c r="J145" s="1715"/>
      <c r="K145" s="1715"/>
      <c r="L145" s="1715"/>
      <c r="M145" s="1715"/>
      <c r="N145" s="1715"/>
      <c r="O145" s="1715"/>
      <c r="P145" s="1715"/>
      <c r="Q145" s="1715"/>
      <c r="R145" s="1715"/>
      <c r="S145" s="1732"/>
    </row>
    <row r="146" spans="1:19" ht="30">
      <c r="A146" s="71"/>
      <c r="B146" s="1078" t="s">
        <v>1297</v>
      </c>
      <c r="C146" s="27" t="s">
        <v>1273</v>
      </c>
      <c r="D146" s="1730"/>
      <c r="E146" s="108">
        <v>2030000</v>
      </c>
      <c r="F146" s="107"/>
      <c r="G146" s="1791"/>
      <c r="H146" s="1715"/>
      <c r="I146" s="1715"/>
      <c r="J146" s="1715"/>
      <c r="K146" s="1715"/>
      <c r="L146" s="1715"/>
      <c r="M146" s="1715"/>
      <c r="N146" s="1715"/>
      <c r="O146" s="1715"/>
      <c r="P146" s="1715"/>
      <c r="Q146" s="1715"/>
      <c r="R146" s="1715"/>
      <c r="S146" s="1732"/>
    </row>
    <row r="147" spans="1:19" ht="30">
      <c r="A147" s="71"/>
      <c r="B147" s="1078" t="s">
        <v>1298</v>
      </c>
      <c r="C147" s="27" t="s">
        <v>1273</v>
      </c>
      <c r="D147" s="1728" t="s">
        <v>1294</v>
      </c>
      <c r="E147" s="108">
        <v>2170000</v>
      </c>
      <c r="F147" s="107"/>
      <c r="G147" s="1791"/>
      <c r="H147" s="1715"/>
      <c r="I147" s="1715"/>
      <c r="J147" s="1715"/>
      <c r="K147" s="1715"/>
      <c r="L147" s="1715"/>
      <c r="M147" s="1715"/>
      <c r="N147" s="1715"/>
      <c r="O147" s="1715"/>
      <c r="P147" s="1715"/>
      <c r="Q147" s="1715"/>
      <c r="R147" s="1715"/>
      <c r="S147" s="1732"/>
    </row>
    <row r="148" spans="1:19" ht="30">
      <c r="A148" s="71"/>
      <c r="B148" s="1078" t="s">
        <v>1299</v>
      </c>
      <c r="C148" s="27" t="s">
        <v>1273</v>
      </c>
      <c r="D148" s="1729"/>
      <c r="E148" s="108">
        <v>2280000</v>
      </c>
      <c r="F148" s="107"/>
      <c r="G148" s="1791"/>
      <c r="H148" s="1715"/>
      <c r="I148" s="1715"/>
      <c r="J148" s="1715"/>
      <c r="K148" s="1715"/>
      <c r="L148" s="1715"/>
      <c r="M148" s="1715"/>
      <c r="N148" s="1715"/>
      <c r="O148" s="1715"/>
      <c r="P148" s="1715"/>
      <c r="Q148" s="1715"/>
      <c r="R148" s="1715"/>
      <c r="S148" s="1732"/>
    </row>
    <row r="149" spans="1:19" ht="30">
      <c r="A149" s="71"/>
      <c r="B149" s="1079" t="s">
        <v>1300</v>
      </c>
      <c r="C149" s="27" t="s">
        <v>1273</v>
      </c>
      <c r="D149" s="1729"/>
      <c r="E149" s="108">
        <v>2910000</v>
      </c>
      <c r="F149" s="107"/>
      <c r="G149" s="1791"/>
      <c r="H149" s="1715"/>
      <c r="I149" s="1715"/>
      <c r="J149" s="1715"/>
      <c r="K149" s="1715"/>
      <c r="L149" s="1715"/>
      <c r="M149" s="1715"/>
      <c r="N149" s="1715"/>
      <c r="O149" s="1715"/>
      <c r="P149" s="1715"/>
      <c r="Q149" s="1715"/>
      <c r="R149" s="1715"/>
      <c r="S149" s="1732"/>
    </row>
    <row r="150" spans="1:19" ht="30">
      <c r="A150" s="71"/>
      <c r="B150" s="1079" t="s">
        <v>1301</v>
      </c>
      <c r="C150" s="27" t="s">
        <v>1273</v>
      </c>
      <c r="D150" s="1730"/>
      <c r="E150" s="108">
        <v>3190000</v>
      </c>
      <c r="F150" s="107"/>
      <c r="G150" s="1791"/>
      <c r="H150" s="1715"/>
      <c r="I150" s="1715"/>
      <c r="J150" s="1715"/>
      <c r="K150" s="1715"/>
      <c r="L150" s="1715"/>
      <c r="M150" s="1715"/>
      <c r="N150" s="1715"/>
      <c r="O150" s="1715"/>
      <c r="P150" s="1715"/>
      <c r="Q150" s="1715"/>
      <c r="R150" s="1715"/>
      <c r="S150" s="1732"/>
    </row>
    <row r="151" spans="1:19" ht="30">
      <c r="A151" s="71"/>
      <c r="B151" s="1079" t="s">
        <v>1302</v>
      </c>
      <c r="C151" s="27" t="s">
        <v>1273</v>
      </c>
      <c r="D151" s="1728" t="s">
        <v>1294</v>
      </c>
      <c r="E151" s="108">
        <v>3400000</v>
      </c>
      <c r="F151" s="107"/>
      <c r="G151" s="1791"/>
      <c r="H151" s="1715"/>
      <c r="I151" s="1715"/>
      <c r="J151" s="1715"/>
      <c r="K151" s="1715"/>
      <c r="L151" s="1715"/>
      <c r="M151" s="1715"/>
      <c r="N151" s="1715"/>
      <c r="O151" s="1715"/>
      <c r="P151" s="1715"/>
      <c r="Q151" s="1715"/>
      <c r="R151" s="1715"/>
      <c r="S151" s="1732"/>
    </row>
    <row r="152" spans="1:19" ht="30">
      <c r="A152" s="71"/>
      <c r="B152" s="1079" t="s">
        <v>1303</v>
      </c>
      <c r="C152" s="27" t="s">
        <v>1273</v>
      </c>
      <c r="D152" s="1729"/>
      <c r="E152" s="108">
        <v>3980000</v>
      </c>
      <c r="F152" s="107"/>
      <c r="G152" s="1791"/>
      <c r="H152" s="1715"/>
      <c r="I152" s="1715"/>
      <c r="J152" s="1715"/>
      <c r="K152" s="1715"/>
      <c r="L152" s="1715"/>
      <c r="M152" s="1715"/>
      <c r="N152" s="1715"/>
      <c r="O152" s="1715"/>
      <c r="P152" s="1715"/>
      <c r="Q152" s="1715"/>
      <c r="R152" s="1715"/>
      <c r="S152" s="1732"/>
    </row>
    <row r="153" spans="1:19" ht="30">
      <c r="A153" s="71"/>
      <c r="B153" s="1079" t="s">
        <v>1304</v>
      </c>
      <c r="C153" s="27" t="s">
        <v>1273</v>
      </c>
      <c r="D153" s="1729"/>
      <c r="E153" s="108">
        <v>4500000</v>
      </c>
      <c r="F153" s="107"/>
      <c r="G153" s="1791"/>
      <c r="H153" s="1715"/>
      <c r="I153" s="1715"/>
      <c r="J153" s="1715"/>
      <c r="K153" s="1715"/>
      <c r="L153" s="1715"/>
      <c r="M153" s="1715"/>
      <c r="N153" s="1715"/>
      <c r="O153" s="1715"/>
      <c r="P153" s="1715"/>
      <c r="Q153" s="1715"/>
      <c r="R153" s="1715"/>
      <c r="S153" s="1732"/>
    </row>
    <row r="154" spans="1:19" ht="30">
      <c r="A154" s="71"/>
      <c r="B154" s="1079" t="s">
        <v>1305</v>
      </c>
      <c r="C154" s="27" t="s">
        <v>1273</v>
      </c>
      <c r="D154" s="1730"/>
      <c r="E154" s="108">
        <v>4590000</v>
      </c>
      <c r="F154" s="107"/>
      <c r="G154" s="1862"/>
      <c r="H154" s="1863"/>
      <c r="I154" s="1863"/>
      <c r="J154" s="1863"/>
      <c r="K154" s="1863"/>
      <c r="L154" s="1863"/>
      <c r="M154" s="1863"/>
      <c r="N154" s="1863"/>
      <c r="O154" s="1863"/>
      <c r="P154" s="1863"/>
      <c r="Q154" s="1863"/>
      <c r="R154" s="1863"/>
      <c r="S154" s="1733"/>
    </row>
    <row r="155" spans="1:19" ht="30" customHeight="1">
      <c r="A155" s="1080" t="s">
        <v>1266</v>
      </c>
      <c r="B155" s="1671" t="s">
        <v>1306</v>
      </c>
      <c r="C155" s="1672"/>
      <c r="D155" s="1672"/>
      <c r="E155" s="1672"/>
      <c r="F155" s="1672"/>
      <c r="G155" s="1672"/>
      <c r="H155" s="1672"/>
      <c r="I155" s="1672"/>
      <c r="J155" s="1672"/>
      <c r="K155" s="1672"/>
      <c r="L155" s="1672"/>
      <c r="M155" s="1672"/>
      <c r="N155" s="1672"/>
      <c r="O155" s="1672"/>
      <c r="P155" s="1672"/>
      <c r="Q155" s="1672"/>
      <c r="R155" s="1673"/>
      <c r="S155" s="32"/>
    </row>
    <row r="156" spans="1:19" ht="39.75" customHeight="1">
      <c r="A156" s="12">
        <v>1</v>
      </c>
      <c r="B156" s="1707" t="s">
        <v>1440</v>
      </c>
      <c r="C156" s="1645"/>
      <c r="D156" s="1645"/>
      <c r="E156" s="1645"/>
      <c r="F156" s="1645"/>
      <c r="G156" s="1645"/>
      <c r="H156" s="1645"/>
      <c r="I156" s="1645"/>
      <c r="J156" s="1645"/>
      <c r="K156" s="1645"/>
      <c r="L156" s="1645"/>
      <c r="M156" s="1645"/>
      <c r="N156" s="1645"/>
      <c r="O156" s="1645"/>
      <c r="P156" s="1645"/>
      <c r="Q156" s="1645"/>
      <c r="R156" s="1645"/>
      <c r="S156" s="1093"/>
    </row>
    <row r="157" spans="1:19" ht="30" customHeight="1">
      <c r="A157" s="12"/>
      <c r="B157" s="39" t="s">
        <v>1308</v>
      </c>
      <c r="C157" s="1726"/>
      <c r="D157" s="1727"/>
      <c r="E157" s="1727"/>
      <c r="F157" s="1839"/>
      <c r="G157" s="1726" t="s">
        <v>1309</v>
      </c>
      <c r="H157" s="1727"/>
      <c r="I157" s="1727"/>
      <c r="J157" s="1727"/>
      <c r="K157" s="1727"/>
      <c r="L157" s="1727"/>
      <c r="M157" s="1727"/>
      <c r="N157" s="1727"/>
      <c r="O157" s="1727"/>
      <c r="P157" s="1727"/>
      <c r="Q157" s="1727"/>
      <c r="R157" s="1727"/>
      <c r="S157" s="58"/>
    </row>
    <row r="158" spans="1:19" ht="60" customHeight="1">
      <c r="A158" s="71"/>
      <c r="B158" s="1081" t="s">
        <v>1310</v>
      </c>
      <c r="C158" s="66" t="s">
        <v>1377</v>
      </c>
      <c r="D158" s="43"/>
      <c r="E158" s="1082"/>
      <c r="F158" s="1082"/>
      <c r="G158" s="1678">
        <v>2389000</v>
      </c>
      <c r="H158" s="1679"/>
      <c r="I158" s="1679"/>
      <c r="J158" s="1679"/>
      <c r="K158" s="1679"/>
      <c r="L158" s="1679"/>
      <c r="M158" s="1679"/>
      <c r="N158" s="1679"/>
      <c r="O158" s="1679"/>
      <c r="P158" s="1679"/>
      <c r="Q158" s="1679"/>
      <c r="R158" s="1679"/>
      <c r="S158" s="1094"/>
    </row>
    <row r="159" spans="1:19" ht="60" customHeight="1">
      <c r="A159" s="71"/>
      <c r="B159" s="1083" t="s">
        <v>1311</v>
      </c>
      <c r="C159" s="66" t="s">
        <v>1377</v>
      </c>
      <c r="D159" s="43"/>
      <c r="E159" s="108"/>
      <c r="F159" s="108"/>
      <c r="G159" s="1678">
        <v>2389000</v>
      </c>
      <c r="H159" s="1679"/>
      <c r="I159" s="1679"/>
      <c r="J159" s="1679"/>
      <c r="K159" s="1679"/>
      <c r="L159" s="1679"/>
      <c r="M159" s="1679"/>
      <c r="N159" s="1679"/>
      <c r="O159" s="1679"/>
      <c r="P159" s="1679"/>
      <c r="Q159" s="1679"/>
      <c r="R159" s="1679"/>
      <c r="S159" s="1095"/>
    </row>
    <row r="160" spans="1:19" ht="60" customHeight="1">
      <c r="A160" s="71"/>
      <c r="B160" s="1083" t="s">
        <v>1312</v>
      </c>
      <c r="C160" s="66" t="s">
        <v>1377</v>
      </c>
      <c r="D160" s="43"/>
      <c r="E160" s="108"/>
      <c r="F160" s="108"/>
      <c r="G160" s="1678">
        <v>2463000</v>
      </c>
      <c r="H160" s="1679"/>
      <c r="I160" s="1679"/>
      <c r="J160" s="1679"/>
      <c r="K160" s="1679"/>
      <c r="L160" s="1679"/>
      <c r="M160" s="1679"/>
      <c r="N160" s="1679"/>
      <c r="O160" s="1679"/>
      <c r="P160" s="1679"/>
      <c r="Q160" s="1679"/>
      <c r="R160" s="1679"/>
      <c r="S160" s="1095"/>
    </row>
    <row r="161" spans="1:19" ht="60" customHeight="1">
      <c r="A161" s="71"/>
      <c r="B161" s="1083" t="s">
        <v>1313</v>
      </c>
      <c r="C161" s="66" t="s">
        <v>1377</v>
      </c>
      <c r="D161" s="43"/>
      <c r="E161" s="108"/>
      <c r="F161" s="108"/>
      <c r="G161" s="1678">
        <v>2389000</v>
      </c>
      <c r="H161" s="1679"/>
      <c r="I161" s="1679"/>
      <c r="J161" s="1679"/>
      <c r="K161" s="1679"/>
      <c r="L161" s="1679"/>
      <c r="M161" s="1679"/>
      <c r="N161" s="1679"/>
      <c r="O161" s="1679"/>
      <c r="P161" s="1679"/>
      <c r="Q161" s="1679"/>
      <c r="R161" s="1679"/>
      <c r="S161" s="60"/>
    </row>
    <row r="162" spans="1:19" ht="60" customHeight="1">
      <c r="A162" s="71"/>
      <c r="B162" s="1083" t="s">
        <v>1314</v>
      </c>
      <c r="C162" s="66" t="s">
        <v>1377</v>
      </c>
      <c r="D162" s="43"/>
      <c r="E162" s="108"/>
      <c r="F162" s="108"/>
      <c r="G162" s="1678">
        <v>2156000</v>
      </c>
      <c r="H162" s="1679"/>
      <c r="I162" s="1679"/>
      <c r="J162" s="1679"/>
      <c r="K162" s="1679"/>
      <c r="L162" s="1679"/>
      <c r="M162" s="1679"/>
      <c r="N162" s="1679"/>
      <c r="O162" s="1679"/>
      <c r="P162" s="1679"/>
      <c r="Q162" s="1679"/>
      <c r="R162" s="1679"/>
      <c r="S162" s="60"/>
    </row>
    <row r="163" spans="1:19" ht="60" customHeight="1">
      <c r="A163" s="71"/>
      <c r="B163" s="1083" t="s">
        <v>1315</v>
      </c>
      <c r="C163" s="66" t="s">
        <v>1377</v>
      </c>
      <c r="D163" s="43"/>
      <c r="E163" s="108"/>
      <c r="F163" s="108"/>
      <c r="G163" s="1678">
        <v>2156000</v>
      </c>
      <c r="H163" s="1679"/>
      <c r="I163" s="1679"/>
      <c r="J163" s="1679"/>
      <c r="K163" s="1679"/>
      <c r="L163" s="1679"/>
      <c r="M163" s="1679"/>
      <c r="N163" s="1679"/>
      <c r="O163" s="1679"/>
      <c r="P163" s="1679"/>
      <c r="Q163" s="1679"/>
      <c r="R163" s="1679"/>
      <c r="S163" s="60"/>
    </row>
    <row r="164" spans="1:19" ht="60" customHeight="1">
      <c r="A164" s="71"/>
      <c r="B164" s="1083" t="s">
        <v>1316</v>
      </c>
      <c r="C164" s="66" t="s">
        <v>1377</v>
      </c>
      <c r="D164" s="43"/>
      <c r="E164" s="108"/>
      <c r="F164" s="108"/>
      <c r="G164" s="1678">
        <v>2156000</v>
      </c>
      <c r="H164" s="1679"/>
      <c r="I164" s="1679"/>
      <c r="J164" s="1679"/>
      <c r="K164" s="1679"/>
      <c r="L164" s="1679"/>
      <c r="M164" s="1679"/>
      <c r="N164" s="1679"/>
      <c r="O164" s="1679"/>
      <c r="P164" s="1679"/>
      <c r="Q164" s="1679"/>
      <c r="R164" s="1679"/>
      <c r="S164" s="60"/>
    </row>
    <row r="165" spans="1:19" ht="39.950000000000003" customHeight="1">
      <c r="A165" s="20"/>
      <c r="B165" s="1084" t="s">
        <v>1317</v>
      </c>
      <c r="C165" s="1085"/>
      <c r="D165" s="43"/>
      <c r="E165" s="108"/>
      <c r="F165" s="108"/>
      <c r="G165" s="1678"/>
      <c r="H165" s="1679"/>
      <c r="I165" s="1679"/>
      <c r="J165" s="1679"/>
      <c r="K165" s="1679"/>
      <c r="L165" s="1679"/>
      <c r="M165" s="1679"/>
      <c r="N165" s="1679"/>
      <c r="O165" s="1679"/>
      <c r="P165" s="1679"/>
      <c r="Q165" s="1679"/>
      <c r="R165" s="1679"/>
      <c r="S165" s="60"/>
    </row>
    <row r="166" spans="1:19" ht="60" customHeight="1">
      <c r="A166" s="71"/>
      <c r="B166" s="1086" t="s">
        <v>1318</v>
      </c>
      <c r="C166" s="66" t="s">
        <v>1377</v>
      </c>
      <c r="D166" s="43"/>
      <c r="E166" s="108"/>
      <c r="F166" s="108"/>
      <c r="G166" s="1678">
        <v>3198000</v>
      </c>
      <c r="H166" s="1679"/>
      <c r="I166" s="1679"/>
      <c r="J166" s="1679"/>
      <c r="K166" s="1679"/>
      <c r="L166" s="1679"/>
      <c r="M166" s="1679"/>
      <c r="N166" s="1679"/>
      <c r="O166" s="1679"/>
      <c r="P166" s="1679"/>
      <c r="Q166" s="1679"/>
      <c r="R166" s="1679"/>
      <c r="S166" s="60"/>
    </row>
    <row r="167" spans="1:19" ht="60" customHeight="1">
      <c r="A167" s="71"/>
      <c r="B167" s="1086" t="s">
        <v>1319</v>
      </c>
      <c r="C167" s="66" t="s">
        <v>1377</v>
      </c>
      <c r="D167" s="43"/>
      <c r="E167" s="108"/>
      <c r="F167" s="108"/>
      <c r="G167" s="1678">
        <v>3198000</v>
      </c>
      <c r="H167" s="1679"/>
      <c r="I167" s="1679"/>
      <c r="J167" s="1679"/>
      <c r="K167" s="1679"/>
      <c r="L167" s="1679"/>
      <c r="M167" s="1679"/>
      <c r="N167" s="1679"/>
      <c r="O167" s="1679"/>
      <c r="P167" s="1679"/>
      <c r="Q167" s="1679"/>
      <c r="R167" s="1679"/>
      <c r="S167" s="60"/>
    </row>
    <row r="168" spans="1:19" ht="60" customHeight="1">
      <c r="A168" s="71"/>
      <c r="B168" s="1086" t="s">
        <v>1320</v>
      </c>
      <c r="C168" s="66" t="s">
        <v>1377</v>
      </c>
      <c r="D168" s="43"/>
      <c r="E168" s="108"/>
      <c r="F168" s="108"/>
      <c r="G168" s="1678">
        <v>3198000</v>
      </c>
      <c r="H168" s="1679"/>
      <c r="I168" s="1679"/>
      <c r="J168" s="1679"/>
      <c r="K168" s="1679"/>
      <c r="L168" s="1679"/>
      <c r="M168" s="1679"/>
      <c r="N168" s="1679"/>
      <c r="O168" s="1679"/>
      <c r="P168" s="1679"/>
      <c r="Q168" s="1679"/>
      <c r="R168" s="1679"/>
      <c r="S168" s="60"/>
    </row>
    <row r="169" spans="1:19" ht="60" customHeight="1">
      <c r="A169" s="71"/>
      <c r="B169" s="1086" t="s">
        <v>1321</v>
      </c>
      <c r="C169" s="66" t="s">
        <v>1377</v>
      </c>
      <c r="D169" s="43"/>
      <c r="E169" s="108"/>
      <c r="F169" s="108"/>
      <c r="G169" s="1678">
        <v>2973000</v>
      </c>
      <c r="H169" s="1679"/>
      <c r="I169" s="1679"/>
      <c r="J169" s="1679"/>
      <c r="K169" s="1679"/>
      <c r="L169" s="1679"/>
      <c r="M169" s="1679"/>
      <c r="N169" s="1679"/>
      <c r="O169" s="1679"/>
      <c r="P169" s="1679"/>
      <c r="Q169" s="1679"/>
      <c r="R169" s="1679"/>
      <c r="S169" s="32"/>
    </row>
    <row r="170" spans="1:19" ht="60" customHeight="1">
      <c r="A170" s="71"/>
      <c r="B170" s="1086" t="s">
        <v>1322</v>
      </c>
      <c r="C170" s="66" t="s">
        <v>1377</v>
      </c>
      <c r="D170" s="43"/>
      <c r="E170" s="108"/>
      <c r="F170" s="108"/>
      <c r="G170" s="1678">
        <v>2973000</v>
      </c>
      <c r="H170" s="1679"/>
      <c r="I170" s="1679"/>
      <c r="J170" s="1679"/>
      <c r="K170" s="1679"/>
      <c r="L170" s="1679"/>
      <c r="M170" s="1679"/>
      <c r="N170" s="1679"/>
      <c r="O170" s="1679"/>
      <c r="P170" s="1679"/>
      <c r="Q170" s="1679"/>
      <c r="R170" s="1679"/>
      <c r="S170" s="32"/>
    </row>
    <row r="171" spans="1:19" ht="60" customHeight="1">
      <c r="A171" s="71"/>
      <c r="B171" s="1086" t="s">
        <v>1323</v>
      </c>
      <c r="C171" s="66" t="s">
        <v>1377</v>
      </c>
      <c r="D171" s="43"/>
      <c r="E171" s="108"/>
      <c r="F171" s="108"/>
      <c r="G171" s="1678">
        <v>2973000</v>
      </c>
      <c r="H171" s="1679"/>
      <c r="I171" s="1679"/>
      <c r="J171" s="1679"/>
      <c r="K171" s="1679"/>
      <c r="L171" s="1679"/>
      <c r="M171" s="1679"/>
      <c r="N171" s="1679"/>
      <c r="O171" s="1679"/>
      <c r="P171" s="1679"/>
      <c r="Q171" s="1679"/>
      <c r="R171" s="1679"/>
      <c r="S171" s="32"/>
    </row>
    <row r="172" spans="1:19" ht="60" customHeight="1">
      <c r="A172" s="71"/>
      <c r="B172" s="1086" t="s">
        <v>1324</v>
      </c>
      <c r="C172" s="66" t="s">
        <v>1377</v>
      </c>
      <c r="D172" s="43"/>
      <c r="E172" s="108"/>
      <c r="F172" s="108"/>
      <c r="G172" s="1678">
        <v>2973000</v>
      </c>
      <c r="H172" s="1679"/>
      <c r="I172" s="1679"/>
      <c r="J172" s="1679"/>
      <c r="K172" s="1679"/>
      <c r="L172" s="1679"/>
      <c r="M172" s="1679"/>
      <c r="N172" s="1679"/>
      <c r="O172" s="1679"/>
      <c r="P172" s="1679"/>
      <c r="Q172" s="1679"/>
      <c r="R172" s="1679"/>
      <c r="S172" s="32"/>
    </row>
    <row r="173" spans="1:19" ht="39.950000000000003" customHeight="1">
      <c r="A173" s="20"/>
      <c r="B173" s="1707" t="s">
        <v>1378</v>
      </c>
      <c r="C173" s="1850"/>
      <c r="D173" s="43"/>
      <c r="E173" s="108"/>
      <c r="F173" s="108"/>
      <c r="G173" s="1678"/>
      <c r="H173" s="1679"/>
      <c r="I173" s="1679"/>
      <c r="J173" s="1679"/>
      <c r="K173" s="1679"/>
      <c r="L173" s="1679"/>
      <c r="M173" s="1679"/>
      <c r="N173" s="1679"/>
      <c r="O173" s="1679"/>
      <c r="P173" s="1679"/>
      <c r="Q173" s="1679"/>
      <c r="R173" s="1679"/>
      <c r="S173" s="32"/>
    </row>
    <row r="174" spans="1:19" ht="74.25" customHeight="1">
      <c r="A174" s="71"/>
      <c r="B174" s="1083" t="s">
        <v>1326</v>
      </c>
      <c r="C174" s="66" t="s">
        <v>1377</v>
      </c>
      <c r="D174" s="43"/>
      <c r="E174" s="108"/>
      <c r="F174" s="108"/>
      <c r="G174" s="1678">
        <v>3898000</v>
      </c>
      <c r="H174" s="1679"/>
      <c r="I174" s="1679"/>
      <c r="J174" s="1679"/>
      <c r="K174" s="1679"/>
      <c r="L174" s="1679"/>
      <c r="M174" s="1679"/>
      <c r="N174" s="1679"/>
      <c r="O174" s="1679"/>
      <c r="P174" s="1679"/>
      <c r="Q174" s="1679"/>
      <c r="R174" s="1679"/>
      <c r="S174" s="32"/>
    </row>
    <row r="175" spans="1:19" ht="76.5" customHeight="1">
      <c r="A175" s="71"/>
      <c r="B175" s="1083" t="s">
        <v>1327</v>
      </c>
      <c r="C175" s="66" t="s">
        <v>1377</v>
      </c>
      <c r="D175" s="43"/>
      <c r="E175" s="108"/>
      <c r="F175" s="108"/>
      <c r="G175" s="1678">
        <v>3898000</v>
      </c>
      <c r="H175" s="1679"/>
      <c r="I175" s="1679"/>
      <c r="J175" s="1679"/>
      <c r="K175" s="1679"/>
      <c r="L175" s="1679"/>
      <c r="M175" s="1679"/>
      <c r="N175" s="1679"/>
      <c r="O175" s="1679"/>
      <c r="P175" s="1679"/>
      <c r="Q175" s="1679"/>
      <c r="R175" s="1679"/>
      <c r="S175" s="32"/>
    </row>
    <row r="176" spans="1:19" ht="81" customHeight="1">
      <c r="A176" s="71"/>
      <c r="B176" s="1083" t="s">
        <v>1328</v>
      </c>
      <c r="C176" s="66" t="s">
        <v>1377</v>
      </c>
      <c r="D176" s="43"/>
      <c r="E176" s="108"/>
      <c r="F176" s="1087"/>
      <c r="G176" s="1678">
        <v>3898000</v>
      </c>
      <c r="H176" s="1679"/>
      <c r="I176" s="1679"/>
      <c r="J176" s="1679"/>
      <c r="K176" s="1679"/>
      <c r="L176" s="1679"/>
      <c r="M176" s="1679"/>
      <c r="N176" s="1679"/>
      <c r="O176" s="1679"/>
      <c r="P176" s="1679"/>
      <c r="Q176" s="1679"/>
      <c r="R176" s="1679"/>
      <c r="S176" s="32"/>
    </row>
    <row r="177" spans="1:19" ht="72" customHeight="1">
      <c r="A177" s="71"/>
      <c r="B177" s="1083" t="s">
        <v>1329</v>
      </c>
      <c r="C177" s="66" t="s">
        <v>1377</v>
      </c>
      <c r="D177" s="43"/>
      <c r="E177" s="108"/>
      <c r="F177" s="108"/>
      <c r="G177" s="1678">
        <v>3473000</v>
      </c>
      <c r="H177" s="1679"/>
      <c r="I177" s="1682"/>
      <c r="J177" s="1682"/>
      <c r="K177" s="1682"/>
      <c r="L177" s="1682"/>
      <c r="M177" s="1682"/>
      <c r="N177" s="1682"/>
      <c r="O177" s="1682"/>
      <c r="P177" s="1682"/>
      <c r="Q177" s="1682"/>
      <c r="R177" s="1682"/>
      <c r="S177" s="32"/>
    </row>
    <row r="178" spans="1:19" ht="75" customHeight="1">
      <c r="A178" s="71"/>
      <c r="B178" s="1088" t="s">
        <v>1330</v>
      </c>
      <c r="C178" s="66" t="s">
        <v>1377</v>
      </c>
      <c r="D178" s="43"/>
      <c r="E178" s="108"/>
      <c r="F178" s="108"/>
      <c r="G178" s="1678">
        <v>3473000</v>
      </c>
      <c r="H178" s="1679"/>
      <c r="I178" s="1682"/>
      <c r="J178" s="1682"/>
      <c r="K178" s="1682"/>
      <c r="L178" s="1682"/>
      <c r="M178" s="1682"/>
      <c r="N178" s="1682"/>
      <c r="O178" s="1682"/>
      <c r="P178" s="1682"/>
      <c r="Q178" s="1682"/>
      <c r="R178" s="1682"/>
      <c r="S178" s="32"/>
    </row>
    <row r="179" spans="1:19" ht="80.25" customHeight="1">
      <c r="A179" s="71"/>
      <c r="B179" s="88" t="s">
        <v>1331</v>
      </c>
      <c r="C179" s="66" t="s">
        <v>1377</v>
      </c>
      <c r="D179" s="43"/>
      <c r="E179" s="108"/>
      <c r="F179" s="108"/>
      <c r="G179" s="1678">
        <v>3473000</v>
      </c>
      <c r="H179" s="1679"/>
      <c r="I179" s="1682"/>
      <c r="J179" s="1682"/>
      <c r="K179" s="1682"/>
      <c r="L179" s="1682"/>
      <c r="M179" s="1682"/>
      <c r="N179" s="1682"/>
      <c r="O179" s="1682"/>
      <c r="P179" s="1682"/>
      <c r="Q179" s="1682"/>
      <c r="R179" s="1682"/>
      <c r="S179" s="32"/>
    </row>
    <row r="180" spans="1:19" ht="81" customHeight="1">
      <c r="A180" s="71"/>
      <c r="B180" s="1089" t="s">
        <v>1332</v>
      </c>
      <c r="C180" s="66" t="s">
        <v>1377</v>
      </c>
      <c r="D180" s="43"/>
      <c r="E180" s="108"/>
      <c r="F180" s="108"/>
      <c r="G180" s="1678">
        <v>3473000</v>
      </c>
      <c r="H180" s="1679"/>
      <c r="I180" s="1682"/>
      <c r="J180" s="1682"/>
      <c r="K180" s="1682"/>
      <c r="L180" s="1682"/>
      <c r="M180" s="1682"/>
      <c r="N180" s="1682"/>
      <c r="O180" s="1682"/>
      <c r="P180" s="1682"/>
      <c r="Q180" s="1682"/>
      <c r="R180" s="1682"/>
      <c r="S180" s="32"/>
    </row>
    <row r="181" spans="1:19" ht="60" customHeight="1">
      <c r="A181" s="71"/>
      <c r="B181" s="1090" t="s">
        <v>1333</v>
      </c>
      <c r="C181" s="66" t="s">
        <v>1377</v>
      </c>
      <c r="D181" s="43"/>
      <c r="E181" s="108"/>
      <c r="F181" s="108"/>
      <c r="G181" s="1678">
        <v>2850000</v>
      </c>
      <c r="H181" s="1679"/>
      <c r="I181" s="1679"/>
      <c r="J181" s="1679"/>
      <c r="K181" s="1679"/>
      <c r="L181" s="1679"/>
      <c r="M181" s="1679"/>
      <c r="N181" s="1679"/>
      <c r="O181" s="1679"/>
      <c r="P181" s="1679"/>
      <c r="Q181" s="1679"/>
      <c r="R181" s="1679"/>
      <c r="S181" s="982"/>
    </row>
  </sheetData>
  <mergeCells count="127">
    <mergeCell ref="S68:S70"/>
    <mergeCell ref="S71:S73"/>
    <mergeCell ref="S74:S76"/>
    <mergeCell ref="S78:S80"/>
    <mergeCell ref="S86:S88"/>
    <mergeCell ref="S89:S91"/>
    <mergeCell ref="S95:S102"/>
    <mergeCell ref="S110:S114"/>
    <mergeCell ref="S116:S133"/>
    <mergeCell ref="G175:R175"/>
    <mergeCell ref="G176:R176"/>
    <mergeCell ref="G177:R177"/>
    <mergeCell ref="G178:R178"/>
    <mergeCell ref="G171:R171"/>
    <mergeCell ref="G172:R172"/>
    <mergeCell ref="S134:S140"/>
    <mergeCell ref="S142:S154"/>
    <mergeCell ref="G86:R88"/>
    <mergeCell ref="G89:R91"/>
    <mergeCell ref="H95:R102"/>
    <mergeCell ref="G142:R154"/>
    <mergeCell ref="G120:R123"/>
    <mergeCell ref="G179:R179"/>
    <mergeCell ref="G180:R180"/>
    <mergeCell ref="G181:R181"/>
    <mergeCell ref="A5:A6"/>
    <mergeCell ref="A110:A114"/>
    <mergeCell ref="B5:B6"/>
    <mergeCell ref="C5:C6"/>
    <mergeCell ref="D5:D6"/>
    <mergeCell ref="D12:D19"/>
    <mergeCell ref="D21:D24"/>
    <mergeCell ref="D27:D30"/>
    <mergeCell ref="D33:D38"/>
    <mergeCell ref="D40:D47"/>
    <mergeCell ref="D49:D54"/>
    <mergeCell ref="D57:D59"/>
    <mergeCell ref="D62:D64"/>
    <mergeCell ref="D72:D73"/>
    <mergeCell ref="D75:D76"/>
    <mergeCell ref="D96:D102"/>
    <mergeCell ref="D104:D108"/>
    <mergeCell ref="G167:R167"/>
    <mergeCell ref="G168:R168"/>
    <mergeCell ref="G169:R169"/>
    <mergeCell ref="G170:R170"/>
    <mergeCell ref="B173:C173"/>
    <mergeCell ref="G173:R173"/>
    <mergeCell ref="G174:R174"/>
    <mergeCell ref="G158:R158"/>
    <mergeCell ref="G159:R159"/>
    <mergeCell ref="G160:R160"/>
    <mergeCell ref="G161:R161"/>
    <mergeCell ref="G162:R162"/>
    <mergeCell ref="G163:R163"/>
    <mergeCell ref="G164:R164"/>
    <mergeCell ref="G165:R165"/>
    <mergeCell ref="G166:R166"/>
    <mergeCell ref="B115:F115"/>
    <mergeCell ref="G115:R115"/>
    <mergeCell ref="B134:F134"/>
    <mergeCell ref="G134:R134"/>
    <mergeCell ref="G137:R137"/>
    <mergeCell ref="B141:R141"/>
    <mergeCell ref="B155:R155"/>
    <mergeCell ref="B156:R156"/>
    <mergeCell ref="C157:F157"/>
    <mergeCell ref="G157:R157"/>
    <mergeCell ref="D143:D146"/>
    <mergeCell ref="D147:D150"/>
    <mergeCell ref="D151:D154"/>
    <mergeCell ref="B95:D95"/>
    <mergeCell ref="B103:D103"/>
    <mergeCell ref="E103:R103"/>
    <mergeCell ref="B109:R109"/>
    <mergeCell ref="B110:R110"/>
    <mergeCell ref="B111:R111"/>
    <mergeCell ref="B112:O112"/>
    <mergeCell ref="B113:R113"/>
    <mergeCell ref="B114:R114"/>
    <mergeCell ref="B68:R68"/>
    <mergeCell ref="B71:R71"/>
    <mergeCell ref="B74:R74"/>
    <mergeCell ref="B78:R78"/>
    <mergeCell ref="B81:R81"/>
    <mergeCell ref="B82:R82"/>
    <mergeCell ref="B92:R92"/>
    <mergeCell ref="B93:R93"/>
    <mergeCell ref="B94:E94"/>
    <mergeCell ref="G69:P70"/>
    <mergeCell ref="G72:O73"/>
    <mergeCell ref="G83:R85"/>
    <mergeCell ref="G75:P76"/>
    <mergeCell ref="G79:P80"/>
    <mergeCell ref="A25:S25"/>
    <mergeCell ref="B26:R26"/>
    <mergeCell ref="B31:S31"/>
    <mergeCell ref="B39:S39"/>
    <mergeCell ref="B48:R48"/>
    <mergeCell ref="B55:R55"/>
    <mergeCell ref="B60:R60"/>
    <mergeCell ref="B66:R66"/>
    <mergeCell ref="G67:R67"/>
    <mergeCell ref="S33:S38"/>
    <mergeCell ref="S49:S54"/>
    <mergeCell ref="S56:S59"/>
    <mergeCell ref="S61:S64"/>
    <mergeCell ref="G27:R30"/>
    <mergeCell ref="G49:R54"/>
    <mergeCell ref="G57:P59"/>
    <mergeCell ref="G33:R38"/>
    <mergeCell ref="G40:R47"/>
    <mergeCell ref="G62:P64"/>
    <mergeCell ref="A1:S1"/>
    <mergeCell ref="A2:S2"/>
    <mergeCell ref="B3:S3"/>
    <mergeCell ref="R4:S4"/>
    <mergeCell ref="E5:R5"/>
    <mergeCell ref="A8:R8"/>
    <mergeCell ref="B10:R10"/>
    <mergeCell ref="B11:F11"/>
    <mergeCell ref="B20:F20"/>
    <mergeCell ref="S5:S6"/>
    <mergeCell ref="S11:S19"/>
    <mergeCell ref="S20:S23"/>
    <mergeCell ref="G11:R19"/>
    <mergeCell ref="G20:R24"/>
  </mergeCells>
  <pageMargins left="0.289370079" right="0.25" top="0.49803149600000002" bottom="0.484251969" header="0.31496062992126" footer="0.31496062992126"/>
  <pageSetup scale="65" orientation="landscape"/>
  <headerFooter>
    <oddFooter>&amp;CPage &amp;P&amp;R&amp;A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S191"/>
  <sheetViews>
    <sheetView topLeftCell="A13" zoomScale="90" zoomScaleNormal="90" zoomScalePageLayoutView="90" workbookViewId="0">
      <selection activeCell="E28" sqref="E28"/>
    </sheetView>
  </sheetViews>
  <sheetFormatPr defaultColWidth="9.140625" defaultRowHeight="15"/>
  <cols>
    <col min="1" max="1" width="5.28515625" style="723" customWidth="1"/>
    <col min="2" max="2" width="34.140625" style="723" customWidth="1"/>
    <col min="3" max="3" width="8.28515625" style="723" customWidth="1"/>
    <col min="4" max="4" width="12.140625" style="723" customWidth="1"/>
    <col min="5" max="5" width="11.42578125" style="723" customWidth="1"/>
    <col min="6" max="6" width="10.42578125" style="723" customWidth="1"/>
    <col min="7" max="7" width="12.140625" style="723" customWidth="1"/>
    <col min="8" max="8" width="8.85546875" style="723" customWidth="1"/>
    <col min="9" max="9" width="9.7109375" style="723" customWidth="1"/>
    <col min="10" max="10" width="10.42578125" style="723" customWidth="1"/>
    <col min="11" max="11" width="8.140625" style="723" customWidth="1"/>
    <col min="12" max="12" width="7.85546875" style="723" customWidth="1"/>
    <col min="13" max="13" width="10.5703125" style="723" customWidth="1"/>
    <col min="14" max="14" width="11.140625" style="723" customWidth="1"/>
    <col min="15" max="15" width="7.140625" style="723" customWidth="1"/>
    <col min="16" max="16" width="9.140625" style="723" customWidth="1"/>
    <col min="17" max="17" width="9.5703125" style="723" customWidth="1"/>
    <col min="18" max="18" width="8.5703125" style="723" customWidth="1"/>
    <col min="19" max="19" width="9.85546875" style="723" customWidth="1"/>
    <col min="20" max="16384" width="9.140625" style="723"/>
  </cols>
  <sheetData>
    <row r="1" spans="1:19" ht="30" customHeight="1">
      <c r="A1" s="1867" t="s">
        <v>1149</v>
      </c>
      <c r="B1" s="1867"/>
      <c r="C1" s="1867"/>
      <c r="D1" s="1867"/>
      <c r="E1" s="1867"/>
      <c r="F1" s="1867"/>
      <c r="G1" s="1867"/>
      <c r="H1" s="1867"/>
      <c r="I1" s="1867"/>
      <c r="J1" s="1867"/>
      <c r="K1" s="1867"/>
      <c r="L1" s="1867"/>
      <c r="M1" s="1867"/>
      <c r="N1" s="1867"/>
      <c r="O1" s="1867"/>
      <c r="P1" s="1867"/>
      <c r="Q1" s="1867"/>
      <c r="R1" s="1867"/>
      <c r="S1" s="1867"/>
    </row>
    <row r="2" spans="1:19" ht="18" customHeight="1">
      <c r="A2" s="1868" t="s">
        <v>1441</v>
      </c>
      <c r="B2" s="1869"/>
      <c r="C2" s="1869"/>
      <c r="D2" s="1869"/>
      <c r="E2" s="1869"/>
      <c r="F2" s="1869"/>
      <c r="G2" s="1869"/>
      <c r="H2" s="1869"/>
      <c r="I2" s="1869"/>
      <c r="J2" s="1869"/>
      <c r="K2" s="1869"/>
      <c r="L2" s="1869"/>
      <c r="M2" s="1869"/>
      <c r="N2" s="1869"/>
      <c r="O2" s="1869"/>
      <c r="P2" s="1869"/>
      <c r="Q2" s="1869"/>
      <c r="R2" s="1869"/>
      <c r="S2" s="1869"/>
    </row>
    <row r="3" spans="1:19" ht="20.100000000000001" customHeight="1">
      <c r="A3" s="724"/>
      <c r="B3" s="1870" t="s">
        <v>1442</v>
      </c>
      <c r="C3" s="1870"/>
      <c r="D3" s="1870"/>
      <c r="E3" s="1870"/>
      <c r="F3" s="1870"/>
      <c r="G3" s="1870"/>
      <c r="H3" s="1870"/>
      <c r="I3" s="1870"/>
      <c r="J3" s="1870"/>
      <c r="K3" s="1870"/>
      <c r="L3" s="1870"/>
      <c r="M3" s="1870"/>
      <c r="N3" s="1870"/>
      <c r="O3" s="1870"/>
      <c r="P3" s="1870"/>
      <c r="Q3" s="1870"/>
      <c r="R3" s="1870"/>
      <c r="S3" s="1870"/>
    </row>
    <row r="4" spans="1:19" ht="20.100000000000001" customHeight="1">
      <c r="A4" s="724"/>
      <c r="B4" s="725"/>
      <c r="C4" s="725"/>
      <c r="D4" s="725"/>
      <c r="E4" s="725"/>
      <c r="F4" s="725"/>
      <c r="G4" s="725"/>
      <c r="H4" s="725"/>
      <c r="I4" s="725"/>
      <c r="J4" s="725"/>
      <c r="K4" s="725"/>
      <c r="L4" s="725"/>
      <c r="M4" s="725"/>
      <c r="N4" s="725"/>
      <c r="O4" s="725"/>
      <c r="P4" s="725"/>
      <c r="Q4" s="725"/>
      <c r="R4" s="1871" t="s">
        <v>1152</v>
      </c>
      <c r="S4" s="1871"/>
    </row>
    <row r="5" spans="1:19" ht="24.95" customHeight="1">
      <c r="A5" s="1916" t="s">
        <v>1153</v>
      </c>
      <c r="B5" s="1917" t="s">
        <v>1154</v>
      </c>
      <c r="C5" s="1919" t="s">
        <v>1155</v>
      </c>
      <c r="D5" s="1921" t="s">
        <v>1156</v>
      </c>
      <c r="E5" s="1872" t="s">
        <v>1157</v>
      </c>
      <c r="F5" s="1873"/>
      <c r="G5" s="1873"/>
      <c r="H5" s="1873"/>
      <c r="I5" s="1873"/>
      <c r="J5" s="1873"/>
      <c r="K5" s="1873"/>
      <c r="L5" s="1873"/>
      <c r="M5" s="1873"/>
      <c r="N5" s="1873"/>
      <c r="O5" s="1873"/>
      <c r="P5" s="1873"/>
      <c r="Q5" s="1873"/>
      <c r="R5" s="1873"/>
      <c r="S5" s="1879" t="s">
        <v>10</v>
      </c>
    </row>
    <row r="6" spans="1:19" ht="79.5" customHeight="1">
      <c r="A6" s="1916"/>
      <c r="B6" s="1918"/>
      <c r="C6" s="1920"/>
      <c r="D6" s="1922"/>
      <c r="E6" s="727" t="s">
        <v>1158</v>
      </c>
      <c r="F6" s="727" t="s">
        <v>1159</v>
      </c>
      <c r="G6" s="728" t="s">
        <v>1160</v>
      </c>
      <c r="H6" s="729" t="s">
        <v>1161</v>
      </c>
      <c r="I6" s="728" t="s">
        <v>1162</v>
      </c>
      <c r="J6" s="783" t="s">
        <v>1163</v>
      </c>
      <c r="K6" s="728" t="s">
        <v>1164</v>
      </c>
      <c r="L6" s="783" t="s">
        <v>1165</v>
      </c>
      <c r="M6" s="783" t="s">
        <v>1166</v>
      </c>
      <c r="N6" s="783" t="s">
        <v>1167</v>
      </c>
      <c r="O6" s="783" t="s">
        <v>1168</v>
      </c>
      <c r="P6" s="783" t="s">
        <v>1169</v>
      </c>
      <c r="Q6" s="783" t="s">
        <v>1170</v>
      </c>
      <c r="R6" s="787" t="s">
        <v>1171</v>
      </c>
      <c r="S6" s="1879"/>
    </row>
    <row r="7" spans="1:19" s="722" customFormat="1">
      <c r="A7" s="726"/>
      <c r="B7" s="726" t="s">
        <v>1336</v>
      </c>
      <c r="C7" s="726" t="s">
        <v>1337</v>
      </c>
      <c r="D7" s="726" t="s">
        <v>1338</v>
      </c>
      <c r="E7" s="726" t="s">
        <v>1339</v>
      </c>
      <c r="F7" s="726" t="s">
        <v>1340</v>
      </c>
      <c r="G7" s="726">
        <v>1</v>
      </c>
      <c r="H7" s="726">
        <v>2</v>
      </c>
      <c r="I7" s="726">
        <v>3</v>
      </c>
      <c r="J7" s="726">
        <v>4</v>
      </c>
      <c r="K7" s="726">
        <v>5</v>
      </c>
      <c r="L7" s="726">
        <v>6</v>
      </c>
      <c r="M7" s="726">
        <v>7</v>
      </c>
      <c r="N7" s="726">
        <v>8</v>
      </c>
      <c r="O7" s="726">
        <v>9</v>
      </c>
      <c r="P7" s="726">
        <v>10</v>
      </c>
      <c r="Q7" s="726">
        <v>11</v>
      </c>
      <c r="R7" s="726">
        <v>12</v>
      </c>
      <c r="S7" s="726"/>
    </row>
    <row r="8" spans="1:19" ht="30" customHeight="1">
      <c r="A8" s="1874" t="s">
        <v>1172</v>
      </c>
      <c r="B8" s="1827"/>
      <c r="C8" s="1827"/>
      <c r="D8" s="1827"/>
      <c r="E8" s="1827"/>
      <c r="F8" s="1827"/>
      <c r="G8" s="1827"/>
      <c r="H8" s="1875"/>
      <c r="I8" s="1875"/>
      <c r="J8" s="1827"/>
      <c r="K8" s="1827"/>
      <c r="L8" s="1827"/>
      <c r="M8" s="1827"/>
      <c r="N8" s="1827"/>
      <c r="O8" s="1827"/>
      <c r="P8" s="1827"/>
      <c r="Q8" s="1827"/>
      <c r="R8" s="1876"/>
      <c r="S8" s="788"/>
    </row>
    <row r="9" spans="1:19" ht="30" customHeight="1">
      <c r="A9" s="731"/>
      <c r="B9" s="732" t="s">
        <v>1173</v>
      </c>
      <c r="C9" s="733"/>
      <c r="D9" s="733"/>
      <c r="E9" s="733"/>
      <c r="F9" s="733"/>
      <c r="G9" s="733"/>
      <c r="H9" s="733"/>
      <c r="I9" s="733"/>
      <c r="J9" s="733"/>
      <c r="K9" s="733"/>
      <c r="L9" s="733"/>
      <c r="M9" s="733"/>
      <c r="N9" s="733"/>
      <c r="O9" s="733"/>
      <c r="P9" s="733"/>
      <c r="Q9" s="733"/>
      <c r="R9" s="789"/>
      <c r="S9" s="788"/>
    </row>
    <row r="10" spans="1:19" ht="50.1" customHeight="1">
      <c r="A10" s="734">
        <v>1</v>
      </c>
      <c r="B10" s="1825" t="s">
        <v>1443</v>
      </c>
      <c r="C10" s="1877"/>
      <c r="D10" s="1877"/>
      <c r="E10" s="1877"/>
      <c r="F10" s="1877"/>
      <c r="G10" s="1877"/>
      <c r="H10" s="1877"/>
      <c r="I10" s="1877"/>
      <c r="J10" s="1877"/>
      <c r="K10" s="1877"/>
      <c r="L10" s="1877"/>
      <c r="M10" s="1877"/>
      <c r="N10" s="1877"/>
      <c r="O10" s="1877"/>
      <c r="P10" s="1877"/>
      <c r="Q10" s="1877"/>
      <c r="R10" s="1878"/>
      <c r="S10" s="790"/>
    </row>
    <row r="11" spans="1:19" ht="30" customHeight="1">
      <c r="A11" s="726"/>
      <c r="B11" s="1825" t="s">
        <v>1342</v>
      </c>
      <c r="C11" s="1826"/>
      <c r="D11" s="1826"/>
      <c r="E11" s="1826"/>
      <c r="F11" s="1828"/>
      <c r="G11" s="1946" t="s">
        <v>1343</v>
      </c>
      <c r="H11" s="1947"/>
      <c r="I11" s="1947"/>
      <c r="J11" s="1947"/>
      <c r="K11" s="1947"/>
      <c r="L11" s="1947"/>
      <c r="M11" s="1947"/>
      <c r="N11" s="1947"/>
      <c r="O11" s="1947"/>
      <c r="P11" s="1947"/>
      <c r="Q11" s="1947"/>
      <c r="R11" s="1947"/>
      <c r="S11" s="1880"/>
    </row>
    <row r="12" spans="1:19" ht="30" customHeight="1">
      <c r="A12" s="726"/>
      <c r="B12" s="736" t="s">
        <v>1395</v>
      </c>
      <c r="C12" s="737" t="s">
        <v>152</v>
      </c>
      <c r="D12" s="1923" t="s">
        <v>1178</v>
      </c>
      <c r="E12" s="739">
        <f>2625/1.08</f>
        <v>2430.5555555555552</v>
      </c>
      <c r="F12" s="23"/>
      <c r="G12" s="1948"/>
      <c r="H12" s="1949"/>
      <c r="I12" s="1949"/>
      <c r="J12" s="1949"/>
      <c r="K12" s="1949"/>
      <c r="L12" s="1949"/>
      <c r="M12" s="1949"/>
      <c r="N12" s="1949"/>
      <c r="O12" s="1949"/>
      <c r="P12" s="1949"/>
      <c r="Q12" s="1949"/>
      <c r="R12" s="1949"/>
      <c r="S12" s="1881"/>
    </row>
    <row r="13" spans="1:19" ht="30" customHeight="1">
      <c r="A13" s="726"/>
      <c r="B13" s="736" t="s">
        <v>1396</v>
      </c>
      <c r="C13" s="737" t="s">
        <v>152</v>
      </c>
      <c r="D13" s="1924"/>
      <c r="E13" s="740">
        <f>3775/1.08</f>
        <v>3495.37037037037</v>
      </c>
      <c r="F13" s="23"/>
      <c r="G13" s="1948"/>
      <c r="H13" s="1949"/>
      <c r="I13" s="1949"/>
      <c r="J13" s="1949"/>
      <c r="K13" s="1949"/>
      <c r="L13" s="1949"/>
      <c r="M13" s="1949"/>
      <c r="N13" s="1949"/>
      <c r="O13" s="1949"/>
      <c r="P13" s="1949"/>
      <c r="Q13" s="1949"/>
      <c r="R13" s="1949"/>
      <c r="S13" s="1881"/>
    </row>
    <row r="14" spans="1:19" ht="38.25" customHeight="1">
      <c r="A14" s="741"/>
      <c r="B14" s="736" t="s">
        <v>1397</v>
      </c>
      <c r="C14" s="737" t="s">
        <v>152</v>
      </c>
      <c r="D14" s="1924"/>
      <c r="E14" s="739">
        <f>1800/1.08</f>
        <v>1666.6666666666665</v>
      </c>
      <c r="F14" s="742"/>
      <c r="G14" s="1948"/>
      <c r="H14" s="1949"/>
      <c r="I14" s="1949"/>
      <c r="J14" s="1949"/>
      <c r="K14" s="1949"/>
      <c r="L14" s="1949"/>
      <c r="M14" s="1949"/>
      <c r="N14" s="1949"/>
      <c r="O14" s="1949"/>
      <c r="P14" s="1949"/>
      <c r="Q14" s="1949"/>
      <c r="R14" s="1949"/>
      <c r="S14" s="1881"/>
    </row>
    <row r="15" spans="1:19" ht="38.25" customHeight="1">
      <c r="A15" s="741"/>
      <c r="B15" s="743" t="s">
        <v>1398</v>
      </c>
      <c r="C15" s="737" t="s">
        <v>152</v>
      </c>
      <c r="D15" s="1924"/>
      <c r="E15" s="740">
        <v>1530</v>
      </c>
      <c r="F15" s="744"/>
      <c r="G15" s="1948"/>
      <c r="H15" s="1949"/>
      <c r="I15" s="1949"/>
      <c r="J15" s="1949"/>
      <c r="K15" s="1949"/>
      <c r="L15" s="1949"/>
      <c r="M15" s="1949"/>
      <c r="N15" s="1949"/>
      <c r="O15" s="1949"/>
      <c r="P15" s="1949"/>
      <c r="Q15" s="1949"/>
      <c r="R15" s="1949"/>
      <c r="S15" s="1881"/>
    </row>
    <row r="16" spans="1:19" ht="30" customHeight="1">
      <c r="A16" s="741"/>
      <c r="B16" s="743" t="s">
        <v>1399</v>
      </c>
      <c r="C16" s="745" t="s">
        <v>152</v>
      </c>
      <c r="D16" s="1924"/>
      <c r="E16" s="739">
        <f>1621/1.08</f>
        <v>1500.9259259259259</v>
      </c>
      <c r="F16" s="746"/>
      <c r="G16" s="1948"/>
      <c r="H16" s="1949"/>
      <c r="I16" s="1949"/>
      <c r="J16" s="1949"/>
      <c r="K16" s="1949"/>
      <c r="L16" s="1949"/>
      <c r="M16" s="1949"/>
      <c r="N16" s="1949"/>
      <c r="O16" s="1949"/>
      <c r="P16" s="1949"/>
      <c r="Q16" s="1949"/>
      <c r="R16" s="1949"/>
      <c r="S16" s="1881"/>
    </row>
    <row r="17" spans="1:19" ht="31.5" customHeight="1">
      <c r="A17" s="741"/>
      <c r="B17" s="743" t="s">
        <v>1400</v>
      </c>
      <c r="C17" s="745" t="s">
        <v>152</v>
      </c>
      <c r="D17" s="1924"/>
      <c r="E17" s="740">
        <f>1260/1.08</f>
        <v>1166.6666666666665</v>
      </c>
      <c r="F17" s="747"/>
      <c r="G17" s="1948"/>
      <c r="H17" s="1949"/>
      <c r="I17" s="1949"/>
      <c r="J17" s="1949"/>
      <c r="K17" s="1949"/>
      <c r="L17" s="1949"/>
      <c r="M17" s="1949"/>
      <c r="N17" s="1949"/>
      <c r="O17" s="1949"/>
      <c r="P17" s="1949"/>
      <c r="Q17" s="1949"/>
      <c r="R17" s="1949"/>
      <c r="S17" s="1881"/>
    </row>
    <row r="18" spans="1:19" ht="31.5" customHeight="1">
      <c r="A18" s="741"/>
      <c r="B18" s="743" t="s">
        <v>1401</v>
      </c>
      <c r="C18" s="745" t="s">
        <v>152</v>
      </c>
      <c r="D18" s="1924"/>
      <c r="E18" s="739">
        <f>1070/1.08</f>
        <v>990.74074074074065</v>
      </c>
      <c r="F18" s="744"/>
      <c r="G18" s="1948"/>
      <c r="H18" s="1949"/>
      <c r="I18" s="1949"/>
      <c r="J18" s="1949"/>
      <c r="K18" s="1949"/>
      <c r="L18" s="1949"/>
      <c r="M18" s="1949"/>
      <c r="N18" s="1949"/>
      <c r="O18" s="1949"/>
      <c r="P18" s="1949"/>
      <c r="Q18" s="1949"/>
      <c r="R18" s="1949"/>
      <c r="S18" s="1881"/>
    </row>
    <row r="19" spans="1:19" ht="29.25" customHeight="1">
      <c r="A19" s="741"/>
      <c r="B19" s="743" t="s">
        <v>1402</v>
      </c>
      <c r="C19" s="745" t="s">
        <v>152</v>
      </c>
      <c r="D19" s="1925"/>
      <c r="E19" s="748">
        <v>1018</v>
      </c>
      <c r="F19" s="749"/>
      <c r="G19" s="1950"/>
      <c r="H19" s="1951"/>
      <c r="I19" s="1951"/>
      <c r="J19" s="1951"/>
      <c r="K19" s="1951"/>
      <c r="L19" s="1951"/>
      <c r="M19" s="1951"/>
      <c r="N19" s="1951"/>
      <c r="O19" s="1951"/>
      <c r="P19" s="1951"/>
      <c r="Q19" s="1951"/>
      <c r="R19" s="1951"/>
      <c r="S19" s="1882"/>
    </row>
    <row r="20" spans="1:19" ht="29.25" customHeight="1">
      <c r="A20" s="741"/>
      <c r="B20" s="1825" t="s">
        <v>1348</v>
      </c>
      <c r="C20" s="1826"/>
      <c r="D20" s="1826"/>
      <c r="E20" s="1826"/>
      <c r="F20" s="1828"/>
      <c r="G20" s="1946" t="s">
        <v>1349</v>
      </c>
      <c r="H20" s="1947"/>
      <c r="I20" s="1947"/>
      <c r="J20" s="1947"/>
      <c r="K20" s="1947"/>
      <c r="L20" s="1947"/>
      <c r="M20" s="1947"/>
      <c r="N20" s="1947"/>
      <c r="O20" s="1947"/>
      <c r="P20" s="1947"/>
      <c r="Q20" s="1947"/>
      <c r="R20" s="1947"/>
      <c r="S20" s="1880"/>
    </row>
    <row r="21" spans="1:19" ht="29.25" customHeight="1">
      <c r="A21" s="741"/>
      <c r="B21" s="743" t="s">
        <v>1344</v>
      </c>
      <c r="C21" s="745" t="s">
        <v>152</v>
      </c>
      <c r="D21" s="1923" t="s">
        <v>1178</v>
      </c>
      <c r="E21" s="740"/>
      <c r="F21" s="750"/>
      <c r="G21" s="1948"/>
      <c r="H21" s="1949"/>
      <c r="I21" s="1949"/>
      <c r="J21" s="1949"/>
      <c r="K21" s="1949"/>
      <c r="L21" s="1949"/>
      <c r="M21" s="1949"/>
      <c r="N21" s="1949"/>
      <c r="O21" s="1949"/>
      <c r="P21" s="1949"/>
      <c r="Q21" s="1949"/>
      <c r="R21" s="1949"/>
      <c r="S21" s="1881"/>
    </row>
    <row r="22" spans="1:19" ht="29.25" customHeight="1">
      <c r="A22" s="741"/>
      <c r="B22" s="743" t="s">
        <v>1345</v>
      </c>
      <c r="C22" s="745" t="s">
        <v>152</v>
      </c>
      <c r="D22" s="1924"/>
      <c r="E22" s="740">
        <v>1435</v>
      </c>
      <c r="F22" s="750"/>
      <c r="G22" s="1948"/>
      <c r="H22" s="1949"/>
      <c r="I22" s="1949"/>
      <c r="J22" s="1949"/>
      <c r="K22" s="1949"/>
      <c r="L22" s="1949"/>
      <c r="M22" s="1949"/>
      <c r="N22" s="1949"/>
      <c r="O22" s="1949"/>
      <c r="P22" s="1949"/>
      <c r="Q22" s="1949"/>
      <c r="R22" s="1949"/>
      <c r="S22" s="1881"/>
    </row>
    <row r="23" spans="1:19" ht="29.25" customHeight="1">
      <c r="A23" s="741"/>
      <c r="B23" s="743" t="s">
        <v>1346</v>
      </c>
      <c r="C23" s="745" t="s">
        <v>152</v>
      </c>
      <c r="D23" s="1924"/>
      <c r="E23" s="740"/>
      <c r="F23" s="750"/>
      <c r="G23" s="1948"/>
      <c r="H23" s="1949"/>
      <c r="I23" s="1949"/>
      <c r="J23" s="1949"/>
      <c r="K23" s="1949"/>
      <c r="L23" s="1949"/>
      <c r="M23" s="1949"/>
      <c r="N23" s="1949"/>
      <c r="O23" s="1949"/>
      <c r="P23" s="1949"/>
      <c r="Q23" s="1949"/>
      <c r="R23" s="1949"/>
      <c r="S23" s="1882"/>
    </row>
    <row r="24" spans="1:19" ht="29.25" customHeight="1">
      <c r="A24" s="741"/>
      <c r="B24" s="751" t="s">
        <v>1347</v>
      </c>
      <c r="C24" s="745" t="s">
        <v>152</v>
      </c>
      <c r="D24" s="1925"/>
      <c r="E24" s="740">
        <v>1028</v>
      </c>
      <c r="F24" s="750"/>
      <c r="G24" s="1950"/>
      <c r="H24" s="1951"/>
      <c r="I24" s="1951"/>
      <c r="J24" s="1951"/>
      <c r="K24" s="1951"/>
      <c r="L24" s="1951"/>
      <c r="M24" s="1951"/>
      <c r="N24" s="1951"/>
      <c r="O24" s="1951"/>
      <c r="P24" s="1951"/>
      <c r="Q24" s="1951"/>
      <c r="R24" s="1951"/>
      <c r="S24" s="792"/>
    </row>
    <row r="25" spans="1:19" ht="30" customHeight="1">
      <c r="A25" s="1825" t="s">
        <v>1182</v>
      </c>
      <c r="B25" s="1883"/>
      <c r="C25" s="1883"/>
      <c r="D25" s="1883"/>
      <c r="E25" s="1883"/>
      <c r="F25" s="1883"/>
      <c r="G25" s="1883"/>
      <c r="H25" s="1883"/>
      <c r="I25" s="1883"/>
      <c r="J25" s="1883"/>
      <c r="K25" s="1883"/>
      <c r="L25" s="1883"/>
      <c r="M25" s="1883"/>
      <c r="N25" s="1883"/>
      <c r="O25" s="1883"/>
      <c r="P25" s="1883"/>
      <c r="Q25" s="1883"/>
      <c r="R25" s="1883"/>
      <c r="S25" s="1884"/>
    </row>
    <row r="26" spans="1:19" ht="50.1" customHeight="1">
      <c r="A26" s="734">
        <v>1</v>
      </c>
      <c r="B26" s="1825" t="s">
        <v>1444</v>
      </c>
      <c r="C26" s="1877"/>
      <c r="D26" s="1877"/>
      <c r="E26" s="1877"/>
      <c r="F26" s="1877"/>
      <c r="G26" s="1877"/>
      <c r="H26" s="1877"/>
      <c r="I26" s="1877"/>
      <c r="J26" s="1877"/>
      <c r="K26" s="1877"/>
      <c r="L26" s="1877"/>
      <c r="M26" s="1877"/>
      <c r="N26" s="1877"/>
      <c r="O26" s="1877"/>
      <c r="P26" s="1877"/>
      <c r="Q26" s="1877"/>
      <c r="R26" s="1878"/>
      <c r="S26" s="788"/>
    </row>
    <row r="27" spans="1:19" ht="48.75" customHeight="1">
      <c r="A27" s="753"/>
      <c r="B27" s="754" t="s">
        <v>1189</v>
      </c>
      <c r="C27" s="755" t="s">
        <v>1185</v>
      </c>
      <c r="D27" s="1924"/>
      <c r="E27" s="756">
        <v>204545</v>
      </c>
      <c r="F27" s="756"/>
      <c r="G27" s="1952" t="s">
        <v>1404</v>
      </c>
      <c r="H27" s="1953"/>
      <c r="I27" s="1953"/>
      <c r="J27" s="1953"/>
      <c r="K27" s="1953"/>
      <c r="L27" s="1953"/>
      <c r="M27" s="1953"/>
      <c r="N27" s="1953"/>
      <c r="O27" s="1953"/>
      <c r="P27" s="1953"/>
      <c r="Q27" s="1953"/>
      <c r="R27" s="1954"/>
      <c r="S27" s="794"/>
    </row>
    <row r="28" spans="1:19" ht="45.75" customHeight="1">
      <c r="A28" s="753"/>
      <c r="B28" s="754" t="s">
        <v>1188</v>
      </c>
      <c r="C28" s="755" t="s">
        <v>1185</v>
      </c>
      <c r="D28" s="1924"/>
      <c r="E28" s="756">
        <v>248182</v>
      </c>
      <c r="F28" s="756"/>
      <c r="G28" s="1952"/>
      <c r="H28" s="1953"/>
      <c r="I28" s="1953"/>
      <c r="J28" s="1953"/>
      <c r="K28" s="1953"/>
      <c r="L28" s="1953"/>
      <c r="M28" s="1953"/>
      <c r="N28" s="1953"/>
      <c r="O28" s="1953"/>
      <c r="P28" s="1953"/>
      <c r="Q28" s="1953"/>
      <c r="R28" s="1954"/>
      <c r="S28" s="794"/>
    </row>
    <row r="29" spans="1:19" ht="45.75" customHeight="1">
      <c r="A29" s="753"/>
      <c r="B29" s="754" t="s">
        <v>1445</v>
      </c>
      <c r="C29" s="755" t="s">
        <v>1185</v>
      </c>
      <c r="D29" s="1924"/>
      <c r="E29" s="756">
        <v>222727</v>
      </c>
      <c r="F29" s="756"/>
      <c r="G29" s="1952"/>
      <c r="H29" s="1953"/>
      <c r="I29" s="1953"/>
      <c r="J29" s="1953"/>
      <c r="K29" s="1953"/>
      <c r="L29" s="1953"/>
      <c r="M29" s="1953"/>
      <c r="N29" s="1953"/>
      <c r="O29" s="1953"/>
      <c r="P29" s="1953"/>
      <c r="Q29" s="1953"/>
      <c r="R29" s="1954"/>
      <c r="S29" s="794"/>
    </row>
    <row r="30" spans="1:19" ht="45.75" customHeight="1">
      <c r="A30" s="753"/>
      <c r="B30" s="757" t="s">
        <v>1407</v>
      </c>
      <c r="C30" s="755" t="s">
        <v>1185</v>
      </c>
      <c r="D30" s="1924"/>
      <c r="E30" s="756">
        <v>204545</v>
      </c>
      <c r="F30" s="756"/>
      <c r="G30" s="1952"/>
      <c r="H30" s="1953"/>
      <c r="I30" s="1953"/>
      <c r="J30" s="1953"/>
      <c r="K30" s="1953"/>
      <c r="L30" s="1953"/>
      <c r="M30" s="1953"/>
      <c r="N30" s="1953"/>
      <c r="O30" s="1953"/>
      <c r="P30" s="1953"/>
      <c r="Q30" s="1953"/>
      <c r="R30" s="1954"/>
      <c r="S30" s="794"/>
    </row>
    <row r="31" spans="1:19" ht="45.75" customHeight="1">
      <c r="A31" s="753"/>
      <c r="B31" s="758" t="s">
        <v>1446</v>
      </c>
      <c r="C31" s="755" t="s">
        <v>1185</v>
      </c>
      <c r="D31" s="1924"/>
      <c r="E31" s="756">
        <v>222727</v>
      </c>
      <c r="F31" s="756"/>
      <c r="G31" s="1952"/>
      <c r="H31" s="1953"/>
      <c r="I31" s="1953"/>
      <c r="J31" s="1953"/>
      <c r="K31" s="1953"/>
      <c r="L31" s="1953"/>
      <c r="M31" s="1953"/>
      <c r="N31" s="1953"/>
      <c r="O31" s="1953"/>
      <c r="P31" s="1953"/>
      <c r="Q31" s="1953"/>
      <c r="R31" s="1954"/>
      <c r="S31" s="794"/>
    </row>
    <row r="32" spans="1:19" ht="45.75" customHeight="1">
      <c r="A32" s="753"/>
      <c r="B32" s="759" t="s">
        <v>1447</v>
      </c>
      <c r="C32" s="755" t="s">
        <v>1185</v>
      </c>
      <c r="D32" s="1924"/>
      <c r="E32" s="756">
        <v>222727</v>
      </c>
      <c r="F32" s="756"/>
      <c r="G32" s="1952"/>
      <c r="H32" s="1953"/>
      <c r="I32" s="1953"/>
      <c r="J32" s="1953"/>
      <c r="K32" s="1953"/>
      <c r="L32" s="1953"/>
      <c r="M32" s="1953"/>
      <c r="N32" s="1953"/>
      <c r="O32" s="1953"/>
      <c r="P32" s="1953"/>
      <c r="Q32" s="1953"/>
      <c r="R32" s="1954"/>
      <c r="S32" s="794"/>
    </row>
    <row r="33" spans="1:19" ht="45.75" customHeight="1">
      <c r="A33" s="753"/>
      <c r="B33" s="759" t="s">
        <v>1448</v>
      </c>
      <c r="C33" s="755" t="s">
        <v>1185</v>
      </c>
      <c r="D33" s="1924"/>
      <c r="E33" s="756">
        <v>222727</v>
      </c>
      <c r="F33" s="756"/>
      <c r="G33" s="1952"/>
      <c r="H33" s="1953"/>
      <c r="I33" s="1953"/>
      <c r="J33" s="1953"/>
      <c r="K33" s="1953"/>
      <c r="L33" s="1953"/>
      <c r="M33" s="1953"/>
      <c r="N33" s="1953"/>
      <c r="O33" s="1953"/>
      <c r="P33" s="1953"/>
      <c r="Q33" s="1953"/>
      <c r="R33" s="1954"/>
      <c r="S33" s="794"/>
    </row>
    <row r="34" spans="1:19" ht="47.25" customHeight="1">
      <c r="A34" s="753"/>
      <c r="B34" s="760" t="s">
        <v>588</v>
      </c>
      <c r="C34" s="755" t="s">
        <v>1185</v>
      </c>
      <c r="D34" s="1924"/>
      <c r="E34" s="756">
        <v>180000</v>
      </c>
      <c r="F34" s="756"/>
      <c r="G34" s="1955"/>
      <c r="H34" s="1956"/>
      <c r="I34" s="1956"/>
      <c r="J34" s="1956"/>
      <c r="K34" s="1956"/>
      <c r="L34" s="1956"/>
      <c r="M34" s="1956"/>
      <c r="N34" s="1956"/>
      <c r="O34" s="1956"/>
      <c r="P34" s="1956"/>
      <c r="Q34" s="1956"/>
      <c r="R34" s="1957"/>
      <c r="S34" s="794"/>
    </row>
    <row r="35" spans="1:19" ht="50.1" customHeight="1">
      <c r="A35" s="761">
        <v>2</v>
      </c>
      <c r="B35" s="1825" t="s">
        <v>1449</v>
      </c>
      <c r="C35" s="1826"/>
      <c r="D35" s="1826"/>
      <c r="E35" s="1826"/>
      <c r="F35" s="1826"/>
      <c r="G35" s="1827"/>
      <c r="H35" s="1827"/>
      <c r="I35" s="1827"/>
      <c r="J35" s="1827"/>
      <c r="K35" s="1827"/>
      <c r="L35" s="1827"/>
      <c r="M35" s="1827"/>
      <c r="N35" s="1827"/>
      <c r="O35" s="1827"/>
      <c r="P35" s="1827"/>
      <c r="Q35" s="1827"/>
      <c r="R35" s="1827"/>
      <c r="S35" s="1828"/>
    </row>
    <row r="36" spans="1:19" ht="24.95" customHeight="1">
      <c r="A36" s="762"/>
      <c r="B36" s="763" t="s">
        <v>1200</v>
      </c>
      <c r="C36" s="745"/>
      <c r="D36" s="745"/>
      <c r="E36" s="756"/>
      <c r="F36" s="756"/>
      <c r="G36" s="764"/>
      <c r="H36" s="764"/>
      <c r="I36" s="764"/>
      <c r="J36" s="764"/>
      <c r="K36" s="764"/>
      <c r="L36" s="764"/>
      <c r="M36" s="764"/>
      <c r="N36" s="764"/>
      <c r="O36" s="764"/>
      <c r="P36" s="764"/>
      <c r="Q36" s="764"/>
      <c r="R36" s="764"/>
      <c r="S36" s="795"/>
    </row>
    <row r="37" spans="1:19" ht="24.95" customHeight="1">
      <c r="A37" s="762"/>
      <c r="B37" s="765" t="s">
        <v>603</v>
      </c>
      <c r="C37" s="745" t="s">
        <v>1185</v>
      </c>
      <c r="D37" s="1923" t="s">
        <v>1178</v>
      </c>
      <c r="E37" s="756">
        <v>280000</v>
      </c>
      <c r="F37" s="756"/>
      <c r="G37" s="1958" t="s">
        <v>1201</v>
      </c>
      <c r="H37" s="1959"/>
      <c r="I37" s="1959"/>
      <c r="J37" s="1959"/>
      <c r="K37" s="1959"/>
      <c r="L37" s="1959"/>
      <c r="M37" s="1959"/>
      <c r="N37" s="1959"/>
      <c r="O37" s="1959"/>
      <c r="P37" s="1959"/>
      <c r="Q37" s="1959"/>
      <c r="R37" s="1960"/>
      <c r="S37" s="1888"/>
    </row>
    <row r="38" spans="1:19" ht="24.95" customHeight="1">
      <c r="A38" s="762"/>
      <c r="B38" s="766" t="s">
        <v>624</v>
      </c>
      <c r="C38" s="755" t="s">
        <v>1185</v>
      </c>
      <c r="D38" s="1924"/>
      <c r="E38" s="756">
        <v>380000</v>
      </c>
      <c r="F38" s="756"/>
      <c r="G38" s="1961"/>
      <c r="H38" s="1962"/>
      <c r="I38" s="1962"/>
      <c r="J38" s="1962"/>
      <c r="K38" s="1962"/>
      <c r="L38" s="1962"/>
      <c r="M38" s="1962"/>
      <c r="N38" s="1962"/>
      <c r="O38" s="1962"/>
      <c r="P38" s="1962"/>
      <c r="Q38" s="1962"/>
      <c r="R38" s="1963"/>
      <c r="S38" s="1888"/>
    </row>
    <row r="39" spans="1:19" ht="24.95" customHeight="1">
      <c r="A39" s="762"/>
      <c r="B39" s="767" t="s">
        <v>626</v>
      </c>
      <c r="C39" s="745" t="s">
        <v>1185</v>
      </c>
      <c r="D39" s="1924"/>
      <c r="E39" s="756">
        <v>370000</v>
      </c>
      <c r="F39" s="756"/>
      <c r="G39" s="1961"/>
      <c r="H39" s="1962"/>
      <c r="I39" s="1962"/>
      <c r="J39" s="1962"/>
      <c r="K39" s="1962"/>
      <c r="L39" s="1962"/>
      <c r="M39" s="1962"/>
      <c r="N39" s="1962"/>
      <c r="O39" s="1962"/>
      <c r="P39" s="1962"/>
      <c r="Q39" s="1962"/>
      <c r="R39" s="1963"/>
      <c r="S39" s="1888"/>
    </row>
    <row r="40" spans="1:19" ht="24.95" customHeight="1">
      <c r="A40" s="762"/>
      <c r="B40" s="768" t="s">
        <v>1198</v>
      </c>
      <c r="C40" s="755" t="s">
        <v>1185</v>
      </c>
      <c r="D40" s="1924"/>
      <c r="E40" s="756">
        <v>340000</v>
      </c>
      <c r="F40" s="756"/>
      <c r="G40" s="1961"/>
      <c r="H40" s="1962"/>
      <c r="I40" s="1962"/>
      <c r="J40" s="1962"/>
      <c r="K40" s="1962"/>
      <c r="L40" s="1962"/>
      <c r="M40" s="1962"/>
      <c r="N40" s="1962"/>
      <c r="O40" s="1962"/>
      <c r="P40" s="1962"/>
      <c r="Q40" s="1962"/>
      <c r="R40" s="1963"/>
      <c r="S40" s="1888"/>
    </row>
    <row r="41" spans="1:19" ht="24.95" customHeight="1">
      <c r="A41" s="762"/>
      <c r="B41" s="765" t="s">
        <v>627</v>
      </c>
      <c r="C41" s="745" t="s">
        <v>1185</v>
      </c>
      <c r="D41" s="1924"/>
      <c r="E41" s="756">
        <v>310000</v>
      </c>
      <c r="F41" s="756"/>
      <c r="G41" s="1961"/>
      <c r="H41" s="1962"/>
      <c r="I41" s="1962"/>
      <c r="J41" s="1962"/>
      <c r="K41" s="1962"/>
      <c r="L41" s="1962"/>
      <c r="M41" s="1962"/>
      <c r="N41" s="1962"/>
      <c r="O41" s="1962"/>
      <c r="P41" s="1962"/>
      <c r="Q41" s="1962"/>
      <c r="R41" s="1963"/>
      <c r="S41" s="1888"/>
    </row>
    <row r="42" spans="1:19" ht="24.95" customHeight="1">
      <c r="A42" s="762"/>
      <c r="B42" s="769" t="s">
        <v>1199</v>
      </c>
      <c r="C42" s="755" t="s">
        <v>1185</v>
      </c>
      <c r="D42" s="1925"/>
      <c r="E42" s="756">
        <v>310000</v>
      </c>
      <c r="F42" s="770"/>
      <c r="G42" s="1964"/>
      <c r="H42" s="1965"/>
      <c r="I42" s="1965"/>
      <c r="J42" s="1965"/>
      <c r="K42" s="1965"/>
      <c r="L42" s="1965"/>
      <c r="M42" s="1965"/>
      <c r="N42" s="1965"/>
      <c r="O42" s="1965"/>
      <c r="P42" s="1965"/>
      <c r="Q42" s="1965"/>
      <c r="R42" s="1966"/>
      <c r="S42" s="1888"/>
    </row>
    <row r="43" spans="1:19" ht="50.1" customHeight="1">
      <c r="A43" s="761">
        <v>3</v>
      </c>
      <c r="B43" s="1825" t="s">
        <v>1450</v>
      </c>
      <c r="C43" s="1826"/>
      <c r="D43" s="1826"/>
      <c r="E43" s="1826"/>
      <c r="F43" s="1826"/>
      <c r="G43" s="1827"/>
      <c r="H43" s="1827"/>
      <c r="I43" s="1827"/>
      <c r="J43" s="1827"/>
      <c r="K43" s="1827"/>
      <c r="L43" s="1827"/>
      <c r="M43" s="1827"/>
      <c r="N43" s="1827"/>
      <c r="O43" s="1827"/>
      <c r="P43" s="1827"/>
      <c r="Q43" s="1827"/>
      <c r="R43" s="1827"/>
      <c r="S43" s="1828"/>
    </row>
    <row r="44" spans="1:19" ht="24.95" customHeight="1">
      <c r="A44" s="762"/>
      <c r="B44" s="765" t="s">
        <v>575</v>
      </c>
      <c r="C44" s="745" t="s">
        <v>1185</v>
      </c>
      <c r="D44" s="1923" t="s">
        <v>1178</v>
      </c>
      <c r="E44" s="773">
        <v>254545.45</v>
      </c>
      <c r="F44" s="756"/>
      <c r="G44" s="1958" t="s">
        <v>1384</v>
      </c>
      <c r="H44" s="1959"/>
      <c r="I44" s="1959"/>
      <c r="J44" s="1959"/>
      <c r="K44" s="1959"/>
      <c r="L44" s="1959"/>
      <c r="M44" s="1959"/>
      <c r="N44" s="1959"/>
      <c r="O44" s="1959"/>
      <c r="P44" s="1959"/>
      <c r="Q44" s="1959"/>
      <c r="R44" s="1959"/>
      <c r="S44" s="784"/>
    </row>
    <row r="45" spans="1:19" ht="24.95" customHeight="1">
      <c r="A45" s="762"/>
      <c r="B45" s="766" t="s">
        <v>621</v>
      </c>
      <c r="C45" s="755" t="s">
        <v>1185</v>
      </c>
      <c r="D45" s="1924"/>
      <c r="E45" s="773">
        <v>363636.36</v>
      </c>
      <c r="F45" s="756"/>
      <c r="G45" s="1961"/>
      <c r="H45" s="1962"/>
      <c r="I45" s="1962"/>
      <c r="J45" s="1962"/>
      <c r="K45" s="1962"/>
      <c r="L45" s="1962"/>
      <c r="M45" s="1962"/>
      <c r="N45" s="1962"/>
      <c r="O45" s="1962"/>
      <c r="P45" s="1962"/>
      <c r="Q45" s="1962"/>
      <c r="R45" s="1962"/>
      <c r="S45" s="785"/>
    </row>
    <row r="46" spans="1:19" ht="24.95" customHeight="1">
      <c r="A46" s="762"/>
      <c r="B46" s="767" t="s">
        <v>1385</v>
      </c>
      <c r="C46" s="755" t="s">
        <v>1185</v>
      </c>
      <c r="D46" s="1924"/>
      <c r="E46" s="773">
        <v>309090.90999999997</v>
      </c>
      <c r="F46" s="756"/>
      <c r="G46" s="1961"/>
      <c r="H46" s="1962"/>
      <c r="I46" s="1962"/>
      <c r="J46" s="1962"/>
      <c r="K46" s="1962"/>
      <c r="L46" s="1962"/>
      <c r="M46" s="1962"/>
      <c r="N46" s="1962"/>
      <c r="O46" s="1962"/>
      <c r="P46" s="1962"/>
      <c r="Q46" s="1962"/>
      <c r="R46" s="1962"/>
      <c r="S46" s="785"/>
    </row>
    <row r="47" spans="1:19" ht="24.95" customHeight="1">
      <c r="A47" s="762"/>
      <c r="B47" s="767" t="s">
        <v>1386</v>
      </c>
      <c r="C47" s="755" t="s">
        <v>1185</v>
      </c>
      <c r="D47" s="1924"/>
      <c r="E47" s="773">
        <v>281818.18</v>
      </c>
      <c r="F47" s="756"/>
      <c r="G47" s="1961"/>
      <c r="H47" s="1962"/>
      <c r="I47" s="1962"/>
      <c r="J47" s="1962"/>
      <c r="K47" s="1962"/>
      <c r="L47" s="1962"/>
      <c r="M47" s="1962"/>
      <c r="N47" s="1962"/>
      <c r="O47" s="1962"/>
      <c r="P47" s="1962"/>
      <c r="Q47" s="1962"/>
      <c r="R47" s="1962"/>
      <c r="S47" s="785"/>
    </row>
    <row r="48" spans="1:19" ht="24.95" customHeight="1">
      <c r="A48" s="762"/>
      <c r="B48" s="767" t="s">
        <v>626</v>
      </c>
      <c r="C48" s="745" t="s">
        <v>1185</v>
      </c>
      <c r="D48" s="1924"/>
      <c r="E48" s="773">
        <v>309090.90999999997</v>
      </c>
      <c r="F48" s="756"/>
      <c r="G48" s="1961"/>
      <c r="H48" s="1962"/>
      <c r="I48" s="1962"/>
      <c r="J48" s="1962"/>
      <c r="K48" s="1962"/>
      <c r="L48" s="1962"/>
      <c r="M48" s="1962"/>
      <c r="N48" s="1962"/>
      <c r="O48" s="1962"/>
      <c r="P48" s="1962"/>
      <c r="Q48" s="1962"/>
      <c r="R48" s="1962"/>
      <c r="S48" s="785"/>
    </row>
    <row r="49" spans="1:19" ht="24.95" customHeight="1">
      <c r="A49" s="762"/>
      <c r="B49" s="768" t="s">
        <v>624</v>
      </c>
      <c r="C49" s="755" t="s">
        <v>1185</v>
      </c>
      <c r="D49" s="1924"/>
      <c r="E49" s="773">
        <v>336363.64</v>
      </c>
      <c r="F49" s="756"/>
      <c r="G49" s="1961"/>
      <c r="H49" s="1962"/>
      <c r="I49" s="1962"/>
      <c r="J49" s="1962"/>
      <c r="K49" s="1962"/>
      <c r="L49" s="1962"/>
      <c r="M49" s="1962"/>
      <c r="N49" s="1962"/>
      <c r="O49" s="1962"/>
      <c r="P49" s="1962"/>
      <c r="Q49" s="1962"/>
      <c r="R49" s="1962"/>
      <c r="S49" s="785"/>
    </row>
    <row r="50" spans="1:19" ht="24.95" customHeight="1">
      <c r="A50" s="762"/>
      <c r="B50" s="765" t="s">
        <v>627</v>
      </c>
      <c r="C50" s="745" t="s">
        <v>1185</v>
      </c>
      <c r="D50" s="1924"/>
      <c r="E50" s="773">
        <v>290909.09000000003</v>
      </c>
      <c r="F50" s="756"/>
      <c r="G50" s="1961"/>
      <c r="H50" s="1962"/>
      <c r="I50" s="1962"/>
      <c r="J50" s="1962"/>
      <c r="K50" s="1962"/>
      <c r="L50" s="1962"/>
      <c r="M50" s="1962"/>
      <c r="N50" s="1962"/>
      <c r="O50" s="1962"/>
      <c r="P50" s="1962"/>
      <c r="Q50" s="1962"/>
      <c r="R50" s="1962"/>
      <c r="S50" s="785"/>
    </row>
    <row r="51" spans="1:19" ht="24.95" customHeight="1">
      <c r="A51" s="762"/>
      <c r="B51" s="769" t="s">
        <v>1199</v>
      </c>
      <c r="C51" s="755" t="s">
        <v>1185</v>
      </c>
      <c r="D51" s="1925"/>
      <c r="E51" s="773">
        <f>E50</f>
        <v>290909.09000000003</v>
      </c>
      <c r="F51" s="770"/>
      <c r="G51" s="1964"/>
      <c r="H51" s="1965"/>
      <c r="I51" s="1965"/>
      <c r="J51" s="1965"/>
      <c r="K51" s="1965"/>
      <c r="L51" s="1965"/>
      <c r="M51" s="1965"/>
      <c r="N51" s="1965"/>
      <c r="O51" s="1965"/>
      <c r="P51" s="1965"/>
      <c r="Q51" s="1965"/>
      <c r="R51" s="1965"/>
      <c r="S51" s="786"/>
    </row>
    <row r="52" spans="1:19" ht="50.1" customHeight="1">
      <c r="A52" s="761">
        <v>4</v>
      </c>
      <c r="B52" s="1825" t="s">
        <v>1410</v>
      </c>
      <c r="C52" s="1826"/>
      <c r="D52" s="1826"/>
      <c r="E52" s="1826"/>
      <c r="F52" s="1826"/>
      <c r="G52" s="1826"/>
      <c r="H52" s="1826"/>
      <c r="I52" s="1826"/>
      <c r="J52" s="1826"/>
      <c r="K52" s="1826"/>
      <c r="L52" s="1826"/>
      <c r="M52" s="1826"/>
      <c r="N52" s="1826"/>
      <c r="O52" s="1826"/>
      <c r="P52" s="1826"/>
      <c r="Q52" s="1826"/>
      <c r="R52" s="1826"/>
      <c r="S52" s="795"/>
    </row>
    <row r="53" spans="1:19" ht="30" customHeight="1">
      <c r="A53" s="762"/>
      <c r="B53" s="774" t="s">
        <v>1355</v>
      </c>
      <c r="C53" s="775" t="s">
        <v>1185</v>
      </c>
      <c r="D53" s="1923" t="s">
        <v>1178</v>
      </c>
      <c r="E53" s="776">
        <v>234000</v>
      </c>
      <c r="F53" s="776"/>
      <c r="G53" s="1958" t="s">
        <v>1356</v>
      </c>
      <c r="H53" s="1959"/>
      <c r="I53" s="1959"/>
      <c r="J53" s="1959"/>
      <c r="K53" s="1959"/>
      <c r="L53" s="1959"/>
      <c r="M53" s="1959"/>
      <c r="N53" s="1959"/>
      <c r="O53" s="1959"/>
      <c r="P53" s="1959"/>
      <c r="Q53" s="1959"/>
      <c r="R53" s="1959"/>
      <c r="S53" s="1880"/>
    </row>
    <row r="54" spans="1:19" ht="24.95" customHeight="1">
      <c r="A54" s="762"/>
      <c r="B54" s="774" t="s">
        <v>1411</v>
      </c>
      <c r="C54" s="745" t="s">
        <v>1185</v>
      </c>
      <c r="D54" s="1924"/>
      <c r="E54" s="756">
        <v>315000</v>
      </c>
      <c r="F54" s="756"/>
      <c r="G54" s="1961"/>
      <c r="H54" s="1962"/>
      <c r="I54" s="1962"/>
      <c r="J54" s="1962"/>
      <c r="K54" s="1962"/>
      <c r="L54" s="1962"/>
      <c r="M54" s="1962"/>
      <c r="N54" s="1962"/>
      <c r="O54" s="1962"/>
      <c r="P54" s="1962"/>
      <c r="Q54" s="1962"/>
      <c r="R54" s="1962"/>
      <c r="S54" s="1881"/>
    </row>
    <row r="55" spans="1:19" ht="24.95" customHeight="1">
      <c r="A55" s="762"/>
      <c r="B55" s="765" t="s">
        <v>1358</v>
      </c>
      <c r="C55" s="745" t="s">
        <v>1185</v>
      </c>
      <c r="D55" s="1924"/>
      <c r="E55" s="776">
        <v>234000</v>
      </c>
      <c r="F55" s="756"/>
      <c r="G55" s="1961"/>
      <c r="H55" s="1962"/>
      <c r="I55" s="1962"/>
      <c r="J55" s="1962"/>
      <c r="K55" s="1962"/>
      <c r="L55" s="1962"/>
      <c r="M55" s="1962"/>
      <c r="N55" s="1962"/>
      <c r="O55" s="1962"/>
      <c r="P55" s="1962"/>
      <c r="Q55" s="1962"/>
      <c r="R55" s="1962"/>
      <c r="S55" s="1881"/>
    </row>
    <row r="56" spans="1:19" ht="24.95" customHeight="1">
      <c r="A56" s="762"/>
      <c r="B56" s="777" t="s">
        <v>1359</v>
      </c>
      <c r="C56" s="745" t="s">
        <v>1185</v>
      </c>
      <c r="D56" s="1924"/>
      <c r="E56" s="776">
        <v>234000</v>
      </c>
      <c r="F56" s="756"/>
      <c r="G56" s="1961"/>
      <c r="H56" s="1962"/>
      <c r="I56" s="1962"/>
      <c r="J56" s="1962"/>
      <c r="K56" s="1962"/>
      <c r="L56" s="1962"/>
      <c r="M56" s="1962"/>
      <c r="N56" s="1962"/>
      <c r="O56" s="1962"/>
      <c r="P56" s="1962"/>
      <c r="Q56" s="1962"/>
      <c r="R56" s="1962"/>
      <c r="S56" s="1881"/>
    </row>
    <row r="57" spans="1:19" ht="24.95" customHeight="1">
      <c r="A57" s="762"/>
      <c r="B57" s="777" t="s">
        <v>1360</v>
      </c>
      <c r="C57" s="745" t="s">
        <v>1185</v>
      </c>
      <c r="D57" s="1924"/>
      <c r="E57" s="756">
        <v>315000</v>
      </c>
      <c r="F57" s="756"/>
      <c r="G57" s="1961"/>
      <c r="H57" s="1962"/>
      <c r="I57" s="1962"/>
      <c r="J57" s="1962"/>
      <c r="K57" s="1962"/>
      <c r="L57" s="1962"/>
      <c r="M57" s="1962"/>
      <c r="N57" s="1962"/>
      <c r="O57" s="1962"/>
      <c r="P57" s="1962"/>
      <c r="Q57" s="1962"/>
      <c r="R57" s="1962"/>
      <c r="S57" s="1881"/>
    </row>
    <row r="58" spans="1:19" ht="24.95" customHeight="1">
      <c r="A58" s="762"/>
      <c r="B58" s="777" t="s">
        <v>1207</v>
      </c>
      <c r="C58" s="745" t="s">
        <v>1185</v>
      </c>
      <c r="D58" s="1925"/>
      <c r="E58" s="756">
        <v>315000</v>
      </c>
      <c r="F58" s="756"/>
      <c r="G58" s="1964"/>
      <c r="H58" s="1965"/>
      <c r="I58" s="1965"/>
      <c r="J58" s="1965"/>
      <c r="K58" s="1965"/>
      <c r="L58" s="1965"/>
      <c r="M58" s="1965"/>
      <c r="N58" s="1965"/>
      <c r="O58" s="1965"/>
      <c r="P58" s="1965"/>
      <c r="Q58" s="1965"/>
      <c r="R58" s="1965"/>
      <c r="S58" s="1882"/>
    </row>
    <row r="59" spans="1:19" ht="50.1" customHeight="1">
      <c r="A59" s="778">
        <v>5</v>
      </c>
      <c r="B59" s="1825" t="s">
        <v>1412</v>
      </c>
      <c r="C59" s="1826"/>
      <c r="D59" s="1826"/>
      <c r="E59" s="1826"/>
      <c r="F59" s="1826"/>
      <c r="G59" s="1826"/>
      <c r="H59" s="1826"/>
      <c r="I59" s="1826"/>
      <c r="J59" s="1826"/>
      <c r="K59" s="1826"/>
      <c r="L59" s="1826"/>
      <c r="M59" s="1826"/>
      <c r="N59" s="1826"/>
      <c r="O59" s="1826"/>
      <c r="P59" s="1826"/>
      <c r="Q59" s="1826"/>
      <c r="R59" s="1828"/>
      <c r="S59" s="791"/>
    </row>
    <row r="60" spans="1:19" ht="20.100000000000001" customHeight="1">
      <c r="A60" s="779"/>
      <c r="B60" s="780" t="s">
        <v>1209</v>
      </c>
      <c r="C60" s="745"/>
      <c r="D60" s="745"/>
      <c r="E60" s="756"/>
      <c r="F60" s="756"/>
      <c r="G60" s="771"/>
      <c r="H60" s="772"/>
      <c r="I60" s="772"/>
      <c r="J60" s="772"/>
      <c r="K60" s="772"/>
      <c r="L60" s="772"/>
      <c r="M60" s="772"/>
      <c r="N60" s="772"/>
      <c r="O60" s="772"/>
      <c r="P60" s="772"/>
      <c r="Q60" s="772"/>
      <c r="R60" s="772"/>
      <c r="S60" s="1889" t="s">
        <v>1413</v>
      </c>
    </row>
    <row r="61" spans="1:19" ht="30" customHeight="1">
      <c r="A61" s="779"/>
      <c r="B61" s="781" t="s">
        <v>1210</v>
      </c>
      <c r="C61" s="745" t="s">
        <v>1185</v>
      </c>
      <c r="D61" s="1923" t="s">
        <v>1178</v>
      </c>
      <c r="E61" s="756">
        <v>350000</v>
      </c>
      <c r="F61" s="756"/>
      <c r="G61" s="1958" t="s">
        <v>1211</v>
      </c>
      <c r="H61" s="1959"/>
      <c r="I61" s="1959"/>
      <c r="J61" s="1959"/>
      <c r="K61" s="1959"/>
      <c r="L61" s="1959"/>
      <c r="M61" s="1959"/>
      <c r="N61" s="1959"/>
      <c r="O61" s="1959"/>
      <c r="P61" s="1960"/>
      <c r="Q61" s="797">
        <v>400000</v>
      </c>
      <c r="R61" s="798"/>
      <c r="S61" s="1890"/>
    </row>
    <row r="62" spans="1:19" ht="24.95" customHeight="1">
      <c r="A62" s="779"/>
      <c r="B62" s="780" t="s">
        <v>1212</v>
      </c>
      <c r="C62" s="745" t="s">
        <v>1185</v>
      </c>
      <c r="D62" s="1924"/>
      <c r="E62" s="756">
        <v>350000</v>
      </c>
      <c r="F62" s="756"/>
      <c r="G62" s="1961"/>
      <c r="H62" s="1962"/>
      <c r="I62" s="1962"/>
      <c r="J62" s="1962"/>
      <c r="K62" s="1962"/>
      <c r="L62" s="1962"/>
      <c r="M62" s="1962"/>
      <c r="N62" s="1962"/>
      <c r="O62" s="1962"/>
      <c r="P62" s="1963"/>
      <c r="Q62" s="799">
        <v>400000</v>
      </c>
      <c r="R62" s="772"/>
      <c r="S62" s="1890"/>
    </row>
    <row r="63" spans="1:19" ht="24.95" customHeight="1">
      <c r="A63" s="779"/>
      <c r="B63" s="780" t="s">
        <v>1213</v>
      </c>
      <c r="C63" s="745" t="s">
        <v>1185</v>
      </c>
      <c r="D63" s="1925"/>
      <c r="E63" s="756">
        <v>350000</v>
      </c>
      <c r="F63" s="756"/>
      <c r="G63" s="1964"/>
      <c r="H63" s="1965"/>
      <c r="I63" s="1965"/>
      <c r="J63" s="1965"/>
      <c r="K63" s="1965"/>
      <c r="L63" s="1965"/>
      <c r="M63" s="1965"/>
      <c r="N63" s="1965"/>
      <c r="O63" s="1965"/>
      <c r="P63" s="1966"/>
      <c r="Q63" s="799">
        <v>400000</v>
      </c>
      <c r="R63" s="772"/>
      <c r="S63" s="1891"/>
    </row>
    <row r="64" spans="1:19" ht="50.1" customHeight="1">
      <c r="A64" s="782">
        <v>6</v>
      </c>
      <c r="B64" s="1825" t="s">
        <v>1414</v>
      </c>
      <c r="C64" s="1826"/>
      <c r="D64" s="1826"/>
      <c r="E64" s="1826"/>
      <c r="F64" s="1826"/>
      <c r="G64" s="1826"/>
      <c r="H64" s="1826"/>
      <c r="I64" s="1826"/>
      <c r="J64" s="1826"/>
      <c r="K64" s="1826"/>
      <c r="L64" s="1826"/>
      <c r="M64" s="1826"/>
      <c r="N64" s="1826"/>
      <c r="O64" s="1826"/>
      <c r="P64" s="1826"/>
      <c r="Q64" s="1826"/>
      <c r="R64" s="1828"/>
      <c r="S64" s="791"/>
    </row>
    <row r="65" spans="1:19" ht="24.95" customHeight="1">
      <c r="A65" s="779"/>
      <c r="B65" s="780" t="s">
        <v>1209</v>
      </c>
      <c r="C65" s="745"/>
      <c r="D65" s="745"/>
      <c r="E65" s="756"/>
      <c r="F65" s="756"/>
      <c r="G65" s="771"/>
      <c r="H65" s="772"/>
      <c r="I65" s="772"/>
      <c r="J65" s="772"/>
      <c r="K65" s="772"/>
      <c r="L65" s="772"/>
      <c r="M65" s="772"/>
      <c r="N65" s="772"/>
      <c r="O65" s="772"/>
      <c r="P65" s="772"/>
      <c r="Q65" s="772"/>
      <c r="R65" s="772"/>
      <c r="S65" s="1889" t="s">
        <v>1413</v>
      </c>
    </row>
    <row r="66" spans="1:19" ht="45" customHeight="1">
      <c r="A66" s="779"/>
      <c r="B66" s="781" t="s">
        <v>1210</v>
      </c>
      <c r="C66" s="745" t="s">
        <v>1185</v>
      </c>
      <c r="D66" s="1923" t="s">
        <v>1178</v>
      </c>
      <c r="E66" s="756">
        <v>350000</v>
      </c>
      <c r="F66" s="756"/>
      <c r="G66" s="1958" t="s">
        <v>1215</v>
      </c>
      <c r="H66" s="1959"/>
      <c r="I66" s="1959"/>
      <c r="J66" s="1959"/>
      <c r="K66" s="1959"/>
      <c r="L66" s="1959"/>
      <c r="M66" s="1959"/>
      <c r="N66" s="1959"/>
      <c r="O66" s="1959"/>
      <c r="P66" s="1960"/>
      <c r="Q66" s="797">
        <v>400000</v>
      </c>
      <c r="R66" s="772"/>
      <c r="S66" s="1890"/>
    </row>
    <row r="67" spans="1:19" ht="24.95" customHeight="1">
      <c r="A67" s="779"/>
      <c r="B67" s="780" t="s">
        <v>1212</v>
      </c>
      <c r="C67" s="745" t="s">
        <v>1185</v>
      </c>
      <c r="D67" s="1924"/>
      <c r="E67" s="756">
        <v>350000</v>
      </c>
      <c r="F67" s="756"/>
      <c r="G67" s="1961"/>
      <c r="H67" s="1962"/>
      <c r="I67" s="1962"/>
      <c r="J67" s="1962"/>
      <c r="K67" s="1962"/>
      <c r="L67" s="1962"/>
      <c r="M67" s="1962"/>
      <c r="N67" s="1962"/>
      <c r="O67" s="1962"/>
      <c r="P67" s="1963"/>
      <c r="Q67" s="799">
        <v>400000</v>
      </c>
      <c r="R67" s="772"/>
      <c r="S67" s="1890"/>
    </row>
    <row r="68" spans="1:19" ht="24.95" customHeight="1">
      <c r="A68" s="779"/>
      <c r="B68" s="780" t="s">
        <v>1213</v>
      </c>
      <c r="C68" s="745" t="s">
        <v>1185</v>
      </c>
      <c r="D68" s="1925"/>
      <c r="E68" s="756">
        <v>350000</v>
      </c>
      <c r="F68" s="756"/>
      <c r="G68" s="1964"/>
      <c r="H68" s="1965"/>
      <c r="I68" s="1965"/>
      <c r="J68" s="1965"/>
      <c r="K68" s="1965"/>
      <c r="L68" s="1965"/>
      <c r="M68" s="1965"/>
      <c r="N68" s="1965"/>
      <c r="O68" s="1965"/>
      <c r="P68" s="1966"/>
      <c r="Q68" s="799">
        <v>400000</v>
      </c>
      <c r="R68" s="772"/>
      <c r="S68" s="1891"/>
    </row>
    <row r="69" spans="1:19" ht="30" customHeight="1">
      <c r="A69" s="801" t="s">
        <v>1216</v>
      </c>
      <c r="B69" s="801" t="s">
        <v>1217</v>
      </c>
      <c r="C69" s="752"/>
      <c r="D69" s="752"/>
      <c r="E69" s="752"/>
      <c r="F69" s="752"/>
      <c r="G69" s="752"/>
      <c r="H69" s="752"/>
      <c r="I69" s="752"/>
      <c r="J69" s="752"/>
      <c r="K69" s="752"/>
      <c r="L69" s="752"/>
      <c r="M69" s="752"/>
      <c r="N69" s="752"/>
      <c r="O69" s="752"/>
      <c r="P69" s="752"/>
      <c r="Q69" s="752"/>
      <c r="R69" s="752"/>
      <c r="S69" s="788"/>
    </row>
    <row r="70" spans="1:19" ht="39.950000000000003" customHeight="1">
      <c r="A70" s="778">
        <v>1</v>
      </c>
      <c r="B70" s="1825" t="s">
        <v>1451</v>
      </c>
      <c r="C70" s="1826"/>
      <c r="D70" s="1826"/>
      <c r="E70" s="1826"/>
      <c r="F70" s="1826"/>
      <c r="G70" s="1826"/>
      <c r="H70" s="1826"/>
      <c r="I70" s="1826"/>
      <c r="J70" s="1826"/>
      <c r="K70" s="1826"/>
      <c r="L70" s="1826"/>
      <c r="M70" s="1826"/>
      <c r="N70" s="1826"/>
      <c r="O70" s="1826"/>
      <c r="P70" s="1826"/>
      <c r="Q70" s="1826"/>
      <c r="R70" s="1826"/>
      <c r="S70" s="844"/>
    </row>
    <row r="71" spans="1:19" ht="30" customHeight="1">
      <c r="A71" s="730"/>
      <c r="B71" s="790" t="s">
        <v>1219</v>
      </c>
      <c r="C71" s="745" t="s">
        <v>1185</v>
      </c>
      <c r="D71" s="738" t="s">
        <v>1178</v>
      </c>
      <c r="E71" s="756">
        <v>530000</v>
      </c>
      <c r="F71" s="802"/>
      <c r="G71" s="1885" t="s">
        <v>1201</v>
      </c>
      <c r="H71" s="1886"/>
      <c r="I71" s="1886"/>
      <c r="J71" s="1886"/>
      <c r="K71" s="1886"/>
      <c r="L71" s="1886"/>
      <c r="M71" s="1886"/>
      <c r="N71" s="1886"/>
      <c r="O71" s="1886"/>
      <c r="P71" s="1886"/>
      <c r="Q71" s="1886"/>
      <c r="R71" s="1887"/>
      <c r="S71" s="802"/>
    </row>
    <row r="72" spans="1:19" ht="50.1" customHeight="1">
      <c r="A72" s="778">
        <v>2</v>
      </c>
      <c r="B72" s="1825" t="s">
        <v>1415</v>
      </c>
      <c r="C72" s="1826"/>
      <c r="D72" s="1826"/>
      <c r="E72" s="1826"/>
      <c r="F72" s="1826"/>
      <c r="G72" s="1826"/>
      <c r="H72" s="1826"/>
      <c r="I72" s="1826"/>
      <c r="J72" s="1826"/>
      <c r="K72" s="1826"/>
      <c r="L72" s="1826"/>
      <c r="M72" s="1826"/>
      <c r="N72" s="1826"/>
      <c r="O72" s="1826"/>
      <c r="P72" s="1826"/>
      <c r="Q72" s="1826"/>
      <c r="R72" s="1828"/>
      <c r="S72" s="1889" t="s">
        <v>1416</v>
      </c>
    </row>
    <row r="73" spans="1:19" ht="30" customHeight="1">
      <c r="A73" s="730"/>
      <c r="B73" s="790" t="s">
        <v>211</v>
      </c>
      <c r="C73" s="745" t="s">
        <v>1185</v>
      </c>
      <c r="D73" s="803" t="s">
        <v>1178</v>
      </c>
      <c r="E73" s="756">
        <v>300000</v>
      </c>
      <c r="F73" s="802"/>
      <c r="G73" s="1958" t="s">
        <v>1222</v>
      </c>
      <c r="H73" s="1959"/>
      <c r="I73" s="1959"/>
      <c r="J73" s="1959"/>
      <c r="K73" s="1959"/>
      <c r="L73" s="1959"/>
      <c r="M73" s="1959"/>
      <c r="N73" s="1959"/>
      <c r="O73" s="1959"/>
      <c r="P73" s="1960"/>
      <c r="Q73" s="799">
        <v>360000</v>
      </c>
      <c r="R73" s="872"/>
      <c r="S73" s="1890"/>
    </row>
    <row r="74" spans="1:19" ht="30" customHeight="1">
      <c r="A74" s="730"/>
      <c r="B74" s="790" t="s">
        <v>213</v>
      </c>
      <c r="C74" s="745" t="s">
        <v>1185</v>
      </c>
      <c r="D74" s="804"/>
      <c r="E74" s="756">
        <v>300000</v>
      </c>
      <c r="F74" s="802"/>
      <c r="G74" s="1964"/>
      <c r="H74" s="1965"/>
      <c r="I74" s="1965"/>
      <c r="J74" s="1965"/>
      <c r="K74" s="1965"/>
      <c r="L74" s="1965"/>
      <c r="M74" s="1965"/>
      <c r="N74" s="1965"/>
      <c r="O74" s="1965"/>
      <c r="P74" s="1966"/>
      <c r="Q74" s="799">
        <v>360000</v>
      </c>
      <c r="R74" s="873"/>
      <c r="S74" s="1891"/>
    </row>
    <row r="75" spans="1:19" ht="50.1" customHeight="1">
      <c r="A75" s="778">
        <v>3</v>
      </c>
      <c r="B75" s="1825" t="s">
        <v>1412</v>
      </c>
      <c r="C75" s="1826"/>
      <c r="D75" s="1826"/>
      <c r="E75" s="1826"/>
      <c r="F75" s="1826"/>
      <c r="G75" s="1826"/>
      <c r="H75" s="1826"/>
      <c r="I75" s="1826"/>
      <c r="J75" s="1826"/>
      <c r="K75" s="1826"/>
      <c r="L75" s="1826"/>
      <c r="M75" s="1826"/>
      <c r="N75" s="1826"/>
      <c r="O75" s="1826"/>
      <c r="P75" s="1826"/>
      <c r="Q75" s="1826"/>
      <c r="R75" s="1828"/>
      <c r="S75" s="1889" t="s">
        <v>1416</v>
      </c>
    </row>
    <row r="76" spans="1:19" ht="30" customHeight="1">
      <c r="A76" s="730"/>
      <c r="B76" s="790" t="s">
        <v>211</v>
      </c>
      <c r="C76" s="745" t="s">
        <v>1185</v>
      </c>
      <c r="D76" s="1923" t="s">
        <v>1178</v>
      </c>
      <c r="E76" s="756">
        <v>300000</v>
      </c>
      <c r="F76" s="802"/>
      <c r="G76" s="1958" t="s">
        <v>1211</v>
      </c>
      <c r="H76" s="1959"/>
      <c r="I76" s="1959"/>
      <c r="J76" s="1959"/>
      <c r="K76" s="1959"/>
      <c r="L76" s="1959"/>
      <c r="M76" s="1959"/>
      <c r="N76" s="1959"/>
      <c r="O76" s="1959"/>
      <c r="P76" s="863"/>
      <c r="Q76" s="799">
        <v>360000</v>
      </c>
      <c r="R76" s="873"/>
      <c r="S76" s="1890"/>
    </row>
    <row r="77" spans="1:19" ht="30" customHeight="1">
      <c r="A77" s="730"/>
      <c r="B77" s="790" t="s">
        <v>213</v>
      </c>
      <c r="C77" s="745" t="s">
        <v>1185</v>
      </c>
      <c r="D77" s="1925"/>
      <c r="E77" s="756">
        <v>300000</v>
      </c>
      <c r="F77" s="802"/>
      <c r="G77" s="1964"/>
      <c r="H77" s="1965"/>
      <c r="I77" s="1965"/>
      <c r="J77" s="1965"/>
      <c r="K77" s="1965"/>
      <c r="L77" s="1965"/>
      <c r="M77" s="1965"/>
      <c r="N77" s="1965"/>
      <c r="O77" s="1965"/>
      <c r="P77" s="864"/>
      <c r="Q77" s="799">
        <v>360000</v>
      </c>
      <c r="R77" s="873"/>
      <c r="S77" s="1891"/>
    </row>
    <row r="78" spans="1:19" ht="50.1" customHeight="1">
      <c r="A78" s="778">
        <v>4</v>
      </c>
      <c r="B78" s="1825" t="s">
        <v>1414</v>
      </c>
      <c r="C78" s="1826"/>
      <c r="D78" s="1826"/>
      <c r="E78" s="1826"/>
      <c r="F78" s="1826"/>
      <c r="G78" s="1826"/>
      <c r="H78" s="1826"/>
      <c r="I78" s="1826"/>
      <c r="J78" s="1826"/>
      <c r="K78" s="1826"/>
      <c r="L78" s="1826"/>
      <c r="M78" s="1826"/>
      <c r="N78" s="1826"/>
      <c r="O78" s="1826"/>
      <c r="P78" s="1826"/>
      <c r="Q78" s="1826"/>
      <c r="R78" s="1828"/>
      <c r="S78" s="1889" t="s">
        <v>1416</v>
      </c>
    </row>
    <row r="79" spans="1:19" ht="30" customHeight="1">
      <c r="A79" s="730"/>
      <c r="B79" s="790" t="s">
        <v>211</v>
      </c>
      <c r="C79" s="745" t="s">
        <v>1185</v>
      </c>
      <c r="D79" s="1923" t="s">
        <v>1178</v>
      </c>
      <c r="E79" s="756">
        <v>300000</v>
      </c>
      <c r="F79" s="802"/>
      <c r="G79" s="1958" t="s">
        <v>1224</v>
      </c>
      <c r="H79" s="1959"/>
      <c r="I79" s="1959"/>
      <c r="J79" s="1959"/>
      <c r="K79" s="1959"/>
      <c r="L79" s="1959"/>
      <c r="M79" s="1959"/>
      <c r="N79" s="1959"/>
      <c r="O79" s="1959"/>
      <c r="P79" s="1960"/>
      <c r="Q79" s="799">
        <v>360000</v>
      </c>
      <c r="R79" s="873"/>
      <c r="S79" s="1890"/>
    </row>
    <row r="80" spans="1:19" ht="30" customHeight="1">
      <c r="A80" s="730"/>
      <c r="B80" s="790" t="s">
        <v>213</v>
      </c>
      <c r="C80" s="745" t="s">
        <v>1185</v>
      </c>
      <c r="D80" s="1925"/>
      <c r="E80" s="756">
        <v>300000</v>
      </c>
      <c r="F80" s="802"/>
      <c r="G80" s="1964"/>
      <c r="H80" s="1965"/>
      <c r="I80" s="1965"/>
      <c r="J80" s="1965"/>
      <c r="K80" s="1965"/>
      <c r="L80" s="1965"/>
      <c r="M80" s="1965"/>
      <c r="N80" s="1965"/>
      <c r="O80" s="1965"/>
      <c r="P80" s="1966"/>
      <c r="Q80" s="799">
        <v>360000</v>
      </c>
      <c r="R80" s="874"/>
      <c r="S80" s="1891"/>
    </row>
    <row r="81" spans="1:19" ht="30" customHeight="1">
      <c r="A81" s="730" t="s">
        <v>1225</v>
      </c>
      <c r="B81" s="732" t="s">
        <v>1364</v>
      </c>
      <c r="C81" s="805"/>
      <c r="D81" s="806"/>
      <c r="E81" s="807"/>
      <c r="F81" s="808"/>
      <c r="G81" s="809"/>
      <c r="H81" s="809"/>
      <c r="I81" s="809"/>
      <c r="J81" s="809"/>
      <c r="K81" s="809"/>
      <c r="L81" s="809"/>
      <c r="M81" s="809"/>
      <c r="N81" s="809"/>
      <c r="O81" s="809"/>
      <c r="P81" s="809"/>
      <c r="Q81" s="875"/>
      <c r="R81" s="872"/>
      <c r="S81" s="876"/>
    </row>
    <row r="82" spans="1:19" ht="50.1" customHeight="1">
      <c r="A82" s="23"/>
      <c r="B82" s="1825" t="s">
        <v>1417</v>
      </c>
      <c r="C82" s="1826"/>
      <c r="D82" s="1826"/>
      <c r="E82" s="1826"/>
      <c r="F82" s="1826"/>
      <c r="G82" s="1826"/>
      <c r="H82" s="1826"/>
      <c r="I82" s="1826"/>
      <c r="J82" s="1826"/>
      <c r="K82" s="1826"/>
      <c r="L82" s="1826"/>
      <c r="M82" s="1826"/>
      <c r="N82" s="1826"/>
      <c r="O82" s="1826"/>
      <c r="P82" s="1826"/>
      <c r="Q82" s="1826"/>
      <c r="R82" s="1828"/>
      <c r="S82" s="1929" t="s">
        <v>1418</v>
      </c>
    </row>
    <row r="83" spans="1:19" ht="49.5" customHeight="1">
      <c r="A83" s="23"/>
      <c r="B83" s="790" t="s">
        <v>1228</v>
      </c>
      <c r="C83" s="745" t="s">
        <v>1185</v>
      </c>
      <c r="D83" s="810"/>
      <c r="E83" s="756">
        <v>35000</v>
      </c>
      <c r="F83" s="802"/>
      <c r="G83" s="1968"/>
      <c r="H83" s="1969"/>
      <c r="I83" s="1969"/>
      <c r="J83" s="1969"/>
      <c r="K83" s="1969"/>
      <c r="L83" s="1969"/>
      <c r="M83" s="1969"/>
      <c r="N83" s="1969"/>
      <c r="O83" s="1969"/>
      <c r="P83" s="1970"/>
      <c r="Q83" s="799">
        <v>85000</v>
      </c>
      <c r="R83" s="874"/>
      <c r="S83" s="1930"/>
    </row>
    <row r="84" spans="1:19" ht="47.25" customHeight="1">
      <c r="A84" s="23"/>
      <c r="B84" s="790" t="s">
        <v>1230</v>
      </c>
      <c r="C84" s="745" t="s">
        <v>1185</v>
      </c>
      <c r="D84" s="810"/>
      <c r="E84" s="756">
        <v>49000</v>
      </c>
      <c r="F84" s="802"/>
      <c r="G84" s="1971"/>
      <c r="H84" s="1972"/>
      <c r="I84" s="1972"/>
      <c r="J84" s="1972"/>
      <c r="K84" s="1972"/>
      <c r="L84" s="1972"/>
      <c r="M84" s="1972"/>
      <c r="N84" s="1972"/>
      <c r="O84" s="1972"/>
      <c r="P84" s="1973"/>
      <c r="Q84" s="799">
        <v>100000</v>
      </c>
      <c r="R84" s="874"/>
      <c r="S84" s="1931"/>
    </row>
    <row r="85" spans="1:19" ht="30.75" customHeight="1">
      <c r="A85" s="119" t="s">
        <v>1231</v>
      </c>
      <c r="B85" s="1892" t="s">
        <v>1232</v>
      </c>
      <c r="C85" s="1892"/>
      <c r="D85" s="1892"/>
      <c r="E85" s="1892"/>
      <c r="F85" s="1892"/>
      <c r="G85" s="1892"/>
      <c r="H85" s="1892"/>
      <c r="I85" s="1892"/>
      <c r="J85" s="1892"/>
      <c r="K85" s="1892"/>
      <c r="L85" s="1892"/>
      <c r="M85" s="1892"/>
      <c r="N85" s="1892"/>
      <c r="O85" s="1892"/>
      <c r="P85" s="1892"/>
      <c r="Q85" s="1892"/>
      <c r="R85" s="1892"/>
      <c r="S85" s="877"/>
    </row>
    <row r="86" spans="1:19" ht="50.1" customHeight="1">
      <c r="A86" s="726">
        <v>1</v>
      </c>
      <c r="B86" s="1874" t="s">
        <v>1419</v>
      </c>
      <c r="C86" s="1827"/>
      <c r="D86" s="1827"/>
      <c r="E86" s="1827"/>
      <c r="F86" s="1827"/>
      <c r="G86" s="1827"/>
      <c r="H86" s="1827"/>
      <c r="I86" s="1827"/>
      <c r="J86" s="1827"/>
      <c r="K86" s="1827"/>
      <c r="L86" s="1827"/>
      <c r="M86" s="1827"/>
      <c r="N86" s="1827"/>
      <c r="O86" s="1827"/>
      <c r="P86" s="1827"/>
      <c r="Q86" s="1827"/>
      <c r="R86" s="1827"/>
      <c r="S86" s="878"/>
    </row>
    <row r="87" spans="1:19" ht="30" customHeight="1">
      <c r="A87" s="726"/>
      <c r="B87" s="811" t="s">
        <v>1238</v>
      </c>
      <c r="C87" s="812"/>
      <c r="D87" s="812"/>
      <c r="E87" s="812"/>
      <c r="F87" s="813"/>
      <c r="G87" s="1967" t="s">
        <v>1367</v>
      </c>
      <c r="H87" s="1967"/>
      <c r="I87" s="1967"/>
      <c r="J87" s="1967"/>
      <c r="K87" s="1967"/>
      <c r="L87" s="1967"/>
      <c r="M87" s="1967"/>
      <c r="N87" s="1967"/>
      <c r="O87" s="1967"/>
      <c r="P87" s="1967"/>
      <c r="Q87" s="1967"/>
      <c r="R87" s="1967"/>
      <c r="S87" s="879"/>
    </row>
    <row r="88" spans="1:19" ht="30" customHeight="1">
      <c r="A88" s="726"/>
      <c r="B88" s="815" t="s">
        <v>1240</v>
      </c>
      <c r="C88" s="816" t="s">
        <v>724</v>
      </c>
      <c r="D88" s="745"/>
      <c r="E88" s="817">
        <v>1565000</v>
      </c>
      <c r="F88" s="818"/>
      <c r="G88" s="1967"/>
      <c r="H88" s="1967"/>
      <c r="I88" s="1967"/>
      <c r="J88" s="1967"/>
      <c r="K88" s="1967"/>
      <c r="L88" s="1967"/>
      <c r="M88" s="1967"/>
      <c r="N88" s="1967"/>
      <c r="O88" s="1967"/>
      <c r="P88" s="1967"/>
      <c r="Q88" s="1967"/>
      <c r="R88" s="1967"/>
      <c r="S88" s="880"/>
    </row>
    <row r="89" spans="1:19" ht="30" customHeight="1">
      <c r="A89" s="726"/>
      <c r="B89" s="819" t="s">
        <v>1241</v>
      </c>
      <c r="C89" s="820" t="s">
        <v>724</v>
      </c>
      <c r="D89" s="745"/>
      <c r="E89" s="821">
        <v>1610000</v>
      </c>
      <c r="F89" s="822"/>
      <c r="G89" s="1967"/>
      <c r="H89" s="1967"/>
      <c r="I89" s="1967"/>
      <c r="J89" s="1967"/>
      <c r="K89" s="1967"/>
      <c r="L89" s="1967"/>
      <c r="M89" s="1967"/>
      <c r="N89" s="1967"/>
      <c r="O89" s="1967"/>
      <c r="P89" s="1967"/>
      <c r="Q89" s="1967"/>
      <c r="R89" s="1967"/>
      <c r="S89" s="880"/>
    </row>
    <row r="90" spans="1:19" ht="30" customHeight="1">
      <c r="A90" s="726"/>
      <c r="B90" s="811" t="s">
        <v>1242</v>
      </c>
      <c r="C90" s="812"/>
      <c r="D90" s="812"/>
      <c r="E90" s="812"/>
      <c r="F90" s="813"/>
      <c r="G90" s="1967" t="s">
        <v>1367</v>
      </c>
      <c r="H90" s="1967"/>
      <c r="I90" s="1967"/>
      <c r="J90" s="1967"/>
      <c r="K90" s="1967"/>
      <c r="L90" s="1967"/>
      <c r="M90" s="1967"/>
      <c r="N90" s="1967"/>
      <c r="O90" s="1967"/>
      <c r="P90" s="1967"/>
      <c r="Q90" s="1967"/>
      <c r="R90" s="1967"/>
      <c r="S90" s="1880"/>
    </row>
    <row r="91" spans="1:19" ht="30" customHeight="1">
      <c r="A91" s="726"/>
      <c r="B91" s="823" t="s">
        <v>1240</v>
      </c>
      <c r="C91" s="824" t="s">
        <v>724</v>
      </c>
      <c r="D91" s="816"/>
      <c r="E91" s="825">
        <v>1615000</v>
      </c>
      <c r="F91" s="813"/>
      <c r="G91" s="1967"/>
      <c r="H91" s="1967"/>
      <c r="I91" s="1967"/>
      <c r="J91" s="1967"/>
      <c r="K91" s="1967"/>
      <c r="L91" s="1967"/>
      <c r="M91" s="1967"/>
      <c r="N91" s="1967"/>
      <c r="O91" s="1967"/>
      <c r="P91" s="1967"/>
      <c r="Q91" s="1967"/>
      <c r="R91" s="1967"/>
      <c r="S91" s="1881"/>
    </row>
    <row r="92" spans="1:19" ht="30" customHeight="1">
      <c r="A92" s="726"/>
      <c r="B92" s="819" t="s">
        <v>1241</v>
      </c>
      <c r="C92" s="826" t="s">
        <v>724</v>
      </c>
      <c r="D92" s="820"/>
      <c r="E92" s="827">
        <v>1660000</v>
      </c>
      <c r="F92" s="813"/>
      <c r="G92" s="1967"/>
      <c r="H92" s="1967"/>
      <c r="I92" s="1967"/>
      <c r="J92" s="1967"/>
      <c r="K92" s="1967"/>
      <c r="L92" s="1967"/>
      <c r="M92" s="1967"/>
      <c r="N92" s="1967"/>
      <c r="O92" s="1967"/>
      <c r="P92" s="1967"/>
      <c r="Q92" s="1967"/>
      <c r="R92" s="1967"/>
      <c r="S92" s="1882"/>
    </row>
    <row r="93" spans="1:19" ht="30" customHeight="1">
      <c r="A93" s="726"/>
      <c r="B93" s="811" t="s">
        <v>1243</v>
      </c>
      <c r="C93" s="812"/>
      <c r="D93" s="812"/>
      <c r="E93" s="812"/>
      <c r="F93" s="813"/>
      <c r="G93" s="1967" t="s">
        <v>1367</v>
      </c>
      <c r="H93" s="1967"/>
      <c r="I93" s="1967"/>
      <c r="J93" s="1967"/>
      <c r="K93" s="1967"/>
      <c r="L93" s="1967"/>
      <c r="M93" s="1967"/>
      <c r="N93" s="1967"/>
      <c r="O93" s="1967"/>
      <c r="P93" s="1967"/>
      <c r="Q93" s="1967"/>
      <c r="R93" s="1967"/>
      <c r="S93" s="1880"/>
    </row>
    <row r="94" spans="1:19" ht="30" customHeight="1">
      <c r="A94" s="800"/>
      <c r="B94" s="815" t="s">
        <v>1240</v>
      </c>
      <c r="C94" s="824" t="s">
        <v>724</v>
      </c>
      <c r="D94" s="824"/>
      <c r="E94" s="828">
        <v>1665000</v>
      </c>
      <c r="F94" s="818"/>
      <c r="G94" s="1967"/>
      <c r="H94" s="1967"/>
      <c r="I94" s="1967"/>
      <c r="J94" s="1967"/>
      <c r="K94" s="1967"/>
      <c r="L94" s="1967"/>
      <c r="M94" s="1967"/>
      <c r="N94" s="1967"/>
      <c r="O94" s="1967"/>
      <c r="P94" s="1967"/>
      <c r="Q94" s="1967"/>
      <c r="R94" s="1967"/>
      <c r="S94" s="1881"/>
    </row>
    <row r="95" spans="1:19" ht="30" customHeight="1">
      <c r="A95" s="829"/>
      <c r="B95" s="830" t="s">
        <v>1241</v>
      </c>
      <c r="C95" s="831" t="s">
        <v>724</v>
      </c>
      <c r="D95" s="831"/>
      <c r="E95" s="832">
        <v>1710000</v>
      </c>
      <c r="F95" s="833"/>
      <c r="G95" s="1967"/>
      <c r="H95" s="1967"/>
      <c r="I95" s="1967"/>
      <c r="J95" s="1967"/>
      <c r="K95" s="1967"/>
      <c r="L95" s="1967"/>
      <c r="M95" s="1967"/>
      <c r="N95" s="1967"/>
      <c r="O95" s="1967"/>
      <c r="P95" s="1967"/>
      <c r="Q95" s="1967"/>
      <c r="R95" s="1967"/>
      <c r="S95" s="1882"/>
    </row>
    <row r="96" spans="1:19" ht="30" customHeight="1">
      <c r="A96" s="119" t="s">
        <v>1247</v>
      </c>
      <c r="B96" s="1893" t="s">
        <v>1248</v>
      </c>
      <c r="C96" s="1894"/>
      <c r="D96" s="1894"/>
      <c r="E96" s="1894"/>
      <c r="F96" s="1894"/>
      <c r="G96" s="1894"/>
      <c r="H96" s="1894"/>
      <c r="I96" s="1894"/>
      <c r="J96" s="1894"/>
      <c r="K96" s="1894"/>
      <c r="L96" s="1894"/>
      <c r="M96" s="1894"/>
      <c r="N96" s="1894"/>
      <c r="O96" s="1894"/>
      <c r="P96" s="1894"/>
      <c r="Q96" s="1894"/>
      <c r="R96" s="1895"/>
      <c r="S96" s="881"/>
    </row>
    <row r="97" spans="1:19" ht="50.1" customHeight="1">
      <c r="A97" s="726">
        <v>1</v>
      </c>
      <c r="B97" s="1825" t="s">
        <v>1452</v>
      </c>
      <c r="C97" s="1877"/>
      <c r="D97" s="1877"/>
      <c r="E97" s="1877"/>
      <c r="F97" s="1877"/>
      <c r="G97" s="1877"/>
      <c r="H97" s="1877"/>
      <c r="I97" s="1877"/>
      <c r="J97" s="1877"/>
      <c r="K97" s="1877"/>
      <c r="L97" s="1877"/>
      <c r="M97" s="1877"/>
      <c r="N97" s="1877"/>
      <c r="O97" s="1877"/>
      <c r="P97" s="1877"/>
      <c r="Q97" s="1877"/>
      <c r="R97" s="1878"/>
      <c r="S97" s="882"/>
    </row>
    <row r="98" spans="1:19" ht="30" customHeight="1">
      <c r="A98" s="726"/>
      <c r="B98" s="1825" t="s">
        <v>1421</v>
      </c>
      <c r="C98" s="1826"/>
      <c r="D98" s="1826"/>
      <c r="E98" s="1828"/>
      <c r="F98" s="24"/>
      <c r="G98" s="735"/>
      <c r="H98" s="834"/>
      <c r="I98" s="834"/>
      <c r="J98" s="834"/>
      <c r="K98" s="834"/>
      <c r="L98" s="834"/>
      <c r="M98" s="834"/>
      <c r="N98" s="834"/>
      <c r="O98" s="834"/>
      <c r="P98" s="834"/>
      <c r="Q98" s="834"/>
      <c r="R98" s="883"/>
      <c r="S98" s="882"/>
    </row>
    <row r="99" spans="1:19" ht="35.25" customHeight="1">
      <c r="A99" s="731"/>
      <c r="B99" s="1901" t="s">
        <v>1453</v>
      </c>
      <c r="C99" s="1902"/>
      <c r="D99" s="1903"/>
      <c r="E99" s="835"/>
      <c r="F99" s="835"/>
      <c r="G99" s="726" t="s">
        <v>1251</v>
      </c>
      <c r="H99" s="1974" t="s">
        <v>1454</v>
      </c>
      <c r="I99" s="1975"/>
      <c r="J99" s="1975"/>
      <c r="K99" s="1975"/>
      <c r="L99" s="1975"/>
      <c r="M99" s="1975"/>
      <c r="N99" s="1975"/>
      <c r="O99" s="1975"/>
      <c r="P99" s="1975"/>
      <c r="Q99" s="1975"/>
      <c r="R99" s="1976"/>
      <c r="S99" s="1932"/>
    </row>
    <row r="100" spans="1:19" ht="30">
      <c r="A100" s="829"/>
      <c r="B100" s="836" t="s">
        <v>1257</v>
      </c>
      <c r="C100" s="814" t="s">
        <v>1369</v>
      </c>
      <c r="D100" s="1926" t="s">
        <v>1423</v>
      </c>
      <c r="E100" s="837"/>
      <c r="F100" s="838"/>
      <c r="G100" s="839">
        <f>1530000/1.08</f>
        <v>1416666.6666666665</v>
      </c>
      <c r="H100" s="1937"/>
      <c r="I100" s="1977"/>
      <c r="J100" s="1977"/>
      <c r="K100" s="1977"/>
      <c r="L100" s="1977"/>
      <c r="M100" s="1977"/>
      <c r="N100" s="1977"/>
      <c r="O100" s="1977"/>
      <c r="P100" s="1977"/>
      <c r="Q100" s="1977"/>
      <c r="R100" s="1978"/>
      <c r="S100" s="1932"/>
    </row>
    <row r="101" spans="1:19" ht="30">
      <c r="A101" s="829"/>
      <c r="B101" s="836" t="s">
        <v>1258</v>
      </c>
      <c r="C101" s="814" t="s">
        <v>1369</v>
      </c>
      <c r="D101" s="1927"/>
      <c r="E101" s="840"/>
      <c r="F101" s="838"/>
      <c r="G101" s="839">
        <f>1580000/1.08</f>
        <v>1462962.9629629629</v>
      </c>
      <c r="H101" s="1937"/>
      <c r="I101" s="1977"/>
      <c r="J101" s="1977"/>
      <c r="K101" s="1977"/>
      <c r="L101" s="1977"/>
      <c r="M101" s="1977"/>
      <c r="N101" s="1977"/>
      <c r="O101" s="1977"/>
      <c r="P101" s="1977"/>
      <c r="Q101" s="1977"/>
      <c r="R101" s="1978"/>
      <c r="S101" s="1932"/>
    </row>
    <row r="102" spans="1:19" ht="30">
      <c r="A102" s="829"/>
      <c r="B102" s="836" t="s">
        <v>1259</v>
      </c>
      <c r="C102" s="814" t="s">
        <v>1369</v>
      </c>
      <c r="D102" s="1927"/>
      <c r="E102" s="840"/>
      <c r="F102" s="838"/>
      <c r="G102" s="839">
        <f>1630000/1.08</f>
        <v>1509259.2592592591</v>
      </c>
      <c r="H102" s="1937"/>
      <c r="I102" s="1977"/>
      <c r="J102" s="1977"/>
      <c r="K102" s="1977"/>
      <c r="L102" s="1977"/>
      <c r="M102" s="1977"/>
      <c r="N102" s="1977"/>
      <c r="O102" s="1977"/>
      <c r="P102" s="1977"/>
      <c r="Q102" s="1977"/>
      <c r="R102" s="1978"/>
      <c r="S102" s="1932"/>
    </row>
    <row r="103" spans="1:19" ht="30">
      <c r="A103" s="829"/>
      <c r="B103" s="836" t="s">
        <v>1260</v>
      </c>
      <c r="C103" s="814" t="s">
        <v>1369</v>
      </c>
      <c r="D103" s="1927"/>
      <c r="E103" s="840"/>
      <c r="F103" s="838"/>
      <c r="G103" s="839">
        <f>1680000/1.08</f>
        <v>1555555.5555555555</v>
      </c>
      <c r="H103" s="1937"/>
      <c r="I103" s="1977"/>
      <c r="J103" s="1977"/>
      <c r="K103" s="1977"/>
      <c r="L103" s="1977"/>
      <c r="M103" s="1977"/>
      <c r="N103" s="1977"/>
      <c r="O103" s="1977"/>
      <c r="P103" s="1977"/>
      <c r="Q103" s="1977"/>
      <c r="R103" s="1978"/>
      <c r="S103" s="1932"/>
    </row>
    <row r="104" spans="1:19" ht="30">
      <c r="A104" s="829"/>
      <c r="B104" s="836" t="s">
        <v>1261</v>
      </c>
      <c r="C104" s="814" t="s">
        <v>1369</v>
      </c>
      <c r="D104" s="1927"/>
      <c r="E104" s="840"/>
      <c r="F104" s="838"/>
      <c r="G104" s="839">
        <f>1740000/1.08</f>
        <v>1611111.111111111</v>
      </c>
      <c r="H104" s="1937"/>
      <c r="I104" s="1977"/>
      <c r="J104" s="1977"/>
      <c r="K104" s="1977"/>
      <c r="L104" s="1977"/>
      <c r="M104" s="1977"/>
      <c r="N104" s="1977"/>
      <c r="O104" s="1977"/>
      <c r="P104" s="1977"/>
      <c r="Q104" s="1977"/>
      <c r="R104" s="1978"/>
      <c r="S104" s="1932"/>
    </row>
    <row r="105" spans="1:19" ht="30">
      <c r="A105" s="829"/>
      <c r="B105" s="836" t="s">
        <v>1262</v>
      </c>
      <c r="C105" s="814" t="s">
        <v>1369</v>
      </c>
      <c r="D105" s="1927"/>
      <c r="E105" s="840"/>
      <c r="F105" s="838"/>
      <c r="G105" s="839">
        <f>1810000/1.08</f>
        <v>1675925.9259259258</v>
      </c>
      <c r="H105" s="1937"/>
      <c r="I105" s="1977"/>
      <c r="J105" s="1977"/>
      <c r="K105" s="1977"/>
      <c r="L105" s="1977"/>
      <c r="M105" s="1977"/>
      <c r="N105" s="1977"/>
      <c r="O105" s="1977"/>
      <c r="P105" s="1977"/>
      <c r="Q105" s="1977"/>
      <c r="R105" s="1978"/>
      <c r="S105" s="1932"/>
    </row>
    <row r="106" spans="1:19" ht="30">
      <c r="A106" s="829"/>
      <c r="B106" s="836" t="s">
        <v>1263</v>
      </c>
      <c r="C106" s="814" t="s">
        <v>1369</v>
      </c>
      <c r="D106" s="1928"/>
      <c r="E106" s="841"/>
      <c r="F106" s="842"/>
      <c r="G106" s="839">
        <f>1955000/1.08</f>
        <v>1810185.1851851852</v>
      </c>
      <c r="H106" s="1937"/>
      <c r="I106" s="1977"/>
      <c r="J106" s="1977"/>
      <c r="K106" s="1977"/>
      <c r="L106" s="1977"/>
      <c r="M106" s="1977"/>
      <c r="N106" s="1977"/>
      <c r="O106" s="1977"/>
      <c r="P106" s="1977"/>
      <c r="Q106" s="1977"/>
      <c r="R106" s="1978"/>
      <c r="S106" s="1932"/>
    </row>
    <row r="107" spans="1:19" ht="37.5" customHeight="1">
      <c r="A107" s="829"/>
      <c r="B107" s="843" t="s">
        <v>1455</v>
      </c>
      <c r="C107" s="844"/>
      <c r="D107" s="844"/>
      <c r="E107" s="1904" t="s">
        <v>1456</v>
      </c>
      <c r="F107" s="1905"/>
      <c r="G107" s="1905"/>
      <c r="H107" s="1905"/>
      <c r="I107" s="1905"/>
      <c r="J107" s="1905"/>
      <c r="K107" s="1905"/>
      <c r="L107" s="1905"/>
      <c r="M107" s="1905"/>
      <c r="N107" s="1905"/>
      <c r="O107" s="1905"/>
      <c r="P107" s="1905"/>
      <c r="Q107" s="1905"/>
      <c r="R107" s="1906"/>
      <c r="S107" s="1933" t="s">
        <v>1457</v>
      </c>
    </row>
    <row r="108" spans="1:19" ht="30" customHeight="1">
      <c r="A108" s="829"/>
      <c r="B108" s="836" t="s">
        <v>1257</v>
      </c>
      <c r="C108" s="814" t="s">
        <v>1369</v>
      </c>
      <c r="D108" s="1926" t="s">
        <v>1423</v>
      </c>
      <c r="E108" s="837"/>
      <c r="F108" s="838"/>
      <c r="G108" s="845"/>
      <c r="H108" s="1900"/>
      <c r="I108" s="1907"/>
      <c r="J108" s="866"/>
      <c r="K108" s="866"/>
      <c r="L108" s="866"/>
      <c r="M108" s="866"/>
      <c r="N108" s="867">
        <v>1203704</v>
      </c>
      <c r="O108" s="866"/>
      <c r="P108" s="866"/>
      <c r="Q108" s="866"/>
      <c r="R108" s="884"/>
      <c r="S108" s="1934"/>
    </row>
    <row r="109" spans="1:19" ht="30">
      <c r="A109" s="829"/>
      <c r="B109" s="836" t="s">
        <v>1258</v>
      </c>
      <c r="C109" s="814" t="s">
        <v>1369</v>
      </c>
      <c r="D109" s="1927"/>
      <c r="E109" s="840"/>
      <c r="F109" s="838"/>
      <c r="G109" s="821"/>
      <c r="H109" s="1900"/>
      <c r="I109" s="1907"/>
      <c r="J109" s="865"/>
      <c r="K109" s="865"/>
      <c r="L109" s="865"/>
      <c r="M109" s="865"/>
      <c r="N109" s="867">
        <v>1250000</v>
      </c>
      <c r="O109" s="865"/>
      <c r="P109" s="865"/>
      <c r="Q109" s="865"/>
      <c r="R109" s="885"/>
      <c r="S109" s="1934"/>
    </row>
    <row r="110" spans="1:19" ht="30">
      <c r="A110" s="829"/>
      <c r="B110" s="836" t="s">
        <v>1259</v>
      </c>
      <c r="C110" s="814" t="s">
        <v>1369</v>
      </c>
      <c r="D110" s="1927"/>
      <c r="E110" s="840"/>
      <c r="F110" s="838"/>
      <c r="G110" s="821"/>
      <c r="H110" s="1900"/>
      <c r="I110" s="1907"/>
      <c r="J110" s="865"/>
      <c r="K110" s="865"/>
      <c r="L110" s="865"/>
      <c r="M110" s="865"/>
      <c r="N110" s="852">
        <v>1296296</v>
      </c>
      <c r="O110" s="865"/>
      <c r="P110" s="865"/>
      <c r="Q110" s="865"/>
      <c r="R110" s="885"/>
      <c r="S110" s="1934"/>
    </row>
    <row r="111" spans="1:19" ht="30">
      <c r="A111" s="829"/>
      <c r="B111" s="846" t="s">
        <v>1260</v>
      </c>
      <c r="C111" s="814" t="s">
        <v>1369</v>
      </c>
      <c r="D111" s="1927"/>
      <c r="E111" s="840"/>
      <c r="F111" s="838"/>
      <c r="G111" s="821"/>
      <c r="H111" s="1900"/>
      <c r="I111" s="1907"/>
      <c r="J111" s="865"/>
      <c r="K111" s="865"/>
      <c r="L111" s="865"/>
      <c r="M111" s="865"/>
      <c r="N111" s="852">
        <v>1342593</v>
      </c>
      <c r="O111" s="865"/>
      <c r="P111" s="865"/>
      <c r="Q111" s="865"/>
      <c r="R111" s="885"/>
      <c r="S111" s="1934"/>
    </row>
    <row r="112" spans="1:19" ht="30" customHeight="1">
      <c r="A112" s="796"/>
      <c r="B112" s="847" t="s">
        <v>1261</v>
      </c>
      <c r="C112" s="848" t="s">
        <v>1369</v>
      </c>
      <c r="D112" s="1927"/>
      <c r="E112" s="841"/>
      <c r="F112" s="842"/>
      <c r="G112" s="849"/>
      <c r="H112" s="1900"/>
      <c r="I112" s="1907"/>
      <c r="J112" s="868"/>
      <c r="K112" s="868"/>
      <c r="L112" s="868"/>
      <c r="M112" s="868"/>
      <c r="N112" s="852">
        <v>1407407</v>
      </c>
      <c r="O112" s="868"/>
      <c r="P112" s="868"/>
      <c r="Q112" s="868"/>
      <c r="R112" s="886"/>
      <c r="S112" s="1934"/>
    </row>
    <row r="113" spans="1:19" ht="39.950000000000003" customHeight="1">
      <c r="A113" s="796"/>
      <c r="B113" s="801" t="s">
        <v>1458</v>
      </c>
      <c r="C113" s="844"/>
      <c r="D113" s="844"/>
      <c r="E113" s="1904" t="s">
        <v>1459</v>
      </c>
      <c r="F113" s="1905"/>
      <c r="G113" s="1905"/>
      <c r="H113" s="1905"/>
      <c r="I113" s="1905"/>
      <c r="J113" s="1905"/>
      <c r="K113" s="1905"/>
      <c r="L113" s="1905"/>
      <c r="M113" s="1905"/>
      <c r="N113" s="1905"/>
      <c r="O113" s="1905"/>
      <c r="P113" s="1905"/>
      <c r="Q113" s="1905"/>
      <c r="R113" s="1906"/>
      <c r="S113" s="887"/>
    </row>
    <row r="114" spans="1:19" ht="30" customHeight="1">
      <c r="A114" s="829"/>
      <c r="B114" s="836" t="s">
        <v>1257</v>
      </c>
      <c r="C114" s="814" t="s">
        <v>1369</v>
      </c>
      <c r="D114" s="1926" t="s">
        <v>1423</v>
      </c>
      <c r="E114" s="838"/>
      <c r="F114" s="838"/>
      <c r="G114" s="821"/>
      <c r="H114" s="850"/>
      <c r="I114" s="866"/>
      <c r="J114" s="866"/>
      <c r="K114" s="866"/>
      <c r="L114" s="866"/>
      <c r="M114" s="866"/>
      <c r="N114" s="866">
        <v>1250000</v>
      </c>
      <c r="O114" s="866"/>
      <c r="P114" s="866"/>
      <c r="Q114" s="866"/>
      <c r="R114" s="884"/>
      <c r="S114" s="1933" t="s">
        <v>1460</v>
      </c>
    </row>
    <row r="115" spans="1:19" ht="30" customHeight="1">
      <c r="A115" s="829"/>
      <c r="B115" s="836" t="s">
        <v>1258</v>
      </c>
      <c r="C115" s="814" t="s">
        <v>1369</v>
      </c>
      <c r="D115" s="1927"/>
      <c r="E115" s="838"/>
      <c r="F115" s="838"/>
      <c r="G115" s="821"/>
      <c r="H115" s="850"/>
      <c r="I115" s="866"/>
      <c r="J115" s="866"/>
      <c r="K115" s="866"/>
      <c r="L115" s="866"/>
      <c r="M115" s="866"/>
      <c r="N115" s="866">
        <v>1296296</v>
      </c>
      <c r="O115" s="866"/>
      <c r="P115" s="866"/>
      <c r="Q115" s="866"/>
      <c r="R115" s="884"/>
      <c r="S115" s="1934"/>
    </row>
    <row r="116" spans="1:19" ht="30" customHeight="1">
      <c r="A116" s="829"/>
      <c r="B116" s="836" t="s">
        <v>1259</v>
      </c>
      <c r="C116" s="814" t="s">
        <v>1369</v>
      </c>
      <c r="D116" s="1927"/>
      <c r="E116" s="838"/>
      <c r="F116" s="838"/>
      <c r="G116" s="821"/>
      <c r="H116" s="850"/>
      <c r="I116" s="866"/>
      <c r="J116" s="866"/>
      <c r="K116" s="866"/>
      <c r="L116" s="866"/>
      <c r="M116" s="866"/>
      <c r="N116" s="866">
        <v>1342592</v>
      </c>
      <c r="O116" s="866"/>
      <c r="P116" s="866"/>
      <c r="Q116" s="866"/>
      <c r="R116" s="884"/>
      <c r="S116" s="1934"/>
    </row>
    <row r="117" spans="1:19" ht="30" customHeight="1">
      <c r="A117" s="829"/>
      <c r="B117" s="836" t="s">
        <v>1260</v>
      </c>
      <c r="C117" s="814" t="s">
        <v>1369</v>
      </c>
      <c r="D117" s="1927"/>
      <c r="E117" s="838"/>
      <c r="F117" s="838"/>
      <c r="G117" s="821"/>
      <c r="H117" s="850"/>
      <c r="I117" s="866"/>
      <c r="J117" s="866"/>
      <c r="K117" s="866"/>
      <c r="L117" s="866"/>
      <c r="M117" s="866"/>
      <c r="N117" s="866">
        <v>1388889</v>
      </c>
      <c r="O117" s="866"/>
      <c r="P117" s="866"/>
      <c r="Q117" s="866"/>
      <c r="R117" s="884"/>
      <c r="S117" s="1934"/>
    </row>
    <row r="118" spans="1:19" ht="30" customHeight="1">
      <c r="A118" s="829"/>
      <c r="B118" s="836" t="s">
        <v>1261</v>
      </c>
      <c r="C118" s="814" t="s">
        <v>1369</v>
      </c>
      <c r="D118" s="1928"/>
      <c r="E118" s="838"/>
      <c r="F118" s="838"/>
      <c r="G118" s="821"/>
      <c r="H118" s="850"/>
      <c r="I118" s="866"/>
      <c r="J118" s="866"/>
      <c r="K118" s="866"/>
      <c r="L118" s="866"/>
      <c r="M118" s="866"/>
      <c r="N118" s="866">
        <v>1453704</v>
      </c>
      <c r="O118" s="866"/>
      <c r="P118" s="866"/>
      <c r="Q118" s="866"/>
      <c r="R118" s="884"/>
      <c r="S118" s="1935"/>
    </row>
    <row r="119" spans="1:19" ht="30" customHeight="1">
      <c r="A119" s="119" t="s">
        <v>1266</v>
      </c>
      <c r="B119" s="1908" t="s">
        <v>1267</v>
      </c>
      <c r="C119" s="1909"/>
      <c r="D119" s="1909"/>
      <c r="E119" s="1909"/>
      <c r="F119" s="1909"/>
      <c r="G119" s="1909"/>
      <c r="H119" s="1909"/>
      <c r="I119" s="1909"/>
      <c r="J119" s="1909"/>
      <c r="K119" s="1909"/>
      <c r="L119" s="1909"/>
      <c r="M119" s="1909"/>
      <c r="N119" s="1909"/>
      <c r="O119" s="1909"/>
      <c r="P119" s="1909"/>
      <c r="Q119" s="1909"/>
      <c r="R119" s="1910"/>
      <c r="S119" s="888"/>
    </row>
    <row r="120" spans="1:19" ht="45" customHeight="1">
      <c r="A120" s="1916">
        <v>1</v>
      </c>
      <c r="B120" s="1902" t="s">
        <v>1426</v>
      </c>
      <c r="C120" s="1902"/>
      <c r="D120" s="1902"/>
      <c r="E120" s="1902"/>
      <c r="F120" s="1902"/>
      <c r="G120" s="1902"/>
      <c r="H120" s="1902"/>
      <c r="I120" s="1902"/>
      <c r="J120" s="1902"/>
      <c r="K120" s="1902"/>
      <c r="L120" s="1902"/>
      <c r="M120" s="1902"/>
      <c r="N120" s="1902"/>
      <c r="O120" s="1902"/>
      <c r="P120" s="1902"/>
      <c r="Q120" s="1902"/>
      <c r="R120" s="1902"/>
      <c r="S120" s="1888"/>
    </row>
    <row r="121" spans="1:19" ht="30" customHeight="1">
      <c r="A121" s="1916"/>
      <c r="B121" s="1939" t="s">
        <v>1427</v>
      </c>
      <c r="C121" s="1940"/>
      <c r="D121" s="1940"/>
      <c r="E121" s="1940"/>
      <c r="F121" s="1940"/>
      <c r="G121" s="1940"/>
      <c r="H121" s="1940"/>
      <c r="I121" s="1940"/>
      <c r="J121" s="1940"/>
      <c r="K121" s="1940"/>
      <c r="L121" s="1940"/>
      <c r="M121" s="1940"/>
      <c r="N121" s="1940"/>
      <c r="O121" s="1940"/>
      <c r="P121" s="1940"/>
      <c r="Q121" s="1940"/>
      <c r="R121" s="1940"/>
      <c r="S121" s="1888"/>
    </row>
    <row r="122" spans="1:19" ht="22.5" customHeight="1">
      <c r="A122" s="1916"/>
      <c r="B122" s="1941" t="s">
        <v>1374</v>
      </c>
      <c r="C122" s="1940"/>
      <c r="D122" s="1940"/>
      <c r="E122" s="1940"/>
      <c r="F122" s="1940"/>
      <c r="G122" s="1940"/>
      <c r="H122" s="1940"/>
      <c r="I122" s="1940"/>
      <c r="J122" s="1940"/>
      <c r="K122" s="1940"/>
      <c r="L122" s="1940"/>
      <c r="M122" s="1940"/>
      <c r="N122" s="1940"/>
      <c r="O122" s="1940"/>
      <c r="P122" s="851"/>
      <c r="Q122" s="851"/>
      <c r="R122" s="851"/>
      <c r="S122" s="1888"/>
    </row>
    <row r="123" spans="1:19" ht="18" customHeight="1">
      <c r="A123" s="1916"/>
      <c r="B123" s="1941" t="s">
        <v>1428</v>
      </c>
      <c r="C123" s="1940"/>
      <c r="D123" s="1940"/>
      <c r="E123" s="1940"/>
      <c r="F123" s="1940"/>
      <c r="G123" s="1940"/>
      <c r="H123" s="1940"/>
      <c r="I123" s="1940"/>
      <c r="J123" s="1940"/>
      <c r="K123" s="1940"/>
      <c r="L123" s="1940"/>
      <c r="M123" s="1940"/>
      <c r="N123" s="1940"/>
      <c r="O123" s="1940"/>
      <c r="P123" s="1940"/>
      <c r="Q123" s="1940"/>
      <c r="R123" s="1940"/>
      <c r="S123" s="1888"/>
    </row>
    <row r="124" spans="1:19" ht="18" customHeight="1">
      <c r="A124" s="1916"/>
      <c r="B124" s="1896" t="s">
        <v>1429</v>
      </c>
      <c r="C124" s="1897"/>
      <c r="D124" s="1897"/>
      <c r="E124" s="1897"/>
      <c r="F124" s="1897"/>
      <c r="G124" s="1897"/>
      <c r="H124" s="1897"/>
      <c r="I124" s="1897"/>
      <c r="J124" s="1897"/>
      <c r="K124" s="1897"/>
      <c r="L124" s="1897"/>
      <c r="M124" s="1897"/>
      <c r="N124" s="1897"/>
      <c r="O124" s="1897"/>
      <c r="P124" s="1897"/>
      <c r="Q124" s="1897"/>
      <c r="R124" s="1897"/>
      <c r="S124" s="1888"/>
    </row>
    <row r="125" spans="1:19" ht="30" customHeight="1">
      <c r="A125" s="782"/>
      <c r="B125" s="1898" t="s">
        <v>1430</v>
      </c>
      <c r="C125" s="1826"/>
      <c r="D125" s="1826"/>
      <c r="E125" s="1826"/>
      <c r="F125" s="1828"/>
      <c r="G125" s="1899"/>
      <c r="H125" s="1899"/>
      <c r="I125" s="1899"/>
      <c r="J125" s="1899"/>
      <c r="K125" s="1899"/>
      <c r="L125" s="1899"/>
      <c r="M125" s="1899"/>
      <c r="N125" s="1899"/>
      <c r="O125" s="1899"/>
      <c r="P125" s="1899"/>
      <c r="Q125" s="1899"/>
      <c r="R125" s="1899"/>
      <c r="S125" s="797"/>
    </row>
    <row r="126" spans="1:19" ht="30" customHeight="1">
      <c r="A126" s="829"/>
      <c r="B126" s="853" t="s">
        <v>1272</v>
      </c>
      <c r="C126" s="737" t="s">
        <v>1273</v>
      </c>
      <c r="D126" s="745"/>
      <c r="E126" s="854">
        <v>485000</v>
      </c>
      <c r="F126" s="799"/>
      <c r="G126" s="855"/>
      <c r="H126" s="856"/>
      <c r="I126" s="856"/>
      <c r="J126" s="869"/>
      <c r="K126" s="869"/>
      <c r="L126" s="869"/>
      <c r="M126" s="869"/>
      <c r="N126" s="870"/>
      <c r="O126" s="869"/>
      <c r="P126" s="869"/>
      <c r="Q126" s="869"/>
      <c r="R126" s="889"/>
      <c r="S126" s="1923"/>
    </row>
    <row r="127" spans="1:19" ht="30" customHeight="1">
      <c r="A127" s="829"/>
      <c r="B127" s="857" t="s">
        <v>1274</v>
      </c>
      <c r="C127" s="745" t="s">
        <v>1273</v>
      </c>
      <c r="D127" s="745"/>
      <c r="E127" s="858">
        <v>550000</v>
      </c>
      <c r="F127" s="859"/>
      <c r="G127" s="860"/>
      <c r="H127" s="861"/>
      <c r="I127" s="861"/>
      <c r="J127" s="871"/>
      <c r="K127" s="871"/>
      <c r="L127" s="871"/>
      <c r="M127" s="871"/>
      <c r="N127" s="870"/>
      <c r="O127" s="871"/>
      <c r="P127" s="871"/>
      <c r="Q127" s="871"/>
      <c r="R127" s="890"/>
      <c r="S127" s="1924"/>
    </row>
    <row r="128" spans="1:19" ht="30" customHeight="1">
      <c r="A128" s="829"/>
      <c r="B128" s="857" t="s">
        <v>1375</v>
      </c>
      <c r="C128" s="745" t="s">
        <v>1273</v>
      </c>
      <c r="D128" s="745"/>
      <c r="E128" s="858">
        <v>615000</v>
      </c>
      <c r="F128" s="862"/>
      <c r="G128" s="860"/>
      <c r="H128" s="861"/>
      <c r="I128" s="861"/>
      <c r="J128" s="871"/>
      <c r="K128" s="871"/>
      <c r="L128" s="871"/>
      <c r="M128" s="871"/>
      <c r="N128" s="870"/>
      <c r="O128" s="871"/>
      <c r="P128" s="871"/>
      <c r="Q128" s="871"/>
      <c r="R128" s="890"/>
      <c r="S128" s="1924"/>
    </row>
    <row r="129" spans="1:19" ht="30" customHeight="1">
      <c r="A129" s="829"/>
      <c r="B129" s="857" t="s">
        <v>1276</v>
      </c>
      <c r="C129" s="745" t="s">
        <v>1273</v>
      </c>
      <c r="D129" s="745"/>
      <c r="E129" s="858">
        <v>735000</v>
      </c>
      <c r="F129" s="862"/>
      <c r="G129" s="860"/>
      <c r="H129" s="861"/>
      <c r="I129" s="861"/>
      <c r="J129" s="871"/>
      <c r="K129" s="871"/>
      <c r="L129" s="871"/>
      <c r="M129" s="871"/>
      <c r="N129" s="870"/>
      <c r="O129" s="871"/>
      <c r="P129" s="871"/>
      <c r="Q129" s="871"/>
      <c r="R129" s="890"/>
      <c r="S129" s="1924"/>
    </row>
    <row r="130" spans="1:19" ht="30" customHeight="1">
      <c r="A130" s="829"/>
      <c r="B130" s="857" t="s">
        <v>1277</v>
      </c>
      <c r="C130" s="745" t="s">
        <v>1273</v>
      </c>
      <c r="D130" s="745"/>
      <c r="E130" s="858">
        <v>800000</v>
      </c>
      <c r="F130" s="862"/>
      <c r="G130" s="1961" t="s">
        <v>1431</v>
      </c>
      <c r="H130" s="1962"/>
      <c r="I130" s="1962"/>
      <c r="J130" s="1962"/>
      <c r="K130" s="1962"/>
      <c r="L130" s="1962"/>
      <c r="M130" s="1962"/>
      <c r="N130" s="1962"/>
      <c r="O130" s="1962"/>
      <c r="P130" s="1962"/>
      <c r="Q130" s="1962"/>
      <c r="R130" s="1963"/>
      <c r="S130" s="1924"/>
    </row>
    <row r="131" spans="1:19" ht="30" customHeight="1">
      <c r="A131" s="829"/>
      <c r="B131" s="857" t="s">
        <v>1278</v>
      </c>
      <c r="C131" s="745" t="s">
        <v>1273</v>
      </c>
      <c r="D131" s="745"/>
      <c r="E131" s="858">
        <v>875000</v>
      </c>
      <c r="F131" s="862"/>
      <c r="G131" s="1961"/>
      <c r="H131" s="1962"/>
      <c r="I131" s="1962"/>
      <c r="J131" s="1962"/>
      <c r="K131" s="1962"/>
      <c r="L131" s="1962"/>
      <c r="M131" s="1962"/>
      <c r="N131" s="1962"/>
      <c r="O131" s="1962"/>
      <c r="P131" s="1962"/>
      <c r="Q131" s="1962"/>
      <c r="R131" s="1963"/>
      <c r="S131" s="1924"/>
    </row>
    <row r="132" spans="1:19" ht="30" customHeight="1">
      <c r="A132" s="829"/>
      <c r="B132" s="857" t="s">
        <v>1279</v>
      </c>
      <c r="C132" s="745" t="s">
        <v>1273</v>
      </c>
      <c r="D132" s="745"/>
      <c r="E132" s="891">
        <v>1090000</v>
      </c>
      <c r="F132" s="892"/>
      <c r="G132" s="1961"/>
      <c r="H132" s="1962"/>
      <c r="I132" s="1962"/>
      <c r="J132" s="1962"/>
      <c r="K132" s="1962"/>
      <c r="L132" s="1962"/>
      <c r="M132" s="1962"/>
      <c r="N132" s="1962"/>
      <c r="O132" s="1962"/>
      <c r="P132" s="1962"/>
      <c r="Q132" s="1962"/>
      <c r="R132" s="1963"/>
      <c r="S132" s="1924"/>
    </row>
    <row r="133" spans="1:19" ht="30" customHeight="1">
      <c r="A133" s="829"/>
      <c r="B133" s="857" t="s">
        <v>1280</v>
      </c>
      <c r="C133" s="745" t="s">
        <v>1273</v>
      </c>
      <c r="D133" s="745"/>
      <c r="E133" s="799">
        <v>1210000</v>
      </c>
      <c r="F133" s="893"/>
      <c r="G133" s="1961"/>
      <c r="H133" s="1962"/>
      <c r="I133" s="1962"/>
      <c r="J133" s="1962"/>
      <c r="K133" s="1962"/>
      <c r="L133" s="1962"/>
      <c r="M133" s="1962"/>
      <c r="N133" s="1962"/>
      <c r="O133" s="1962"/>
      <c r="P133" s="1962"/>
      <c r="Q133" s="1962"/>
      <c r="R133" s="1963"/>
      <c r="S133" s="1924"/>
    </row>
    <row r="134" spans="1:19" ht="30" customHeight="1">
      <c r="A134" s="829"/>
      <c r="B134" s="857" t="s">
        <v>1281</v>
      </c>
      <c r="C134" s="745" t="s">
        <v>1273</v>
      </c>
      <c r="D134" s="745"/>
      <c r="E134" s="799">
        <v>1320000</v>
      </c>
      <c r="F134" s="893"/>
      <c r="G134" s="860"/>
      <c r="H134" s="861"/>
      <c r="I134" s="861"/>
      <c r="J134" s="871"/>
      <c r="K134" s="871"/>
      <c r="L134" s="871"/>
      <c r="M134" s="871"/>
      <c r="N134" s="870"/>
      <c r="O134" s="871"/>
      <c r="P134" s="871"/>
      <c r="Q134" s="871"/>
      <c r="R134" s="890"/>
      <c r="S134" s="1924"/>
    </row>
    <row r="135" spans="1:19" ht="30" customHeight="1">
      <c r="A135" s="829"/>
      <c r="B135" s="857" t="s">
        <v>1282</v>
      </c>
      <c r="C135" s="745" t="s">
        <v>1273</v>
      </c>
      <c r="D135" s="745"/>
      <c r="E135" s="799">
        <v>1650000</v>
      </c>
      <c r="F135" s="893"/>
      <c r="G135" s="860"/>
      <c r="H135" s="861"/>
      <c r="I135" s="861"/>
      <c r="J135" s="871"/>
      <c r="K135" s="871"/>
      <c r="L135" s="871"/>
      <c r="M135" s="871"/>
      <c r="N135" s="870"/>
      <c r="O135" s="871"/>
      <c r="P135" s="871"/>
      <c r="Q135" s="871"/>
      <c r="R135" s="890"/>
      <c r="S135" s="1924"/>
    </row>
    <row r="136" spans="1:19" ht="30" customHeight="1">
      <c r="A136" s="829"/>
      <c r="B136" s="857" t="s">
        <v>1283</v>
      </c>
      <c r="C136" s="745" t="s">
        <v>1273</v>
      </c>
      <c r="D136" s="745"/>
      <c r="E136" s="894">
        <v>1785000</v>
      </c>
      <c r="F136" s="895"/>
      <c r="G136" s="860"/>
      <c r="H136" s="861"/>
      <c r="I136" s="861"/>
      <c r="J136" s="871"/>
      <c r="K136" s="871"/>
      <c r="L136" s="871"/>
      <c r="M136" s="871"/>
      <c r="N136" s="870"/>
      <c r="O136" s="871"/>
      <c r="P136" s="871"/>
      <c r="Q136" s="871"/>
      <c r="R136" s="890"/>
      <c r="S136" s="1924"/>
    </row>
    <row r="137" spans="1:19" ht="30" customHeight="1">
      <c r="A137" s="829"/>
      <c r="B137" s="857" t="s">
        <v>1284</v>
      </c>
      <c r="C137" s="745" t="s">
        <v>1273</v>
      </c>
      <c r="D137" s="745"/>
      <c r="E137" s="891">
        <v>1930000</v>
      </c>
      <c r="F137" s="892"/>
      <c r="G137" s="860"/>
      <c r="H137" s="861"/>
      <c r="I137" s="861"/>
      <c r="J137" s="871"/>
      <c r="K137" s="871"/>
      <c r="L137" s="871"/>
      <c r="M137" s="871"/>
      <c r="N137" s="870"/>
      <c r="O137" s="871"/>
      <c r="P137" s="871"/>
      <c r="Q137" s="871"/>
      <c r="R137" s="890"/>
      <c r="S137" s="1924"/>
    </row>
    <row r="138" spans="1:19" ht="30" customHeight="1">
      <c r="A138" s="829"/>
      <c r="B138" s="857" t="s">
        <v>1285</v>
      </c>
      <c r="C138" s="745" t="s">
        <v>1273</v>
      </c>
      <c r="D138" s="745"/>
      <c r="E138" s="891">
        <v>2750000</v>
      </c>
      <c r="F138" s="892"/>
      <c r="G138" s="860"/>
      <c r="H138" s="861"/>
      <c r="I138" s="861"/>
      <c r="J138" s="871"/>
      <c r="K138" s="871"/>
      <c r="L138" s="871"/>
      <c r="M138" s="871"/>
      <c r="N138" s="870"/>
      <c r="O138" s="871"/>
      <c r="P138" s="871"/>
      <c r="Q138" s="871"/>
      <c r="R138" s="890"/>
      <c r="S138" s="1924"/>
    </row>
    <row r="139" spans="1:19" ht="30" customHeight="1">
      <c r="A139" s="829"/>
      <c r="B139" s="857" t="s">
        <v>1286</v>
      </c>
      <c r="C139" s="745" t="s">
        <v>1273</v>
      </c>
      <c r="D139" s="745"/>
      <c r="E139" s="896">
        <v>3050000</v>
      </c>
      <c r="F139" s="896"/>
      <c r="G139" s="860"/>
      <c r="H139" s="861"/>
      <c r="I139" s="861"/>
      <c r="J139" s="871"/>
      <c r="K139" s="871"/>
      <c r="L139" s="871"/>
      <c r="M139" s="871"/>
      <c r="N139" s="870"/>
      <c r="O139" s="871"/>
      <c r="P139" s="871"/>
      <c r="Q139" s="871"/>
      <c r="R139" s="890"/>
      <c r="S139" s="1924"/>
    </row>
    <row r="140" spans="1:19" ht="30" customHeight="1">
      <c r="A140" s="829"/>
      <c r="B140" s="857" t="s">
        <v>1287</v>
      </c>
      <c r="C140" s="745" t="s">
        <v>1273</v>
      </c>
      <c r="D140" s="745"/>
      <c r="E140" s="894">
        <v>3300000</v>
      </c>
      <c r="F140" s="895"/>
      <c r="G140" s="860"/>
      <c r="H140" s="861"/>
      <c r="I140" s="861"/>
      <c r="J140" s="871"/>
      <c r="K140" s="871"/>
      <c r="L140" s="871"/>
      <c r="M140" s="871"/>
      <c r="N140" s="870"/>
      <c r="O140" s="871"/>
      <c r="P140" s="871"/>
      <c r="Q140" s="871"/>
      <c r="R140" s="890"/>
      <c r="S140" s="1924"/>
    </row>
    <row r="141" spans="1:19" ht="30" customHeight="1">
      <c r="A141" s="829"/>
      <c r="B141" s="857" t="s">
        <v>1288</v>
      </c>
      <c r="C141" s="745" t="s">
        <v>1273</v>
      </c>
      <c r="D141" s="745"/>
      <c r="E141" s="891">
        <v>3950000</v>
      </c>
      <c r="F141" s="892"/>
      <c r="G141" s="860"/>
      <c r="H141" s="861"/>
      <c r="I141" s="861"/>
      <c r="J141" s="871"/>
      <c r="K141" s="871"/>
      <c r="L141" s="871"/>
      <c r="M141" s="871"/>
      <c r="N141" s="870"/>
      <c r="O141" s="871"/>
      <c r="P141" s="871"/>
      <c r="Q141" s="871"/>
      <c r="R141" s="890"/>
      <c r="S141" s="1924"/>
    </row>
    <row r="142" spans="1:19" ht="30" customHeight="1">
      <c r="A142" s="829"/>
      <c r="B142" s="857" t="s">
        <v>1289</v>
      </c>
      <c r="C142" s="745" t="s">
        <v>1273</v>
      </c>
      <c r="D142" s="745"/>
      <c r="E142" s="891">
        <v>4350000</v>
      </c>
      <c r="F142" s="892"/>
      <c r="G142" s="860"/>
      <c r="H142" s="861"/>
      <c r="I142" s="861"/>
      <c r="J142" s="871"/>
      <c r="K142" s="871"/>
      <c r="L142" s="871"/>
      <c r="M142" s="871"/>
      <c r="N142" s="870"/>
      <c r="O142" s="871"/>
      <c r="P142" s="871"/>
      <c r="Q142" s="871"/>
      <c r="R142" s="890"/>
      <c r="S142" s="1924"/>
    </row>
    <row r="143" spans="1:19" ht="30" customHeight="1">
      <c r="A143" s="829"/>
      <c r="B143" s="897" t="s">
        <v>1290</v>
      </c>
      <c r="C143" s="745" t="s">
        <v>1273</v>
      </c>
      <c r="D143" s="745"/>
      <c r="E143" s="896">
        <v>4750000</v>
      </c>
      <c r="F143" s="898"/>
      <c r="G143" s="899"/>
      <c r="H143" s="900"/>
      <c r="I143" s="900"/>
      <c r="J143" s="922"/>
      <c r="K143" s="922"/>
      <c r="L143" s="922"/>
      <c r="M143" s="922"/>
      <c r="N143" s="870"/>
      <c r="O143" s="871"/>
      <c r="P143" s="871"/>
      <c r="Q143" s="871"/>
      <c r="R143" s="871"/>
      <c r="S143" s="1925"/>
    </row>
    <row r="144" spans="1:19" ht="30" customHeight="1">
      <c r="A144" s="829"/>
      <c r="B144" s="1825" t="s">
        <v>1432</v>
      </c>
      <c r="C144" s="1826"/>
      <c r="D144" s="1826"/>
      <c r="E144" s="1826"/>
      <c r="F144" s="1828"/>
      <c r="G144" s="1899"/>
      <c r="H144" s="1899"/>
      <c r="I144" s="1899"/>
      <c r="J144" s="1899"/>
      <c r="K144" s="1899"/>
      <c r="L144" s="1899"/>
      <c r="M144" s="1899"/>
      <c r="N144" s="1899"/>
      <c r="O144" s="1899"/>
      <c r="P144" s="1899"/>
      <c r="Q144" s="1899"/>
      <c r="R144" s="1900"/>
      <c r="S144" s="1942"/>
    </row>
    <row r="145" spans="1:19" ht="30" customHeight="1">
      <c r="A145" s="829"/>
      <c r="B145" s="853" t="s">
        <v>1433</v>
      </c>
      <c r="C145" s="737" t="s">
        <v>1273</v>
      </c>
      <c r="D145" s="745"/>
      <c r="E145" s="854">
        <v>860000</v>
      </c>
      <c r="F145" s="799"/>
      <c r="G145" s="901"/>
      <c r="H145" s="901"/>
      <c r="I145" s="901"/>
      <c r="J145" s="870"/>
      <c r="K145" s="870"/>
      <c r="L145" s="870"/>
      <c r="M145" s="870"/>
      <c r="N145" s="870"/>
      <c r="O145" s="871"/>
      <c r="P145" s="871"/>
      <c r="Q145" s="871"/>
      <c r="R145" s="871"/>
      <c r="S145" s="1942"/>
    </row>
    <row r="146" spans="1:19" ht="30" customHeight="1">
      <c r="A146" s="829"/>
      <c r="B146" s="853" t="s">
        <v>1434</v>
      </c>
      <c r="C146" s="745" t="s">
        <v>1273</v>
      </c>
      <c r="D146" s="745"/>
      <c r="E146" s="858">
        <v>960000</v>
      </c>
      <c r="F146" s="799"/>
      <c r="G146" s="901"/>
      <c r="H146" s="901"/>
      <c r="I146" s="901"/>
      <c r="J146" s="870"/>
      <c r="K146" s="870"/>
      <c r="L146" s="870"/>
      <c r="M146" s="870"/>
      <c r="N146" s="870"/>
      <c r="O146" s="871"/>
      <c r="P146" s="871"/>
      <c r="Q146" s="871"/>
      <c r="R146" s="871"/>
      <c r="S146" s="1942"/>
    </row>
    <row r="147" spans="1:19" ht="30" customHeight="1">
      <c r="A147" s="829"/>
      <c r="B147" s="853" t="s">
        <v>1435</v>
      </c>
      <c r="C147" s="745" t="s">
        <v>1273</v>
      </c>
      <c r="D147" s="745"/>
      <c r="E147" s="858">
        <v>1290000</v>
      </c>
      <c r="F147" s="799"/>
      <c r="G147" s="1936" t="s">
        <v>1436</v>
      </c>
      <c r="H147" s="1936"/>
      <c r="I147" s="1936"/>
      <c r="J147" s="1936"/>
      <c r="K147" s="1936"/>
      <c r="L147" s="1936"/>
      <c r="M147" s="1936"/>
      <c r="N147" s="1936"/>
      <c r="O147" s="1936"/>
      <c r="P147" s="1936"/>
      <c r="Q147" s="1936"/>
      <c r="R147" s="1937"/>
      <c r="S147" s="1942"/>
    </row>
    <row r="148" spans="1:19" ht="30" customHeight="1">
      <c r="A148" s="829"/>
      <c r="B148" s="853" t="s">
        <v>1437</v>
      </c>
      <c r="C148" s="745" t="s">
        <v>1273</v>
      </c>
      <c r="D148" s="745"/>
      <c r="E148" s="858">
        <v>1420000</v>
      </c>
      <c r="F148" s="799"/>
      <c r="G148" s="901"/>
      <c r="H148" s="901"/>
      <c r="I148" s="901"/>
      <c r="J148" s="870"/>
      <c r="K148" s="870"/>
      <c r="L148" s="870"/>
      <c r="M148" s="870"/>
      <c r="N148" s="870"/>
      <c r="O148" s="871"/>
      <c r="P148" s="871"/>
      <c r="Q148" s="871"/>
      <c r="R148" s="871"/>
      <c r="S148" s="1942"/>
    </row>
    <row r="149" spans="1:19" ht="30" customHeight="1">
      <c r="A149" s="829"/>
      <c r="B149" s="853" t="s">
        <v>1438</v>
      </c>
      <c r="C149" s="745" t="s">
        <v>1273</v>
      </c>
      <c r="D149" s="745"/>
      <c r="E149" s="858">
        <v>1870000</v>
      </c>
      <c r="F149" s="799"/>
      <c r="G149" s="901"/>
      <c r="H149" s="901"/>
      <c r="I149" s="901"/>
      <c r="J149" s="870"/>
      <c r="K149" s="870"/>
      <c r="L149" s="870"/>
      <c r="M149" s="870"/>
      <c r="N149" s="870"/>
      <c r="O149" s="871"/>
      <c r="P149" s="871"/>
      <c r="Q149" s="871"/>
      <c r="R149" s="871"/>
      <c r="S149" s="1942"/>
    </row>
    <row r="150" spans="1:19" ht="30" customHeight="1">
      <c r="A150" s="829"/>
      <c r="B150" s="902" t="s">
        <v>1439</v>
      </c>
      <c r="C150" s="755" t="s">
        <v>1273</v>
      </c>
      <c r="D150" s="755"/>
      <c r="E150" s="891">
        <v>1980000</v>
      </c>
      <c r="F150" s="903"/>
      <c r="G150" s="901"/>
      <c r="H150" s="901"/>
      <c r="I150" s="901"/>
      <c r="J150" s="870"/>
      <c r="K150" s="870"/>
      <c r="L150" s="870"/>
      <c r="M150" s="870"/>
      <c r="N150" s="870"/>
      <c r="O150" s="871"/>
      <c r="P150" s="871"/>
      <c r="Q150" s="871"/>
      <c r="R150" s="871"/>
      <c r="S150" s="1942"/>
    </row>
    <row r="151" spans="1:19" ht="45" customHeight="1">
      <c r="A151" s="726">
        <v>2</v>
      </c>
      <c r="B151" s="1938" t="s">
        <v>1449</v>
      </c>
      <c r="C151" s="1938"/>
      <c r="D151" s="1938"/>
      <c r="E151" s="1938"/>
      <c r="F151" s="1938"/>
      <c r="G151" s="1938"/>
      <c r="H151" s="1938"/>
      <c r="I151" s="1938"/>
      <c r="J151" s="1938"/>
      <c r="K151" s="1938"/>
      <c r="L151" s="1938"/>
      <c r="M151" s="1938"/>
      <c r="N151" s="1938"/>
      <c r="O151" s="1938"/>
      <c r="P151" s="1938"/>
      <c r="Q151" s="1938"/>
      <c r="R151" s="1938"/>
      <c r="S151" s="844"/>
    </row>
    <row r="152" spans="1:19">
      <c r="A152" s="829"/>
      <c r="B152" s="904" t="s">
        <v>1291</v>
      </c>
      <c r="C152" s="905"/>
      <c r="D152" s="906"/>
      <c r="E152" s="788"/>
      <c r="F152" s="907"/>
      <c r="G152" s="1979" t="s">
        <v>1292</v>
      </c>
      <c r="H152" s="1980"/>
      <c r="I152" s="1980"/>
      <c r="J152" s="1980"/>
      <c r="K152" s="1980"/>
      <c r="L152" s="1980"/>
      <c r="M152" s="1980"/>
      <c r="N152" s="1980"/>
      <c r="O152" s="1980"/>
      <c r="P152" s="1980"/>
      <c r="Q152" s="1980"/>
      <c r="R152" s="1980"/>
      <c r="S152" s="1943"/>
    </row>
    <row r="153" spans="1:19" ht="30">
      <c r="A153" s="829"/>
      <c r="B153" s="908" t="s">
        <v>1293</v>
      </c>
      <c r="C153" s="745" t="s">
        <v>1273</v>
      </c>
      <c r="D153" s="1923" t="s">
        <v>1294</v>
      </c>
      <c r="E153" s="909">
        <v>1440000</v>
      </c>
      <c r="F153" s="910"/>
      <c r="G153" s="1981"/>
      <c r="H153" s="1918"/>
      <c r="I153" s="1918"/>
      <c r="J153" s="1918"/>
      <c r="K153" s="1918"/>
      <c r="L153" s="1918"/>
      <c r="M153" s="1918"/>
      <c r="N153" s="1918"/>
      <c r="O153" s="1918"/>
      <c r="P153" s="1918"/>
      <c r="Q153" s="1918"/>
      <c r="R153" s="1918"/>
      <c r="S153" s="1944"/>
    </row>
    <row r="154" spans="1:19" ht="30">
      <c r="A154" s="829"/>
      <c r="B154" s="908" t="s">
        <v>1295</v>
      </c>
      <c r="C154" s="745" t="s">
        <v>1273</v>
      </c>
      <c r="D154" s="1924"/>
      <c r="E154" s="909">
        <v>1580000</v>
      </c>
      <c r="F154" s="910"/>
      <c r="G154" s="1981"/>
      <c r="H154" s="1918"/>
      <c r="I154" s="1918"/>
      <c r="J154" s="1918"/>
      <c r="K154" s="1918"/>
      <c r="L154" s="1918"/>
      <c r="M154" s="1918"/>
      <c r="N154" s="1918"/>
      <c r="O154" s="1918"/>
      <c r="P154" s="1918"/>
      <c r="Q154" s="1918"/>
      <c r="R154" s="1918"/>
      <c r="S154" s="1944"/>
    </row>
    <row r="155" spans="1:19" ht="30">
      <c r="A155" s="829"/>
      <c r="B155" s="908" t="s">
        <v>1296</v>
      </c>
      <c r="C155" s="745" t="s">
        <v>1273</v>
      </c>
      <c r="D155" s="1924"/>
      <c r="E155" s="909">
        <v>1690000</v>
      </c>
      <c r="F155" s="910"/>
      <c r="G155" s="1981"/>
      <c r="H155" s="1918"/>
      <c r="I155" s="1918"/>
      <c r="J155" s="1918"/>
      <c r="K155" s="1918"/>
      <c r="L155" s="1918"/>
      <c r="M155" s="1918"/>
      <c r="N155" s="1918"/>
      <c r="O155" s="1918"/>
      <c r="P155" s="1918"/>
      <c r="Q155" s="1918"/>
      <c r="R155" s="1918"/>
      <c r="S155" s="1944"/>
    </row>
    <row r="156" spans="1:19" ht="30">
      <c r="A156" s="829"/>
      <c r="B156" s="908" t="s">
        <v>1297</v>
      </c>
      <c r="C156" s="745" t="s">
        <v>1273</v>
      </c>
      <c r="D156" s="1925"/>
      <c r="E156" s="909">
        <v>2030000</v>
      </c>
      <c r="F156" s="910"/>
      <c r="G156" s="1981"/>
      <c r="H156" s="1918"/>
      <c r="I156" s="1918"/>
      <c r="J156" s="1918"/>
      <c r="K156" s="1918"/>
      <c r="L156" s="1918"/>
      <c r="M156" s="1918"/>
      <c r="N156" s="1918"/>
      <c r="O156" s="1918"/>
      <c r="P156" s="1918"/>
      <c r="Q156" s="1918"/>
      <c r="R156" s="1918"/>
      <c r="S156" s="1944"/>
    </row>
    <row r="157" spans="1:19" ht="30">
      <c r="A157" s="829"/>
      <c r="B157" s="908" t="s">
        <v>1298</v>
      </c>
      <c r="C157" s="745" t="s">
        <v>1273</v>
      </c>
      <c r="D157" s="1923" t="s">
        <v>1294</v>
      </c>
      <c r="E157" s="909">
        <v>2170000</v>
      </c>
      <c r="F157" s="910"/>
      <c r="G157" s="1981"/>
      <c r="H157" s="1918"/>
      <c r="I157" s="1918"/>
      <c r="J157" s="1918"/>
      <c r="K157" s="1918"/>
      <c r="L157" s="1918"/>
      <c r="M157" s="1918"/>
      <c r="N157" s="1918"/>
      <c r="O157" s="1918"/>
      <c r="P157" s="1918"/>
      <c r="Q157" s="1918"/>
      <c r="R157" s="1918"/>
      <c r="S157" s="1944"/>
    </row>
    <row r="158" spans="1:19" ht="30">
      <c r="A158" s="829"/>
      <c r="B158" s="908" t="s">
        <v>1299</v>
      </c>
      <c r="C158" s="745" t="s">
        <v>1273</v>
      </c>
      <c r="D158" s="1924"/>
      <c r="E158" s="909">
        <v>2280000</v>
      </c>
      <c r="F158" s="910"/>
      <c r="G158" s="1981"/>
      <c r="H158" s="1918"/>
      <c r="I158" s="1918"/>
      <c r="J158" s="1918"/>
      <c r="K158" s="1918"/>
      <c r="L158" s="1918"/>
      <c r="M158" s="1918"/>
      <c r="N158" s="1918"/>
      <c r="O158" s="1918"/>
      <c r="P158" s="1918"/>
      <c r="Q158" s="1918"/>
      <c r="R158" s="1918"/>
      <c r="S158" s="1944"/>
    </row>
    <row r="159" spans="1:19" ht="30">
      <c r="A159" s="829"/>
      <c r="B159" s="911" t="s">
        <v>1300</v>
      </c>
      <c r="C159" s="745" t="s">
        <v>1273</v>
      </c>
      <c r="D159" s="1924"/>
      <c r="E159" s="909">
        <v>2910000</v>
      </c>
      <c r="F159" s="910"/>
      <c r="G159" s="1981"/>
      <c r="H159" s="1918"/>
      <c r="I159" s="1918"/>
      <c r="J159" s="1918"/>
      <c r="K159" s="1918"/>
      <c r="L159" s="1918"/>
      <c r="M159" s="1918"/>
      <c r="N159" s="1918"/>
      <c r="O159" s="1918"/>
      <c r="P159" s="1918"/>
      <c r="Q159" s="1918"/>
      <c r="R159" s="1918"/>
      <c r="S159" s="1944"/>
    </row>
    <row r="160" spans="1:19" ht="30">
      <c r="A160" s="829"/>
      <c r="B160" s="911" t="s">
        <v>1301</v>
      </c>
      <c r="C160" s="745" t="s">
        <v>1273</v>
      </c>
      <c r="D160" s="1925"/>
      <c r="E160" s="909">
        <v>3190000</v>
      </c>
      <c r="F160" s="910"/>
      <c r="G160" s="1981"/>
      <c r="H160" s="1918"/>
      <c r="I160" s="1918"/>
      <c r="J160" s="1918"/>
      <c r="K160" s="1918"/>
      <c r="L160" s="1918"/>
      <c r="M160" s="1918"/>
      <c r="N160" s="1918"/>
      <c r="O160" s="1918"/>
      <c r="P160" s="1918"/>
      <c r="Q160" s="1918"/>
      <c r="R160" s="1918"/>
      <c r="S160" s="1944"/>
    </row>
    <row r="161" spans="1:19" ht="30">
      <c r="A161" s="829"/>
      <c r="B161" s="911" t="s">
        <v>1302</v>
      </c>
      <c r="C161" s="745" t="s">
        <v>1273</v>
      </c>
      <c r="D161" s="1923" t="s">
        <v>1294</v>
      </c>
      <c r="E161" s="909">
        <v>3400000</v>
      </c>
      <c r="F161" s="910"/>
      <c r="G161" s="1981"/>
      <c r="H161" s="1918"/>
      <c r="I161" s="1918"/>
      <c r="J161" s="1918"/>
      <c r="K161" s="1918"/>
      <c r="L161" s="1918"/>
      <c r="M161" s="1918"/>
      <c r="N161" s="1918"/>
      <c r="O161" s="1918"/>
      <c r="P161" s="1918"/>
      <c r="Q161" s="1918"/>
      <c r="R161" s="1918"/>
      <c r="S161" s="1944"/>
    </row>
    <row r="162" spans="1:19" ht="30">
      <c r="A162" s="829"/>
      <c r="B162" s="911" t="s">
        <v>1303</v>
      </c>
      <c r="C162" s="745" t="s">
        <v>1273</v>
      </c>
      <c r="D162" s="1924"/>
      <c r="E162" s="909">
        <v>3980000</v>
      </c>
      <c r="F162" s="910"/>
      <c r="G162" s="1981"/>
      <c r="H162" s="1918"/>
      <c r="I162" s="1918"/>
      <c r="J162" s="1918"/>
      <c r="K162" s="1918"/>
      <c r="L162" s="1918"/>
      <c r="M162" s="1918"/>
      <c r="N162" s="1918"/>
      <c r="O162" s="1918"/>
      <c r="P162" s="1918"/>
      <c r="Q162" s="1918"/>
      <c r="R162" s="1918"/>
      <c r="S162" s="1944"/>
    </row>
    <row r="163" spans="1:19" ht="30">
      <c r="A163" s="829"/>
      <c r="B163" s="911" t="s">
        <v>1304</v>
      </c>
      <c r="C163" s="745" t="s">
        <v>1273</v>
      </c>
      <c r="D163" s="1924"/>
      <c r="E163" s="909">
        <v>4500000</v>
      </c>
      <c r="F163" s="910"/>
      <c r="G163" s="1981"/>
      <c r="H163" s="1918"/>
      <c r="I163" s="1918"/>
      <c r="J163" s="1918"/>
      <c r="K163" s="1918"/>
      <c r="L163" s="1918"/>
      <c r="M163" s="1918"/>
      <c r="N163" s="1918"/>
      <c r="O163" s="1918"/>
      <c r="P163" s="1918"/>
      <c r="Q163" s="1918"/>
      <c r="R163" s="1918"/>
      <c r="S163" s="1944"/>
    </row>
    <row r="164" spans="1:19" ht="30">
      <c r="A164" s="829"/>
      <c r="B164" s="911" t="s">
        <v>1305</v>
      </c>
      <c r="C164" s="745" t="s">
        <v>1273</v>
      </c>
      <c r="D164" s="1925"/>
      <c r="E164" s="909">
        <v>4590000</v>
      </c>
      <c r="F164" s="910"/>
      <c r="G164" s="1982"/>
      <c r="H164" s="1983"/>
      <c r="I164" s="1983"/>
      <c r="J164" s="1983"/>
      <c r="K164" s="1983"/>
      <c r="L164" s="1983"/>
      <c r="M164" s="1983"/>
      <c r="N164" s="1983"/>
      <c r="O164" s="1983"/>
      <c r="P164" s="1983"/>
      <c r="Q164" s="1983"/>
      <c r="R164" s="1983"/>
      <c r="S164" s="1945"/>
    </row>
    <row r="165" spans="1:19" ht="30" customHeight="1">
      <c r="A165" s="251" t="s">
        <v>1266</v>
      </c>
      <c r="B165" s="1893" t="s">
        <v>1306</v>
      </c>
      <c r="C165" s="1894"/>
      <c r="D165" s="1894"/>
      <c r="E165" s="1894"/>
      <c r="F165" s="1894"/>
      <c r="G165" s="1894"/>
      <c r="H165" s="1894"/>
      <c r="I165" s="1894"/>
      <c r="J165" s="1894"/>
      <c r="K165" s="1894"/>
      <c r="L165" s="1894"/>
      <c r="M165" s="1894"/>
      <c r="N165" s="1894"/>
      <c r="O165" s="1894"/>
      <c r="P165" s="1894"/>
      <c r="Q165" s="1894"/>
      <c r="R165" s="1895"/>
      <c r="S165" s="788"/>
    </row>
    <row r="166" spans="1:19" ht="39.75" customHeight="1">
      <c r="A166" s="726">
        <v>1</v>
      </c>
      <c r="B166" s="1911" t="s">
        <v>1440</v>
      </c>
      <c r="C166" s="1875"/>
      <c r="D166" s="1875"/>
      <c r="E166" s="1875"/>
      <c r="F166" s="1875"/>
      <c r="G166" s="1875"/>
      <c r="H166" s="1875"/>
      <c r="I166" s="1875"/>
      <c r="J166" s="1875"/>
      <c r="K166" s="1875"/>
      <c r="L166" s="1875"/>
      <c r="M166" s="1875"/>
      <c r="N166" s="1875"/>
      <c r="O166" s="1875"/>
      <c r="P166" s="1875"/>
      <c r="Q166" s="1875"/>
      <c r="R166" s="1875"/>
      <c r="S166" s="923"/>
    </row>
    <row r="167" spans="1:19" ht="30" customHeight="1">
      <c r="A167" s="726"/>
      <c r="B167" s="763" t="s">
        <v>1308</v>
      </c>
      <c r="C167" s="1904"/>
      <c r="D167" s="1905"/>
      <c r="E167" s="1905"/>
      <c r="F167" s="1906"/>
      <c r="G167" s="1904" t="s">
        <v>1309</v>
      </c>
      <c r="H167" s="1905"/>
      <c r="I167" s="1905"/>
      <c r="J167" s="1905"/>
      <c r="K167" s="1905"/>
      <c r="L167" s="1905"/>
      <c r="M167" s="1905"/>
      <c r="N167" s="1905"/>
      <c r="O167" s="1905"/>
      <c r="P167" s="1905"/>
      <c r="Q167" s="1905"/>
      <c r="R167" s="1905"/>
      <c r="S167" s="844"/>
    </row>
    <row r="168" spans="1:19" ht="60" customHeight="1">
      <c r="A168" s="829"/>
      <c r="B168" s="912" t="s">
        <v>1310</v>
      </c>
      <c r="C168" s="814" t="s">
        <v>1377</v>
      </c>
      <c r="D168" s="792"/>
      <c r="E168" s="913"/>
      <c r="F168" s="913"/>
      <c r="G168" s="1913">
        <v>2389000</v>
      </c>
      <c r="H168" s="1914"/>
      <c r="I168" s="1914"/>
      <c r="J168" s="1914"/>
      <c r="K168" s="1914"/>
      <c r="L168" s="1914"/>
      <c r="M168" s="1914"/>
      <c r="N168" s="1914"/>
      <c r="O168" s="1914"/>
      <c r="P168" s="1914"/>
      <c r="Q168" s="1914"/>
      <c r="R168" s="1914"/>
      <c r="S168" s="924"/>
    </row>
    <row r="169" spans="1:19" ht="60" customHeight="1">
      <c r="A169" s="829"/>
      <c r="B169" s="914" t="s">
        <v>1311</v>
      </c>
      <c r="C169" s="814" t="s">
        <v>1377</v>
      </c>
      <c r="D169" s="792"/>
      <c r="E169" s="909"/>
      <c r="F169" s="909"/>
      <c r="G169" s="1913">
        <v>2389000</v>
      </c>
      <c r="H169" s="1914"/>
      <c r="I169" s="1914"/>
      <c r="J169" s="1914"/>
      <c r="K169" s="1914"/>
      <c r="L169" s="1914"/>
      <c r="M169" s="1914"/>
      <c r="N169" s="1914"/>
      <c r="O169" s="1914"/>
      <c r="P169" s="1914"/>
      <c r="Q169" s="1914"/>
      <c r="R169" s="1914"/>
      <c r="S169" s="925"/>
    </row>
    <row r="170" spans="1:19" ht="60" customHeight="1">
      <c r="A170" s="829"/>
      <c r="B170" s="914" t="s">
        <v>1312</v>
      </c>
      <c r="C170" s="814" t="s">
        <v>1377</v>
      </c>
      <c r="D170" s="792"/>
      <c r="E170" s="909"/>
      <c r="F170" s="909"/>
      <c r="G170" s="1913">
        <v>2463000</v>
      </c>
      <c r="H170" s="1914"/>
      <c r="I170" s="1914"/>
      <c r="J170" s="1914"/>
      <c r="K170" s="1914"/>
      <c r="L170" s="1914"/>
      <c r="M170" s="1914"/>
      <c r="N170" s="1914"/>
      <c r="O170" s="1914"/>
      <c r="P170" s="1914"/>
      <c r="Q170" s="1914"/>
      <c r="R170" s="1914"/>
      <c r="S170" s="925"/>
    </row>
    <row r="171" spans="1:19" ht="60" customHeight="1">
      <c r="A171" s="829"/>
      <c r="B171" s="914" t="s">
        <v>1313</v>
      </c>
      <c r="C171" s="814" t="s">
        <v>1377</v>
      </c>
      <c r="D171" s="792"/>
      <c r="E171" s="909"/>
      <c r="F171" s="909"/>
      <c r="G171" s="1913">
        <v>2389000</v>
      </c>
      <c r="H171" s="1914"/>
      <c r="I171" s="1914"/>
      <c r="J171" s="1914"/>
      <c r="K171" s="1914"/>
      <c r="L171" s="1914"/>
      <c r="M171" s="1914"/>
      <c r="N171" s="1914"/>
      <c r="O171" s="1914"/>
      <c r="P171" s="1914"/>
      <c r="Q171" s="1914"/>
      <c r="R171" s="1914"/>
      <c r="S171" s="802"/>
    </row>
    <row r="172" spans="1:19" ht="60" customHeight="1">
      <c r="A172" s="829"/>
      <c r="B172" s="914" t="s">
        <v>1314</v>
      </c>
      <c r="C172" s="814" t="s">
        <v>1377</v>
      </c>
      <c r="D172" s="792"/>
      <c r="E172" s="909"/>
      <c r="F172" s="909"/>
      <c r="G172" s="1913">
        <v>2156000</v>
      </c>
      <c r="H172" s="1914"/>
      <c r="I172" s="1914"/>
      <c r="J172" s="1914"/>
      <c r="K172" s="1914"/>
      <c r="L172" s="1914"/>
      <c r="M172" s="1914"/>
      <c r="N172" s="1914"/>
      <c r="O172" s="1914"/>
      <c r="P172" s="1914"/>
      <c r="Q172" s="1914"/>
      <c r="R172" s="1914"/>
      <c r="S172" s="802"/>
    </row>
    <row r="173" spans="1:19" ht="60" customHeight="1">
      <c r="A173" s="829"/>
      <c r="B173" s="914" t="s">
        <v>1315</v>
      </c>
      <c r="C173" s="814" t="s">
        <v>1377</v>
      </c>
      <c r="D173" s="792"/>
      <c r="E173" s="909"/>
      <c r="F173" s="909"/>
      <c r="G173" s="1913">
        <v>2156000</v>
      </c>
      <c r="H173" s="1914"/>
      <c r="I173" s="1914"/>
      <c r="J173" s="1914"/>
      <c r="K173" s="1914"/>
      <c r="L173" s="1914"/>
      <c r="M173" s="1914"/>
      <c r="N173" s="1914"/>
      <c r="O173" s="1914"/>
      <c r="P173" s="1914"/>
      <c r="Q173" s="1914"/>
      <c r="R173" s="1914"/>
      <c r="S173" s="802"/>
    </row>
    <row r="174" spans="1:19" ht="60" customHeight="1">
      <c r="A174" s="829"/>
      <c r="B174" s="914" t="s">
        <v>1316</v>
      </c>
      <c r="C174" s="814" t="s">
        <v>1377</v>
      </c>
      <c r="D174" s="792"/>
      <c r="E174" s="909"/>
      <c r="F174" s="909"/>
      <c r="G174" s="1913">
        <v>2156000</v>
      </c>
      <c r="H174" s="1914"/>
      <c r="I174" s="1914"/>
      <c r="J174" s="1914"/>
      <c r="K174" s="1914"/>
      <c r="L174" s="1914"/>
      <c r="M174" s="1914"/>
      <c r="N174" s="1914"/>
      <c r="O174" s="1914"/>
      <c r="P174" s="1914"/>
      <c r="Q174" s="1914"/>
      <c r="R174" s="1914"/>
      <c r="S174" s="802"/>
    </row>
    <row r="175" spans="1:19" ht="39.950000000000003" customHeight="1">
      <c r="A175" s="731"/>
      <c r="B175" s="915" t="s">
        <v>1317</v>
      </c>
      <c r="C175" s="916"/>
      <c r="D175" s="792"/>
      <c r="E175" s="909"/>
      <c r="F175" s="909"/>
      <c r="G175" s="1913"/>
      <c r="H175" s="1914"/>
      <c r="I175" s="1914"/>
      <c r="J175" s="1914"/>
      <c r="K175" s="1914"/>
      <c r="L175" s="1914"/>
      <c r="M175" s="1914"/>
      <c r="N175" s="1914"/>
      <c r="O175" s="1914"/>
      <c r="P175" s="1914"/>
      <c r="Q175" s="1914"/>
      <c r="R175" s="1914"/>
      <c r="S175" s="802"/>
    </row>
    <row r="176" spans="1:19" ht="60" customHeight="1">
      <c r="A176" s="829"/>
      <c r="B176" s="917" t="s">
        <v>1318</v>
      </c>
      <c r="C176" s="814" t="s">
        <v>1377</v>
      </c>
      <c r="D176" s="792"/>
      <c r="E176" s="909"/>
      <c r="F176" s="909"/>
      <c r="G176" s="1913">
        <v>3198000</v>
      </c>
      <c r="H176" s="1914"/>
      <c r="I176" s="1914"/>
      <c r="J176" s="1914"/>
      <c r="K176" s="1914"/>
      <c r="L176" s="1914"/>
      <c r="M176" s="1914"/>
      <c r="N176" s="1914"/>
      <c r="O176" s="1914"/>
      <c r="P176" s="1914"/>
      <c r="Q176" s="1914"/>
      <c r="R176" s="1914"/>
      <c r="S176" s="802"/>
    </row>
    <row r="177" spans="1:19" ht="60" customHeight="1">
      <c r="A177" s="829"/>
      <c r="B177" s="917" t="s">
        <v>1319</v>
      </c>
      <c r="C177" s="814" t="s">
        <v>1377</v>
      </c>
      <c r="D177" s="792"/>
      <c r="E177" s="909"/>
      <c r="F177" s="909"/>
      <c r="G177" s="1913">
        <v>3198000</v>
      </c>
      <c r="H177" s="1914"/>
      <c r="I177" s="1914"/>
      <c r="J177" s="1914"/>
      <c r="K177" s="1914"/>
      <c r="L177" s="1914"/>
      <c r="M177" s="1914"/>
      <c r="N177" s="1914"/>
      <c r="O177" s="1914"/>
      <c r="P177" s="1914"/>
      <c r="Q177" s="1914"/>
      <c r="R177" s="1914"/>
      <c r="S177" s="802"/>
    </row>
    <row r="178" spans="1:19" ht="60" customHeight="1">
      <c r="A178" s="829"/>
      <c r="B178" s="917" t="s">
        <v>1320</v>
      </c>
      <c r="C178" s="814" t="s">
        <v>1377</v>
      </c>
      <c r="D178" s="792"/>
      <c r="E178" s="909"/>
      <c r="F178" s="909"/>
      <c r="G178" s="1913">
        <v>3198000</v>
      </c>
      <c r="H178" s="1914"/>
      <c r="I178" s="1914"/>
      <c r="J178" s="1914"/>
      <c r="K178" s="1914"/>
      <c r="L178" s="1914"/>
      <c r="M178" s="1914"/>
      <c r="N178" s="1914"/>
      <c r="O178" s="1914"/>
      <c r="P178" s="1914"/>
      <c r="Q178" s="1914"/>
      <c r="R178" s="1914"/>
      <c r="S178" s="802"/>
    </row>
    <row r="179" spans="1:19" ht="60" customHeight="1">
      <c r="A179" s="829"/>
      <c r="B179" s="917" t="s">
        <v>1321</v>
      </c>
      <c r="C179" s="814" t="s">
        <v>1377</v>
      </c>
      <c r="D179" s="792"/>
      <c r="E179" s="909"/>
      <c r="F179" s="909"/>
      <c r="G179" s="1913">
        <v>2973000</v>
      </c>
      <c r="H179" s="1914"/>
      <c r="I179" s="1914"/>
      <c r="J179" s="1914"/>
      <c r="K179" s="1914"/>
      <c r="L179" s="1914"/>
      <c r="M179" s="1914"/>
      <c r="N179" s="1914"/>
      <c r="O179" s="1914"/>
      <c r="P179" s="1914"/>
      <c r="Q179" s="1914"/>
      <c r="R179" s="1914"/>
      <c r="S179" s="788"/>
    </row>
    <row r="180" spans="1:19" ht="60" customHeight="1">
      <c r="A180" s="829"/>
      <c r="B180" s="917" t="s">
        <v>1322</v>
      </c>
      <c r="C180" s="814" t="s">
        <v>1377</v>
      </c>
      <c r="D180" s="792"/>
      <c r="E180" s="909"/>
      <c r="F180" s="909"/>
      <c r="G180" s="1913">
        <v>2973000</v>
      </c>
      <c r="H180" s="1914"/>
      <c r="I180" s="1914"/>
      <c r="J180" s="1914"/>
      <c r="K180" s="1914"/>
      <c r="L180" s="1914"/>
      <c r="M180" s="1914"/>
      <c r="N180" s="1914"/>
      <c r="O180" s="1914"/>
      <c r="P180" s="1914"/>
      <c r="Q180" s="1914"/>
      <c r="R180" s="1914"/>
      <c r="S180" s="788"/>
    </row>
    <row r="181" spans="1:19" ht="60" customHeight="1">
      <c r="A181" s="829"/>
      <c r="B181" s="917" t="s">
        <v>1323</v>
      </c>
      <c r="C181" s="814" t="s">
        <v>1377</v>
      </c>
      <c r="D181" s="792"/>
      <c r="E181" s="909"/>
      <c r="F181" s="909"/>
      <c r="G181" s="1913">
        <v>2973000</v>
      </c>
      <c r="H181" s="1914"/>
      <c r="I181" s="1914"/>
      <c r="J181" s="1914"/>
      <c r="K181" s="1914"/>
      <c r="L181" s="1914"/>
      <c r="M181" s="1914"/>
      <c r="N181" s="1914"/>
      <c r="O181" s="1914"/>
      <c r="P181" s="1914"/>
      <c r="Q181" s="1914"/>
      <c r="R181" s="1914"/>
      <c r="S181" s="788"/>
    </row>
    <row r="182" spans="1:19" ht="60" customHeight="1">
      <c r="A182" s="829"/>
      <c r="B182" s="917" t="s">
        <v>1324</v>
      </c>
      <c r="C182" s="814" t="s">
        <v>1377</v>
      </c>
      <c r="D182" s="792"/>
      <c r="E182" s="909"/>
      <c r="F182" s="909"/>
      <c r="G182" s="1913">
        <v>2973000</v>
      </c>
      <c r="H182" s="1914"/>
      <c r="I182" s="1914"/>
      <c r="J182" s="1914"/>
      <c r="K182" s="1914"/>
      <c r="L182" s="1914"/>
      <c r="M182" s="1914"/>
      <c r="N182" s="1914"/>
      <c r="O182" s="1914"/>
      <c r="P182" s="1914"/>
      <c r="Q182" s="1914"/>
      <c r="R182" s="1914"/>
      <c r="S182" s="788"/>
    </row>
    <row r="183" spans="1:19" ht="39.950000000000003" customHeight="1">
      <c r="A183" s="731"/>
      <c r="B183" s="1911" t="s">
        <v>1378</v>
      </c>
      <c r="C183" s="1912"/>
      <c r="D183" s="792"/>
      <c r="E183" s="909"/>
      <c r="F183" s="909"/>
      <c r="G183" s="1913"/>
      <c r="H183" s="1914"/>
      <c r="I183" s="1914"/>
      <c r="J183" s="1914"/>
      <c r="K183" s="1914"/>
      <c r="L183" s="1914"/>
      <c r="M183" s="1914"/>
      <c r="N183" s="1914"/>
      <c r="O183" s="1914"/>
      <c r="P183" s="1914"/>
      <c r="Q183" s="1914"/>
      <c r="R183" s="1914"/>
      <c r="S183" s="788"/>
    </row>
    <row r="184" spans="1:19" ht="74.25" customHeight="1">
      <c r="A184" s="829"/>
      <c r="B184" s="914" t="s">
        <v>1326</v>
      </c>
      <c r="C184" s="814" t="s">
        <v>1377</v>
      </c>
      <c r="D184" s="792"/>
      <c r="E184" s="909"/>
      <c r="F184" s="909"/>
      <c r="G184" s="1913">
        <v>3898000</v>
      </c>
      <c r="H184" s="1914"/>
      <c r="I184" s="1914"/>
      <c r="J184" s="1914"/>
      <c r="K184" s="1914"/>
      <c r="L184" s="1914"/>
      <c r="M184" s="1914"/>
      <c r="N184" s="1914"/>
      <c r="O184" s="1914"/>
      <c r="P184" s="1914"/>
      <c r="Q184" s="1914"/>
      <c r="R184" s="1914"/>
      <c r="S184" s="788"/>
    </row>
    <row r="185" spans="1:19" ht="76.5" customHeight="1">
      <c r="A185" s="829"/>
      <c r="B185" s="914" t="s">
        <v>1327</v>
      </c>
      <c r="C185" s="814" t="s">
        <v>1377</v>
      </c>
      <c r="D185" s="792"/>
      <c r="E185" s="909"/>
      <c r="F185" s="909"/>
      <c r="G185" s="1913">
        <v>3898000</v>
      </c>
      <c r="H185" s="1914"/>
      <c r="I185" s="1914"/>
      <c r="J185" s="1914"/>
      <c r="K185" s="1914"/>
      <c r="L185" s="1914"/>
      <c r="M185" s="1914"/>
      <c r="N185" s="1914"/>
      <c r="O185" s="1914"/>
      <c r="P185" s="1914"/>
      <c r="Q185" s="1914"/>
      <c r="R185" s="1914"/>
      <c r="S185" s="788"/>
    </row>
    <row r="186" spans="1:19" ht="81" customHeight="1">
      <c r="A186" s="829"/>
      <c r="B186" s="914" t="s">
        <v>1328</v>
      </c>
      <c r="C186" s="814" t="s">
        <v>1377</v>
      </c>
      <c r="D186" s="792"/>
      <c r="E186" s="909"/>
      <c r="F186" s="918"/>
      <c r="G186" s="1913">
        <v>3898000</v>
      </c>
      <c r="H186" s="1914"/>
      <c r="I186" s="1914"/>
      <c r="J186" s="1914"/>
      <c r="K186" s="1914"/>
      <c r="L186" s="1914"/>
      <c r="M186" s="1914"/>
      <c r="N186" s="1914"/>
      <c r="O186" s="1914"/>
      <c r="P186" s="1914"/>
      <c r="Q186" s="1914"/>
      <c r="R186" s="1914"/>
      <c r="S186" s="788"/>
    </row>
    <row r="187" spans="1:19" ht="72" customHeight="1">
      <c r="A187" s="829"/>
      <c r="B187" s="914" t="s">
        <v>1329</v>
      </c>
      <c r="C187" s="814" t="s">
        <v>1377</v>
      </c>
      <c r="D187" s="792"/>
      <c r="E187" s="909"/>
      <c r="F187" s="909"/>
      <c r="G187" s="1913">
        <v>3473000</v>
      </c>
      <c r="H187" s="1914"/>
      <c r="I187" s="1915"/>
      <c r="J187" s="1915"/>
      <c r="K187" s="1915"/>
      <c r="L187" s="1915"/>
      <c r="M187" s="1915"/>
      <c r="N187" s="1915"/>
      <c r="O187" s="1915"/>
      <c r="P187" s="1915"/>
      <c r="Q187" s="1915"/>
      <c r="R187" s="1915"/>
      <c r="S187" s="788"/>
    </row>
    <row r="188" spans="1:19" ht="75" customHeight="1">
      <c r="A188" s="829"/>
      <c r="B188" s="919" t="s">
        <v>1330</v>
      </c>
      <c r="C188" s="814" t="s">
        <v>1377</v>
      </c>
      <c r="D188" s="792"/>
      <c r="E188" s="909"/>
      <c r="F188" s="909"/>
      <c r="G188" s="1913">
        <v>3473000</v>
      </c>
      <c r="H188" s="1914"/>
      <c r="I188" s="1915"/>
      <c r="J188" s="1915"/>
      <c r="K188" s="1915"/>
      <c r="L188" s="1915"/>
      <c r="M188" s="1915"/>
      <c r="N188" s="1915"/>
      <c r="O188" s="1915"/>
      <c r="P188" s="1915"/>
      <c r="Q188" s="1915"/>
      <c r="R188" s="1915"/>
      <c r="S188" s="788"/>
    </row>
    <row r="189" spans="1:19" ht="80.25" customHeight="1">
      <c r="A189" s="829"/>
      <c r="B189" s="874" t="s">
        <v>1331</v>
      </c>
      <c r="C189" s="814" t="s">
        <v>1377</v>
      </c>
      <c r="D189" s="792"/>
      <c r="E189" s="909"/>
      <c r="F189" s="909"/>
      <c r="G189" s="1913">
        <v>3473000</v>
      </c>
      <c r="H189" s="1914"/>
      <c r="I189" s="1915"/>
      <c r="J189" s="1915"/>
      <c r="K189" s="1915"/>
      <c r="L189" s="1915"/>
      <c r="M189" s="1915"/>
      <c r="N189" s="1915"/>
      <c r="O189" s="1915"/>
      <c r="P189" s="1915"/>
      <c r="Q189" s="1915"/>
      <c r="R189" s="1915"/>
      <c r="S189" s="788"/>
    </row>
    <row r="190" spans="1:19" ht="81" customHeight="1">
      <c r="A190" s="829"/>
      <c r="B190" s="920" t="s">
        <v>1332</v>
      </c>
      <c r="C190" s="814" t="s">
        <v>1377</v>
      </c>
      <c r="D190" s="792"/>
      <c r="E190" s="909"/>
      <c r="F190" s="909"/>
      <c r="G190" s="1913">
        <v>3473000</v>
      </c>
      <c r="H190" s="1914"/>
      <c r="I190" s="1915"/>
      <c r="J190" s="1915"/>
      <c r="K190" s="1915"/>
      <c r="L190" s="1915"/>
      <c r="M190" s="1915"/>
      <c r="N190" s="1915"/>
      <c r="O190" s="1915"/>
      <c r="P190" s="1915"/>
      <c r="Q190" s="1915"/>
      <c r="R190" s="1915"/>
      <c r="S190" s="788"/>
    </row>
    <row r="191" spans="1:19" ht="60" customHeight="1">
      <c r="A191" s="829"/>
      <c r="B191" s="921" t="s">
        <v>1333</v>
      </c>
      <c r="C191" s="814" t="s">
        <v>1377</v>
      </c>
      <c r="D191" s="792"/>
      <c r="E191" s="909"/>
      <c r="F191" s="909"/>
      <c r="G191" s="1913">
        <v>2850000</v>
      </c>
      <c r="H191" s="1914"/>
      <c r="I191" s="1914"/>
      <c r="J191" s="1914"/>
      <c r="K191" s="1914"/>
      <c r="L191" s="1914"/>
      <c r="M191" s="1914"/>
      <c r="N191" s="1914"/>
      <c r="O191" s="1914"/>
      <c r="P191" s="1914"/>
      <c r="Q191" s="1914"/>
      <c r="R191" s="1914"/>
      <c r="S191" s="793"/>
    </row>
  </sheetData>
  <mergeCells count="135">
    <mergeCell ref="S120:S124"/>
    <mergeCell ref="S126:S143"/>
    <mergeCell ref="S144:S150"/>
    <mergeCell ref="S152:S164"/>
    <mergeCell ref="G11:R19"/>
    <mergeCell ref="G27:R34"/>
    <mergeCell ref="G37:R42"/>
    <mergeCell ref="G20:R24"/>
    <mergeCell ref="G61:P63"/>
    <mergeCell ref="G66:P68"/>
    <mergeCell ref="G44:R51"/>
    <mergeCell ref="G53:R58"/>
    <mergeCell ref="G73:P74"/>
    <mergeCell ref="G76:O77"/>
    <mergeCell ref="G87:R89"/>
    <mergeCell ref="G90:R92"/>
    <mergeCell ref="G93:R95"/>
    <mergeCell ref="G79:P80"/>
    <mergeCell ref="G83:P84"/>
    <mergeCell ref="H99:R106"/>
    <mergeCell ref="G130:R133"/>
    <mergeCell ref="G152:R164"/>
    <mergeCell ref="S72:S74"/>
    <mergeCell ref="S75:S77"/>
    <mergeCell ref="S78:S80"/>
    <mergeCell ref="S82:S84"/>
    <mergeCell ref="S90:S92"/>
    <mergeCell ref="S93:S95"/>
    <mergeCell ref="S99:S106"/>
    <mergeCell ref="S107:S112"/>
    <mergeCell ref="S114:S118"/>
    <mergeCell ref="G188:R188"/>
    <mergeCell ref="G189:R189"/>
    <mergeCell ref="G182:R182"/>
    <mergeCell ref="G147:R147"/>
    <mergeCell ref="B151:R151"/>
    <mergeCell ref="B165:R165"/>
    <mergeCell ref="B166:R166"/>
    <mergeCell ref="C167:F167"/>
    <mergeCell ref="G167:R167"/>
    <mergeCell ref="G168:R168"/>
    <mergeCell ref="G169:R169"/>
    <mergeCell ref="G170:R170"/>
    <mergeCell ref="D161:D164"/>
    <mergeCell ref="B120:R120"/>
    <mergeCell ref="B121:R121"/>
    <mergeCell ref="B122:O122"/>
    <mergeCell ref="B123:R123"/>
    <mergeCell ref="G190:R190"/>
    <mergeCell ref="G191:R191"/>
    <mergeCell ref="A5:A6"/>
    <mergeCell ref="A120:A124"/>
    <mergeCell ref="B5:B6"/>
    <mergeCell ref="C5:C6"/>
    <mergeCell ref="D5:D6"/>
    <mergeCell ref="D12:D19"/>
    <mergeCell ref="D21:D24"/>
    <mergeCell ref="D27:D34"/>
    <mergeCell ref="D37:D42"/>
    <mergeCell ref="D44:D51"/>
    <mergeCell ref="D53:D58"/>
    <mergeCell ref="D61:D63"/>
    <mergeCell ref="D66:D68"/>
    <mergeCell ref="D76:D77"/>
    <mergeCell ref="D79:D80"/>
    <mergeCell ref="D100:D106"/>
    <mergeCell ref="D108:D112"/>
    <mergeCell ref="D114:D118"/>
    <mergeCell ref="D153:D156"/>
    <mergeCell ref="D157:D160"/>
    <mergeCell ref="G180:R180"/>
    <mergeCell ref="G181:R181"/>
    <mergeCell ref="B183:C183"/>
    <mergeCell ref="G183:R183"/>
    <mergeCell ref="G184:R184"/>
    <mergeCell ref="G185:R185"/>
    <mergeCell ref="G186:R186"/>
    <mergeCell ref="G187:R187"/>
    <mergeCell ref="G171:R171"/>
    <mergeCell ref="G172:R172"/>
    <mergeCell ref="G173:R173"/>
    <mergeCell ref="G174:R174"/>
    <mergeCell ref="G175:R175"/>
    <mergeCell ref="G176:R176"/>
    <mergeCell ref="G177:R177"/>
    <mergeCell ref="G178:R178"/>
    <mergeCell ref="G179:R179"/>
    <mergeCell ref="B124:R124"/>
    <mergeCell ref="B125:F125"/>
    <mergeCell ref="G125:R125"/>
    <mergeCell ref="B144:F144"/>
    <mergeCell ref="G144:R144"/>
    <mergeCell ref="B99:D99"/>
    <mergeCell ref="E107:R107"/>
    <mergeCell ref="H108:I108"/>
    <mergeCell ref="H109:I109"/>
    <mergeCell ref="H110:I110"/>
    <mergeCell ref="H111:I111"/>
    <mergeCell ref="H112:I112"/>
    <mergeCell ref="E113:R113"/>
    <mergeCell ref="B119:R119"/>
    <mergeCell ref="B72:R72"/>
    <mergeCell ref="B75:R75"/>
    <mergeCell ref="B78:R78"/>
    <mergeCell ref="B82:R82"/>
    <mergeCell ref="B85:R85"/>
    <mergeCell ref="B86:R86"/>
    <mergeCell ref="B96:R96"/>
    <mergeCell ref="B97:R97"/>
    <mergeCell ref="B98:E98"/>
    <mergeCell ref="A25:S25"/>
    <mergeCell ref="B26:R26"/>
    <mergeCell ref="B35:S35"/>
    <mergeCell ref="B43:S43"/>
    <mergeCell ref="B52:R52"/>
    <mergeCell ref="B59:R59"/>
    <mergeCell ref="B64:R64"/>
    <mergeCell ref="B70:R70"/>
    <mergeCell ref="G71:R71"/>
    <mergeCell ref="S37:S42"/>
    <mergeCell ref="S53:S58"/>
    <mergeCell ref="S60:S63"/>
    <mergeCell ref="S65:S68"/>
    <mergeCell ref="A1:S1"/>
    <mergeCell ref="A2:S2"/>
    <mergeCell ref="B3:S3"/>
    <mergeCell ref="R4:S4"/>
    <mergeCell ref="E5:R5"/>
    <mergeCell ref="A8:R8"/>
    <mergeCell ref="B10:R10"/>
    <mergeCell ref="B11:F11"/>
    <mergeCell ref="B20:F20"/>
    <mergeCell ref="S5:S6"/>
    <mergeCell ref="S11:S19"/>
    <mergeCell ref="S20:S23"/>
  </mergeCells>
  <pageMargins left="0.289370079" right="0.25" top="0.49803149600000002" bottom="0.484251969" header="0.31496062992126" footer="0.31496062992126"/>
  <pageSetup scale="65" orientation="landscape"/>
  <headerFooter>
    <oddFooter>&amp;CPage &amp;P&amp;R&amp;A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191"/>
  <sheetViews>
    <sheetView view="pageBreakPreview" zoomScale="60" zoomScaleNormal="90" zoomScalePageLayoutView="90" workbookViewId="0">
      <selection activeCell="F41" sqref="F41"/>
    </sheetView>
  </sheetViews>
  <sheetFormatPr defaultColWidth="9.140625" defaultRowHeight="15"/>
  <cols>
    <col min="1" max="1" width="5.28515625" style="516" customWidth="1"/>
    <col min="2" max="2" width="34.140625" style="516" customWidth="1"/>
    <col min="3" max="3" width="8.28515625" style="516" customWidth="1"/>
    <col min="4" max="4" width="12.140625" style="516" customWidth="1"/>
    <col min="5" max="5" width="20.7109375" style="516" customWidth="1"/>
    <col min="6" max="6" width="10.42578125" style="516" customWidth="1"/>
    <col min="7" max="7" width="12.140625" style="516" customWidth="1"/>
    <col min="8" max="8" width="8.85546875" style="516" customWidth="1"/>
    <col min="9" max="9" width="9.7109375" style="516" customWidth="1"/>
    <col min="10" max="10" width="10.42578125" style="516" customWidth="1"/>
    <col min="11" max="11" width="8.140625" style="516" customWidth="1"/>
    <col min="12" max="12" width="7.85546875" style="516" customWidth="1"/>
    <col min="13" max="13" width="10.5703125" style="516" customWidth="1"/>
    <col min="14" max="14" width="11.140625" style="516" customWidth="1"/>
    <col min="15" max="15" width="7.140625" style="516" customWidth="1"/>
    <col min="16" max="16" width="9.140625" style="516" customWidth="1"/>
    <col min="17" max="17" width="9.5703125" style="516" customWidth="1"/>
    <col min="18" max="18" width="8.5703125" style="516" customWidth="1"/>
    <col min="19" max="19" width="9.85546875" style="516" customWidth="1"/>
    <col min="20" max="16384" width="9.140625" style="516"/>
  </cols>
  <sheetData>
    <row r="1" spans="1:19" ht="30" customHeight="1">
      <c r="A1" s="1984" t="s">
        <v>1149</v>
      </c>
      <c r="B1" s="1984"/>
      <c r="C1" s="1984"/>
      <c r="D1" s="1984"/>
      <c r="E1" s="1984"/>
      <c r="F1" s="1984"/>
      <c r="G1" s="1984"/>
      <c r="H1" s="1984"/>
      <c r="I1" s="1984"/>
      <c r="J1" s="1984"/>
      <c r="K1" s="1984"/>
      <c r="L1" s="1984"/>
      <c r="M1" s="1984"/>
      <c r="N1" s="1984"/>
      <c r="O1" s="1984"/>
      <c r="P1" s="1984"/>
      <c r="Q1" s="1984"/>
      <c r="R1" s="1984"/>
      <c r="S1" s="1984"/>
    </row>
    <row r="2" spans="1:19" ht="18" customHeight="1">
      <c r="A2" s="1985" t="s">
        <v>1461</v>
      </c>
      <c r="B2" s="1986"/>
      <c r="C2" s="1986"/>
      <c r="D2" s="1986"/>
      <c r="E2" s="1986"/>
      <c r="F2" s="1986"/>
      <c r="G2" s="1986"/>
      <c r="H2" s="1986"/>
      <c r="I2" s="1986"/>
      <c r="J2" s="1986"/>
      <c r="K2" s="1986"/>
      <c r="L2" s="1986"/>
      <c r="M2" s="1986"/>
      <c r="N2" s="1986"/>
      <c r="O2" s="1986"/>
      <c r="P2" s="1986"/>
      <c r="Q2" s="1986"/>
      <c r="R2" s="1986"/>
      <c r="S2" s="1986"/>
    </row>
    <row r="3" spans="1:19" ht="20.100000000000001" customHeight="1">
      <c r="A3" s="517"/>
      <c r="B3" s="1987" t="s">
        <v>1462</v>
      </c>
      <c r="C3" s="1987"/>
      <c r="D3" s="1987"/>
      <c r="E3" s="1987"/>
      <c r="F3" s="1987"/>
      <c r="G3" s="1987"/>
      <c r="H3" s="1987"/>
      <c r="I3" s="1987"/>
      <c r="J3" s="1987"/>
      <c r="K3" s="1987"/>
      <c r="L3" s="1987"/>
      <c r="M3" s="1987"/>
      <c r="N3" s="1987"/>
      <c r="O3" s="1987"/>
      <c r="P3" s="1987"/>
      <c r="Q3" s="1987"/>
      <c r="R3" s="1987"/>
      <c r="S3" s="1987"/>
    </row>
    <row r="4" spans="1:19" ht="20.100000000000001" customHeight="1">
      <c r="A4" s="517"/>
      <c r="B4" s="518"/>
      <c r="C4" s="518"/>
      <c r="D4" s="518"/>
      <c r="E4" s="518"/>
      <c r="F4" s="518"/>
      <c r="G4" s="518"/>
      <c r="H4" s="518"/>
      <c r="I4" s="518"/>
      <c r="J4" s="518"/>
      <c r="K4" s="518"/>
      <c r="L4" s="518"/>
      <c r="M4" s="518"/>
      <c r="N4" s="518"/>
      <c r="O4" s="518"/>
      <c r="P4" s="518"/>
      <c r="Q4" s="518"/>
      <c r="R4" s="1988" t="s">
        <v>1152</v>
      </c>
      <c r="S4" s="1988"/>
    </row>
    <row r="5" spans="1:19" ht="24.95" customHeight="1">
      <c r="A5" s="2037" t="s">
        <v>1153</v>
      </c>
      <c r="B5" s="2038" t="s">
        <v>1154</v>
      </c>
      <c r="C5" s="2040" t="s">
        <v>1155</v>
      </c>
      <c r="D5" s="2042" t="s">
        <v>1156</v>
      </c>
      <c r="E5" s="1989" t="s">
        <v>1157</v>
      </c>
      <c r="F5" s="1990"/>
      <c r="G5" s="1990"/>
      <c r="H5" s="1990"/>
      <c r="I5" s="1990"/>
      <c r="J5" s="1990"/>
      <c r="K5" s="1990"/>
      <c r="L5" s="1990"/>
      <c r="M5" s="1990"/>
      <c r="N5" s="1990"/>
      <c r="O5" s="1990"/>
      <c r="P5" s="1990"/>
      <c r="Q5" s="1990"/>
      <c r="R5" s="1990"/>
      <c r="S5" s="2000" t="s">
        <v>10</v>
      </c>
    </row>
    <row r="6" spans="1:19" ht="79.5" customHeight="1">
      <c r="A6" s="2037"/>
      <c r="B6" s="2039"/>
      <c r="C6" s="2041"/>
      <c r="D6" s="2043"/>
      <c r="E6" s="520" t="s">
        <v>1158</v>
      </c>
      <c r="F6" s="520" t="s">
        <v>1159</v>
      </c>
      <c r="G6" s="521" t="s">
        <v>1160</v>
      </c>
      <c r="H6" s="522" t="s">
        <v>1161</v>
      </c>
      <c r="I6" s="521" t="s">
        <v>1162</v>
      </c>
      <c r="J6" s="576" t="s">
        <v>1163</v>
      </c>
      <c r="K6" s="521" t="s">
        <v>1164</v>
      </c>
      <c r="L6" s="576" t="s">
        <v>1165</v>
      </c>
      <c r="M6" s="576" t="s">
        <v>1166</v>
      </c>
      <c r="N6" s="576" t="s">
        <v>1167</v>
      </c>
      <c r="O6" s="576" t="s">
        <v>1168</v>
      </c>
      <c r="P6" s="576" t="s">
        <v>1169</v>
      </c>
      <c r="Q6" s="576" t="s">
        <v>1170</v>
      </c>
      <c r="R6" s="580" t="s">
        <v>1171</v>
      </c>
      <c r="S6" s="2000"/>
    </row>
    <row r="7" spans="1:19" s="515" customFormat="1">
      <c r="A7" s="519"/>
      <c r="B7" s="519" t="s">
        <v>1336</v>
      </c>
      <c r="C7" s="519" t="s">
        <v>1337</v>
      </c>
      <c r="D7" s="519" t="s">
        <v>1338</v>
      </c>
      <c r="E7" s="519" t="s">
        <v>1339</v>
      </c>
      <c r="F7" s="519" t="s">
        <v>1340</v>
      </c>
      <c r="G7" s="519">
        <v>1</v>
      </c>
      <c r="H7" s="519">
        <v>2</v>
      </c>
      <c r="I7" s="519">
        <v>3</v>
      </c>
      <c r="J7" s="519">
        <v>4</v>
      </c>
      <c r="K7" s="519">
        <v>5</v>
      </c>
      <c r="L7" s="519">
        <v>6</v>
      </c>
      <c r="M7" s="519">
        <v>7</v>
      </c>
      <c r="N7" s="519">
        <v>8</v>
      </c>
      <c r="O7" s="519">
        <v>9</v>
      </c>
      <c r="P7" s="519">
        <v>10</v>
      </c>
      <c r="Q7" s="519">
        <v>11</v>
      </c>
      <c r="R7" s="519">
        <v>12</v>
      </c>
      <c r="S7" s="519"/>
    </row>
    <row r="8" spans="1:19" ht="30" customHeight="1">
      <c r="A8" s="1991" t="s">
        <v>1172</v>
      </c>
      <c r="B8" s="1992"/>
      <c r="C8" s="1992"/>
      <c r="D8" s="1992"/>
      <c r="E8" s="1992"/>
      <c r="F8" s="1992"/>
      <c r="G8" s="1992"/>
      <c r="H8" s="1993"/>
      <c r="I8" s="1993"/>
      <c r="J8" s="1992"/>
      <c r="K8" s="1992"/>
      <c r="L8" s="1992"/>
      <c r="M8" s="1992"/>
      <c r="N8" s="1992"/>
      <c r="O8" s="1992"/>
      <c r="P8" s="1992"/>
      <c r="Q8" s="1992"/>
      <c r="R8" s="1994"/>
      <c r="S8" s="581"/>
    </row>
    <row r="9" spans="1:19" ht="30" customHeight="1">
      <c r="A9" s="524"/>
      <c r="B9" s="525" t="s">
        <v>1173</v>
      </c>
      <c r="C9" s="526"/>
      <c r="D9" s="526"/>
      <c r="E9" s="526"/>
      <c r="F9" s="526"/>
      <c r="G9" s="526"/>
      <c r="H9" s="526"/>
      <c r="I9" s="526"/>
      <c r="J9" s="526"/>
      <c r="K9" s="526"/>
      <c r="L9" s="526"/>
      <c r="M9" s="526"/>
      <c r="N9" s="526"/>
      <c r="O9" s="526"/>
      <c r="P9" s="526"/>
      <c r="Q9" s="526"/>
      <c r="R9" s="582"/>
      <c r="S9" s="581"/>
    </row>
    <row r="10" spans="1:19" ht="50.1" customHeight="1">
      <c r="A10" s="527">
        <v>1</v>
      </c>
      <c r="B10" s="1995" t="s">
        <v>1443</v>
      </c>
      <c r="C10" s="1996"/>
      <c r="D10" s="1996"/>
      <c r="E10" s="1996"/>
      <c r="F10" s="1996"/>
      <c r="G10" s="1996"/>
      <c r="H10" s="1996"/>
      <c r="I10" s="1996"/>
      <c r="J10" s="1996"/>
      <c r="K10" s="1996"/>
      <c r="L10" s="1996"/>
      <c r="M10" s="1996"/>
      <c r="N10" s="1996"/>
      <c r="O10" s="1996"/>
      <c r="P10" s="1996"/>
      <c r="Q10" s="1996"/>
      <c r="R10" s="1997"/>
      <c r="S10" s="583"/>
    </row>
    <row r="11" spans="1:19" ht="30" customHeight="1">
      <c r="A11" s="519"/>
      <c r="B11" s="1995" t="s">
        <v>1342</v>
      </c>
      <c r="C11" s="1998"/>
      <c r="D11" s="1998"/>
      <c r="E11" s="1998"/>
      <c r="F11" s="1999"/>
      <c r="G11" s="2067" t="s">
        <v>1343</v>
      </c>
      <c r="H11" s="2068"/>
      <c r="I11" s="2068"/>
      <c r="J11" s="2068"/>
      <c r="K11" s="2068"/>
      <c r="L11" s="2068"/>
      <c r="M11" s="2068"/>
      <c r="N11" s="2068"/>
      <c r="O11" s="2068"/>
      <c r="P11" s="2068"/>
      <c r="Q11" s="2068"/>
      <c r="R11" s="2068"/>
      <c r="S11" s="2001"/>
    </row>
    <row r="12" spans="1:19" ht="30" customHeight="1">
      <c r="A12" s="519"/>
      <c r="B12" s="529" t="s">
        <v>1395</v>
      </c>
      <c r="C12" s="530" t="s">
        <v>152</v>
      </c>
      <c r="D12" s="2044" t="s">
        <v>1178</v>
      </c>
      <c r="E12" s="532">
        <f>2625/1.08</f>
        <v>2430.5555555555552</v>
      </c>
      <c r="F12" s="533"/>
      <c r="G12" s="2069"/>
      <c r="H12" s="2070"/>
      <c r="I12" s="2070"/>
      <c r="J12" s="2070"/>
      <c r="K12" s="2070"/>
      <c r="L12" s="2070"/>
      <c r="M12" s="2070"/>
      <c r="N12" s="2070"/>
      <c r="O12" s="2070"/>
      <c r="P12" s="2070"/>
      <c r="Q12" s="2070"/>
      <c r="R12" s="2070"/>
      <c r="S12" s="2002"/>
    </row>
    <row r="13" spans="1:19" ht="30" customHeight="1">
      <c r="A13" s="519"/>
      <c r="B13" s="529" t="s">
        <v>1396</v>
      </c>
      <c r="C13" s="530" t="s">
        <v>152</v>
      </c>
      <c r="D13" s="2045"/>
      <c r="E13" s="534">
        <f>3775/1.08</f>
        <v>3495.37037037037</v>
      </c>
      <c r="F13" s="533"/>
      <c r="G13" s="2069"/>
      <c r="H13" s="2070"/>
      <c r="I13" s="2070"/>
      <c r="J13" s="2070"/>
      <c r="K13" s="2070"/>
      <c r="L13" s="2070"/>
      <c r="M13" s="2070"/>
      <c r="N13" s="2070"/>
      <c r="O13" s="2070"/>
      <c r="P13" s="2070"/>
      <c r="Q13" s="2070"/>
      <c r="R13" s="2070"/>
      <c r="S13" s="2002"/>
    </row>
    <row r="14" spans="1:19" ht="38.25" customHeight="1">
      <c r="A14" s="535"/>
      <c r="B14" s="529" t="s">
        <v>1397</v>
      </c>
      <c r="C14" s="530" t="s">
        <v>152</v>
      </c>
      <c r="D14" s="2045"/>
      <c r="E14" s="532">
        <f>1800/1.08</f>
        <v>1666.6666666666665</v>
      </c>
      <c r="F14" s="536"/>
      <c r="G14" s="2069"/>
      <c r="H14" s="2070"/>
      <c r="I14" s="2070"/>
      <c r="J14" s="2070"/>
      <c r="K14" s="2070"/>
      <c r="L14" s="2070"/>
      <c r="M14" s="2070"/>
      <c r="N14" s="2070"/>
      <c r="O14" s="2070"/>
      <c r="P14" s="2070"/>
      <c r="Q14" s="2070"/>
      <c r="R14" s="2070"/>
      <c r="S14" s="2002"/>
    </row>
    <row r="15" spans="1:19" ht="38.25" customHeight="1">
      <c r="A15" s="535"/>
      <c r="B15" s="537" t="s">
        <v>1398</v>
      </c>
      <c r="C15" s="530" t="s">
        <v>152</v>
      </c>
      <c r="D15" s="2045"/>
      <c r="E15" s="534">
        <v>1530</v>
      </c>
      <c r="F15" s="538"/>
      <c r="G15" s="2069"/>
      <c r="H15" s="2070"/>
      <c r="I15" s="2070"/>
      <c r="J15" s="2070"/>
      <c r="K15" s="2070"/>
      <c r="L15" s="2070"/>
      <c r="M15" s="2070"/>
      <c r="N15" s="2070"/>
      <c r="O15" s="2070"/>
      <c r="P15" s="2070"/>
      <c r="Q15" s="2070"/>
      <c r="R15" s="2070"/>
      <c r="S15" s="2002"/>
    </row>
    <row r="16" spans="1:19" ht="30" customHeight="1">
      <c r="A16" s="535"/>
      <c r="B16" s="537" t="s">
        <v>1399</v>
      </c>
      <c r="C16" s="539" t="s">
        <v>152</v>
      </c>
      <c r="D16" s="2045"/>
      <c r="E16" s="532">
        <f>1621/1.08</f>
        <v>1500.9259259259259</v>
      </c>
      <c r="F16" s="540"/>
      <c r="G16" s="2069"/>
      <c r="H16" s="2070"/>
      <c r="I16" s="2070"/>
      <c r="J16" s="2070"/>
      <c r="K16" s="2070"/>
      <c r="L16" s="2070"/>
      <c r="M16" s="2070"/>
      <c r="N16" s="2070"/>
      <c r="O16" s="2070"/>
      <c r="P16" s="2070"/>
      <c r="Q16" s="2070"/>
      <c r="R16" s="2070"/>
      <c r="S16" s="2002"/>
    </row>
    <row r="17" spans="1:19" ht="31.5" customHeight="1">
      <c r="A17" s="535"/>
      <c r="B17" s="537" t="s">
        <v>1400</v>
      </c>
      <c r="C17" s="539" t="s">
        <v>152</v>
      </c>
      <c r="D17" s="2045"/>
      <c r="E17" s="534">
        <f>1260/1.08</f>
        <v>1166.6666666666665</v>
      </c>
      <c r="F17" s="541"/>
      <c r="G17" s="2069"/>
      <c r="H17" s="2070"/>
      <c r="I17" s="2070"/>
      <c r="J17" s="2070"/>
      <c r="K17" s="2070"/>
      <c r="L17" s="2070"/>
      <c r="M17" s="2070"/>
      <c r="N17" s="2070"/>
      <c r="O17" s="2070"/>
      <c r="P17" s="2070"/>
      <c r="Q17" s="2070"/>
      <c r="R17" s="2070"/>
      <c r="S17" s="2002"/>
    </row>
    <row r="18" spans="1:19" ht="31.5" customHeight="1">
      <c r="A18" s="535"/>
      <c r="B18" s="537" t="s">
        <v>1401</v>
      </c>
      <c r="C18" s="539" t="s">
        <v>152</v>
      </c>
      <c r="D18" s="2045"/>
      <c r="E18" s="532">
        <f>1070/1.08</f>
        <v>990.74074074074065</v>
      </c>
      <c r="F18" s="538"/>
      <c r="G18" s="2069"/>
      <c r="H18" s="2070"/>
      <c r="I18" s="2070"/>
      <c r="J18" s="2070"/>
      <c r="K18" s="2070"/>
      <c r="L18" s="2070"/>
      <c r="M18" s="2070"/>
      <c r="N18" s="2070"/>
      <c r="O18" s="2070"/>
      <c r="P18" s="2070"/>
      <c r="Q18" s="2070"/>
      <c r="R18" s="2070"/>
      <c r="S18" s="2002"/>
    </row>
    <row r="19" spans="1:19" ht="29.25" customHeight="1">
      <c r="A19" s="535"/>
      <c r="B19" s="537" t="s">
        <v>1402</v>
      </c>
      <c r="C19" s="539" t="s">
        <v>152</v>
      </c>
      <c r="D19" s="2046"/>
      <c r="E19" s="542">
        <v>1018</v>
      </c>
      <c r="F19" s="543"/>
      <c r="G19" s="2071"/>
      <c r="H19" s="2072"/>
      <c r="I19" s="2072"/>
      <c r="J19" s="2072"/>
      <c r="K19" s="2072"/>
      <c r="L19" s="2072"/>
      <c r="M19" s="2072"/>
      <c r="N19" s="2072"/>
      <c r="O19" s="2072"/>
      <c r="P19" s="2072"/>
      <c r="Q19" s="2072"/>
      <c r="R19" s="2072"/>
      <c r="S19" s="2003"/>
    </row>
    <row r="20" spans="1:19" ht="29.25" customHeight="1">
      <c r="A20" s="535"/>
      <c r="B20" s="1995" t="s">
        <v>1348</v>
      </c>
      <c r="C20" s="1998"/>
      <c r="D20" s="1998"/>
      <c r="E20" s="1998"/>
      <c r="F20" s="1999"/>
      <c r="G20" s="2067" t="s">
        <v>1349</v>
      </c>
      <c r="H20" s="2068"/>
      <c r="I20" s="2068"/>
      <c r="J20" s="2068"/>
      <c r="K20" s="2068"/>
      <c r="L20" s="2068"/>
      <c r="M20" s="2068"/>
      <c r="N20" s="2068"/>
      <c r="O20" s="2068"/>
      <c r="P20" s="2068"/>
      <c r="Q20" s="2068"/>
      <c r="R20" s="2068"/>
      <c r="S20" s="2001"/>
    </row>
    <row r="21" spans="1:19" ht="29.25" customHeight="1">
      <c r="A21" s="535"/>
      <c r="B21" s="537" t="s">
        <v>1344</v>
      </c>
      <c r="C21" s="539" t="s">
        <v>152</v>
      </c>
      <c r="D21" s="2044" t="s">
        <v>1178</v>
      </c>
      <c r="E21" s="534"/>
      <c r="F21" s="544"/>
      <c r="G21" s="2069"/>
      <c r="H21" s="2070"/>
      <c r="I21" s="2070"/>
      <c r="J21" s="2070"/>
      <c r="K21" s="2070"/>
      <c r="L21" s="2070"/>
      <c r="M21" s="2070"/>
      <c r="N21" s="2070"/>
      <c r="O21" s="2070"/>
      <c r="P21" s="2070"/>
      <c r="Q21" s="2070"/>
      <c r="R21" s="2070"/>
      <c r="S21" s="2002"/>
    </row>
    <row r="22" spans="1:19" ht="29.25" customHeight="1">
      <c r="A22" s="535"/>
      <c r="B22" s="537" t="s">
        <v>1345</v>
      </c>
      <c r="C22" s="539" t="s">
        <v>152</v>
      </c>
      <c r="D22" s="2045"/>
      <c r="E22" s="534">
        <v>1435</v>
      </c>
      <c r="F22" s="544"/>
      <c r="G22" s="2069"/>
      <c r="H22" s="2070"/>
      <c r="I22" s="2070"/>
      <c r="J22" s="2070"/>
      <c r="K22" s="2070"/>
      <c r="L22" s="2070"/>
      <c r="M22" s="2070"/>
      <c r="N22" s="2070"/>
      <c r="O22" s="2070"/>
      <c r="P22" s="2070"/>
      <c r="Q22" s="2070"/>
      <c r="R22" s="2070"/>
      <c r="S22" s="2002"/>
    </row>
    <row r="23" spans="1:19" ht="29.25" customHeight="1">
      <c r="A23" s="535"/>
      <c r="B23" s="537" t="s">
        <v>1346</v>
      </c>
      <c r="C23" s="539" t="s">
        <v>152</v>
      </c>
      <c r="D23" s="2045"/>
      <c r="E23" s="534"/>
      <c r="F23" s="544"/>
      <c r="G23" s="2069"/>
      <c r="H23" s="2070"/>
      <c r="I23" s="2070"/>
      <c r="J23" s="2070"/>
      <c r="K23" s="2070"/>
      <c r="L23" s="2070"/>
      <c r="M23" s="2070"/>
      <c r="N23" s="2070"/>
      <c r="O23" s="2070"/>
      <c r="P23" s="2070"/>
      <c r="Q23" s="2070"/>
      <c r="R23" s="2070"/>
      <c r="S23" s="2003"/>
    </row>
    <row r="24" spans="1:19" ht="29.25" customHeight="1">
      <c r="A24" s="535"/>
      <c r="B24" s="545" t="s">
        <v>1347</v>
      </c>
      <c r="C24" s="539" t="s">
        <v>152</v>
      </c>
      <c r="D24" s="2046"/>
      <c r="E24" s="534">
        <v>1028</v>
      </c>
      <c r="F24" s="544"/>
      <c r="G24" s="2071"/>
      <c r="H24" s="2072"/>
      <c r="I24" s="2072"/>
      <c r="J24" s="2072"/>
      <c r="K24" s="2072"/>
      <c r="L24" s="2072"/>
      <c r="M24" s="2072"/>
      <c r="N24" s="2072"/>
      <c r="O24" s="2072"/>
      <c r="P24" s="2072"/>
      <c r="Q24" s="2072"/>
      <c r="R24" s="2072"/>
      <c r="S24" s="585"/>
    </row>
    <row r="25" spans="1:19" ht="30" customHeight="1">
      <c r="A25" s="1995" t="s">
        <v>1182</v>
      </c>
      <c r="B25" s="2004"/>
      <c r="C25" s="2004"/>
      <c r="D25" s="2004"/>
      <c r="E25" s="2004"/>
      <c r="F25" s="2004"/>
      <c r="G25" s="2004"/>
      <c r="H25" s="2004"/>
      <c r="I25" s="2004"/>
      <c r="J25" s="2004"/>
      <c r="K25" s="2004"/>
      <c r="L25" s="2004"/>
      <c r="M25" s="2004"/>
      <c r="N25" s="2004"/>
      <c r="O25" s="2004"/>
      <c r="P25" s="2004"/>
      <c r="Q25" s="2004"/>
      <c r="R25" s="2004"/>
      <c r="S25" s="2005"/>
    </row>
    <row r="26" spans="1:19" ht="50.1" customHeight="1">
      <c r="A26" s="527">
        <v>1</v>
      </c>
      <c r="B26" s="1995" t="s">
        <v>1444</v>
      </c>
      <c r="C26" s="1996"/>
      <c r="D26" s="1996"/>
      <c r="E26" s="1996"/>
      <c r="F26" s="1996"/>
      <c r="G26" s="1996"/>
      <c r="H26" s="1996"/>
      <c r="I26" s="1996"/>
      <c r="J26" s="1996"/>
      <c r="K26" s="1996"/>
      <c r="L26" s="1996"/>
      <c r="M26" s="1996"/>
      <c r="N26" s="1996"/>
      <c r="O26" s="1996"/>
      <c r="P26" s="1996"/>
      <c r="Q26" s="1996"/>
      <c r="R26" s="1997"/>
      <c r="S26" s="581"/>
    </row>
    <row r="27" spans="1:19" ht="48.75" customHeight="1">
      <c r="A27" s="547"/>
      <c r="B27" s="548" t="s">
        <v>1189</v>
      </c>
      <c r="C27" s="549" t="s">
        <v>1463</v>
      </c>
      <c r="D27" s="2045"/>
      <c r="E27" s="550">
        <v>204545</v>
      </c>
      <c r="F27" s="550"/>
      <c r="G27" s="2082" t="s">
        <v>1404</v>
      </c>
      <c r="H27" s="2083"/>
      <c r="I27" s="2083"/>
      <c r="J27" s="2083"/>
      <c r="K27" s="2083"/>
      <c r="L27" s="2083"/>
      <c r="M27" s="2083"/>
      <c r="N27" s="2083"/>
      <c r="O27" s="2083"/>
      <c r="P27" s="2083"/>
      <c r="Q27" s="2083"/>
      <c r="R27" s="2084"/>
      <c r="S27" s="587"/>
    </row>
    <row r="28" spans="1:19" ht="45.75" customHeight="1">
      <c r="A28" s="547"/>
      <c r="B28" s="548" t="s">
        <v>1188</v>
      </c>
      <c r="C28" s="549" t="s">
        <v>1463</v>
      </c>
      <c r="D28" s="2045"/>
      <c r="E28" s="550">
        <v>248182</v>
      </c>
      <c r="F28" s="550"/>
      <c r="G28" s="2082"/>
      <c r="H28" s="2083"/>
      <c r="I28" s="2083"/>
      <c r="J28" s="2083"/>
      <c r="K28" s="2083"/>
      <c r="L28" s="2083"/>
      <c r="M28" s="2083"/>
      <c r="N28" s="2083"/>
      <c r="O28" s="2083"/>
      <c r="P28" s="2083"/>
      <c r="Q28" s="2083"/>
      <c r="R28" s="2084"/>
      <c r="S28" s="587"/>
    </row>
    <row r="29" spans="1:19" ht="45.75" customHeight="1">
      <c r="A29" s="547"/>
      <c r="B29" s="548" t="s">
        <v>1445</v>
      </c>
      <c r="C29" s="549" t="s">
        <v>1463</v>
      </c>
      <c r="D29" s="2045"/>
      <c r="E29" s="550">
        <v>222727</v>
      </c>
      <c r="F29" s="550"/>
      <c r="G29" s="2082"/>
      <c r="H29" s="2083"/>
      <c r="I29" s="2083"/>
      <c r="J29" s="2083"/>
      <c r="K29" s="2083"/>
      <c r="L29" s="2083"/>
      <c r="M29" s="2083"/>
      <c r="N29" s="2083"/>
      <c r="O29" s="2083"/>
      <c r="P29" s="2083"/>
      <c r="Q29" s="2083"/>
      <c r="R29" s="2084"/>
      <c r="S29" s="587"/>
    </row>
    <row r="30" spans="1:19" ht="45.75" customHeight="1">
      <c r="A30" s="547"/>
      <c r="B30" s="551" t="s">
        <v>1407</v>
      </c>
      <c r="C30" s="549" t="s">
        <v>1463</v>
      </c>
      <c r="D30" s="2045"/>
      <c r="E30" s="550">
        <v>204545</v>
      </c>
      <c r="F30" s="550"/>
      <c r="G30" s="2082"/>
      <c r="H30" s="2083"/>
      <c r="I30" s="2083"/>
      <c r="J30" s="2083"/>
      <c r="K30" s="2083"/>
      <c r="L30" s="2083"/>
      <c r="M30" s="2083"/>
      <c r="N30" s="2083"/>
      <c r="O30" s="2083"/>
      <c r="P30" s="2083"/>
      <c r="Q30" s="2083"/>
      <c r="R30" s="2084"/>
      <c r="S30" s="587"/>
    </row>
    <row r="31" spans="1:19" ht="45.75" customHeight="1">
      <c r="A31" s="547"/>
      <c r="B31" s="552" t="s">
        <v>1464</v>
      </c>
      <c r="C31" s="549" t="s">
        <v>1463</v>
      </c>
      <c r="D31" s="2045"/>
      <c r="E31" s="550">
        <v>222727</v>
      </c>
      <c r="F31" s="550"/>
      <c r="G31" s="2082"/>
      <c r="H31" s="2083"/>
      <c r="I31" s="2083"/>
      <c r="J31" s="2083"/>
      <c r="K31" s="2083"/>
      <c r="L31" s="2083"/>
      <c r="M31" s="2083"/>
      <c r="N31" s="2083"/>
      <c r="O31" s="2083"/>
      <c r="P31" s="2083"/>
      <c r="Q31" s="2083"/>
      <c r="R31" s="2084"/>
      <c r="S31" s="587"/>
    </row>
    <row r="32" spans="1:19" ht="45.75" customHeight="1">
      <c r="A32" s="547"/>
      <c r="B32" s="553" t="s">
        <v>1465</v>
      </c>
      <c r="C32" s="549" t="s">
        <v>1463</v>
      </c>
      <c r="D32" s="2045"/>
      <c r="E32" s="550">
        <v>222727</v>
      </c>
      <c r="F32" s="550"/>
      <c r="G32" s="2082"/>
      <c r="H32" s="2083"/>
      <c r="I32" s="2083"/>
      <c r="J32" s="2083"/>
      <c r="K32" s="2083"/>
      <c r="L32" s="2083"/>
      <c r="M32" s="2083"/>
      <c r="N32" s="2083"/>
      <c r="O32" s="2083"/>
      <c r="P32" s="2083"/>
      <c r="Q32" s="2083"/>
      <c r="R32" s="2084"/>
      <c r="S32" s="587"/>
    </row>
    <row r="33" spans="1:19" ht="45.75" customHeight="1">
      <c r="A33" s="547"/>
      <c r="B33" s="553" t="s">
        <v>1466</v>
      </c>
      <c r="C33" s="549" t="s">
        <v>1463</v>
      </c>
      <c r="D33" s="2045"/>
      <c r="E33" s="550">
        <v>222727</v>
      </c>
      <c r="F33" s="550"/>
      <c r="G33" s="2082"/>
      <c r="H33" s="2083"/>
      <c r="I33" s="2083"/>
      <c r="J33" s="2083"/>
      <c r="K33" s="2083"/>
      <c r="L33" s="2083"/>
      <c r="M33" s="2083"/>
      <c r="N33" s="2083"/>
      <c r="O33" s="2083"/>
      <c r="P33" s="2083"/>
      <c r="Q33" s="2083"/>
      <c r="R33" s="2084"/>
      <c r="S33" s="587"/>
    </row>
    <row r="34" spans="1:19" ht="47.25" customHeight="1">
      <c r="A34" s="547"/>
      <c r="B34" s="554" t="s">
        <v>588</v>
      </c>
      <c r="C34" s="549" t="s">
        <v>1463</v>
      </c>
      <c r="D34" s="2045"/>
      <c r="E34" s="550">
        <v>180000</v>
      </c>
      <c r="F34" s="550"/>
      <c r="G34" s="2085"/>
      <c r="H34" s="2086"/>
      <c r="I34" s="2086"/>
      <c r="J34" s="2086"/>
      <c r="K34" s="2086"/>
      <c r="L34" s="2086"/>
      <c r="M34" s="2086"/>
      <c r="N34" s="2086"/>
      <c r="O34" s="2086"/>
      <c r="P34" s="2086"/>
      <c r="Q34" s="2086"/>
      <c r="R34" s="2087"/>
      <c r="S34" s="587"/>
    </row>
    <row r="35" spans="1:19" ht="50.1" customHeight="1">
      <c r="A35" s="555">
        <v>2</v>
      </c>
      <c r="B35" s="1995" t="s">
        <v>1467</v>
      </c>
      <c r="C35" s="1998"/>
      <c r="D35" s="1998"/>
      <c r="E35" s="1998"/>
      <c r="F35" s="1998"/>
      <c r="G35" s="1992"/>
      <c r="H35" s="1992"/>
      <c r="I35" s="1992"/>
      <c r="J35" s="1992"/>
      <c r="K35" s="1992"/>
      <c r="L35" s="1992"/>
      <c r="M35" s="1992"/>
      <c r="N35" s="1992"/>
      <c r="O35" s="1992"/>
      <c r="P35" s="1992"/>
      <c r="Q35" s="1992"/>
      <c r="R35" s="1992"/>
      <c r="S35" s="1999"/>
    </row>
    <row r="36" spans="1:19" ht="24.95" customHeight="1">
      <c r="A36" s="556"/>
      <c r="B36" s="557" t="s">
        <v>1200</v>
      </c>
      <c r="C36" s="539"/>
      <c r="D36" s="539"/>
      <c r="E36" s="550"/>
      <c r="F36" s="550"/>
      <c r="G36" s="558"/>
      <c r="H36" s="558"/>
      <c r="I36" s="558"/>
      <c r="J36" s="558"/>
      <c r="K36" s="558"/>
      <c r="L36" s="558"/>
      <c r="M36" s="558"/>
      <c r="N36" s="558"/>
      <c r="O36" s="558"/>
      <c r="P36" s="558"/>
      <c r="Q36" s="558"/>
      <c r="R36" s="558"/>
      <c r="S36" s="588"/>
    </row>
    <row r="37" spans="1:19" ht="24.95" customHeight="1">
      <c r="A37" s="556"/>
      <c r="B37" s="559" t="s">
        <v>603</v>
      </c>
      <c r="C37" s="539" t="s">
        <v>1463</v>
      </c>
      <c r="D37" s="2044" t="s">
        <v>1178</v>
      </c>
      <c r="E37" s="550">
        <v>300000</v>
      </c>
      <c r="F37" s="550"/>
      <c r="G37" s="2073" t="s">
        <v>1201</v>
      </c>
      <c r="H37" s="2074"/>
      <c r="I37" s="2074"/>
      <c r="J37" s="2074"/>
      <c r="K37" s="2074"/>
      <c r="L37" s="2074"/>
      <c r="M37" s="2074"/>
      <c r="N37" s="2074"/>
      <c r="O37" s="2074"/>
      <c r="P37" s="2074"/>
      <c r="Q37" s="2074"/>
      <c r="R37" s="2075"/>
      <c r="S37" s="2009"/>
    </row>
    <row r="38" spans="1:19" ht="24.95" customHeight="1">
      <c r="A38" s="556"/>
      <c r="B38" s="560" t="s">
        <v>624</v>
      </c>
      <c r="C38" s="549" t="s">
        <v>1463</v>
      </c>
      <c r="D38" s="2045"/>
      <c r="E38" s="550">
        <v>390000</v>
      </c>
      <c r="F38" s="550"/>
      <c r="G38" s="2076"/>
      <c r="H38" s="2077"/>
      <c r="I38" s="2077"/>
      <c r="J38" s="2077"/>
      <c r="K38" s="2077"/>
      <c r="L38" s="2077"/>
      <c r="M38" s="2077"/>
      <c r="N38" s="2077"/>
      <c r="O38" s="2077"/>
      <c r="P38" s="2077"/>
      <c r="Q38" s="2077"/>
      <c r="R38" s="2078"/>
      <c r="S38" s="2009"/>
    </row>
    <row r="39" spans="1:19" ht="24.95" customHeight="1">
      <c r="A39" s="556"/>
      <c r="B39" s="561" t="s">
        <v>626</v>
      </c>
      <c r="C39" s="539" t="s">
        <v>1463</v>
      </c>
      <c r="D39" s="2045"/>
      <c r="E39" s="550">
        <v>370000</v>
      </c>
      <c r="F39" s="550"/>
      <c r="G39" s="2076"/>
      <c r="H39" s="2077"/>
      <c r="I39" s="2077"/>
      <c r="J39" s="2077"/>
      <c r="K39" s="2077"/>
      <c r="L39" s="2077"/>
      <c r="M39" s="2077"/>
      <c r="N39" s="2077"/>
      <c r="O39" s="2077"/>
      <c r="P39" s="2077"/>
      <c r="Q39" s="2077"/>
      <c r="R39" s="2078"/>
      <c r="S39" s="2009"/>
    </row>
    <row r="40" spans="1:19" ht="24.95" customHeight="1">
      <c r="A40" s="556"/>
      <c r="B40" s="562" t="s">
        <v>1198</v>
      </c>
      <c r="C40" s="549" t="s">
        <v>1463</v>
      </c>
      <c r="D40" s="2045"/>
      <c r="E40" s="550">
        <v>360000</v>
      </c>
      <c r="F40" s="550"/>
      <c r="G40" s="2076"/>
      <c r="H40" s="2077"/>
      <c r="I40" s="2077"/>
      <c r="J40" s="2077"/>
      <c r="K40" s="2077"/>
      <c r="L40" s="2077"/>
      <c r="M40" s="2077"/>
      <c r="N40" s="2077"/>
      <c r="O40" s="2077"/>
      <c r="P40" s="2077"/>
      <c r="Q40" s="2077"/>
      <c r="R40" s="2078"/>
      <c r="S40" s="2009"/>
    </row>
    <row r="41" spans="1:19" ht="24.95" customHeight="1">
      <c r="A41" s="556"/>
      <c r="B41" s="559" t="s">
        <v>627</v>
      </c>
      <c r="C41" s="539" t="s">
        <v>1463</v>
      </c>
      <c r="D41" s="2045"/>
      <c r="E41" s="550">
        <v>330000</v>
      </c>
      <c r="F41" s="550"/>
      <c r="G41" s="2076"/>
      <c r="H41" s="2077"/>
      <c r="I41" s="2077"/>
      <c r="J41" s="2077"/>
      <c r="K41" s="2077"/>
      <c r="L41" s="2077"/>
      <c r="M41" s="2077"/>
      <c r="N41" s="2077"/>
      <c r="O41" s="2077"/>
      <c r="P41" s="2077"/>
      <c r="Q41" s="2077"/>
      <c r="R41" s="2078"/>
      <c r="S41" s="2009"/>
    </row>
    <row r="42" spans="1:19" ht="24.95" customHeight="1">
      <c r="A42" s="556"/>
      <c r="B42" s="563" t="s">
        <v>1199</v>
      </c>
      <c r="C42" s="549" t="s">
        <v>1463</v>
      </c>
      <c r="D42" s="2046"/>
      <c r="E42" s="550">
        <f>E41</f>
        <v>330000</v>
      </c>
      <c r="F42" s="564"/>
      <c r="G42" s="2079"/>
      <c r="H42" s="2080"/>
      <c r="I42" s="2080"/>
      <c r="J42" s="2080"/>
      <c r="K42" s="2080"/>
      <c r="L42" s="2080"/>
      <c r="M42" s="2080"/>
      <c r="N42" s="2080"/>
      <c r="O42" s="2080"/>
      <c r="P42" s="2080"/>
      <c r="Q42" s="2080"/>
      <c r="R42" s="2081"/>
      <c r="S42" s="2009"/>
    </row>
    <row r="43" spans="1:19" ht="50.1" customHeight="1">
      <c r="A43" s="555">
        <v>3</v>
      </c>
      <c r="B43" s="1995" t="s">
        <v>1450</v>
      </c>
      <c r="C43" s="1998"/>
      <c r="D43" s="1998"/>
      <c r="E43" s="1998"/>
      <c r="F43" s="1998"/>
      <c r="G43" s="1992"/>
      <c r="H43" s="1992"/>
      <c r="I43" s="1992"/>
      <c r="J43" s="1992"/>
      <c r="K43" s="1992"/>
      <c r="L43" s="1992"/>
      <c r="M43" s="1992"/>
      <c r="N43" s="1992"/>
      <c r="O43" s="1992"/>
      <c r="P43" s="1992"/>
      <c r="Q43" s="1992"/>
      <c r="R43" s="1992"/>
      <c r="S43" s="1999"/>
    </row>
    <row r="44" spans="1:19" ht="24.95" customHeight="1">
      <c r="A44" s="556"/>
      <c r="B44" s="559" t="s">
        <v>575</v>
      </c>
      <c r="C44" s="539" t="s">
        <v>1463</v>
      </c>
      <c r="D44" s="2044" t="s">
        <v>1178</v>
      </c>
      <c r="E44" s="550">
        <v>254545.45</v>
      </c>
      <c r="F44" s="550"/>
      <c r="G44" s="2073" t="s">
        <v>1384</v>
      </c>
      <c r="H44" s="2074"/>
      <c r="I44" s="2074"/>
      <c r="J44" s="2074"/>
      <c r="K44" s="2074"/>
      <c r="L44" s="2074"/>
      <c r="M44" s="2074"/>
      <c r="N44" s="2074"/>
      <c r="O44" s="2074"/>
      <c r="P44" s="2074"/>
      <c r="Q44" s="2074"/>
      <c r="R44" s="2074"/>
      <c r="S44" s="577"/>
    </row>
    <row r="45" spans="1:19" ht="24.95" customHeight="1">
      <c r="A45" s="556"/>
      <c r="B45" s="560" t="s">
        <v>621</v>
      </c>
      <c r="C45" s="549" t="s">
        <v>1463</v>
      </c>
      <c r="D45" s="2045"/>
      <c r="E45" s="550">
        <v>363636.36</v>
      </c>
      <c r="F45" s="550"/>
      <c r="G45" s="2076"/>
      <c r="H45" s="2077"/>
      <c r="I45" s="2077"/>
      <c r="J45" s="2077"/>
      <c r="K45" s="2077"/>
      <c r="L45" s="2077"/>
      <c r="M45" s="2077"/>
      <c r="N45" s="2077"/>
      <c r="O45" s="2077"/>
      <c r="P45" s="2077"/>
      <c r="Q45" s="2077"/>
      <c r="R45" s="2077"/>
      <c r="S45" s="578"/>
    </row>
    <row r="46" spans="1:19" ht="24.95" customHeight="1">
      <c r="A46" s="556"/>
      <c r="B46" s="561" t="s">
        <v>1385</v>
      </c>
      <c r="C46" s="549" t="s">
        <v>1463</v>
      </c>
      <c r="D46" s="2045"/>
      <c r="E46" s="550">
        <v>309090.90999999997</v>
      </c>
      <c r="F46" s="550"/>
      <c r="G46" s="2076"/>
      <c r="H46" s="2077"/>
      <c r="I46" s="2077"/>
      <c r="J46" s="2077"/>
      <c r="K46" s="2077"/>
      <c r="L46" s="2077"/>
      <c r="M46" s="2077"/>
      <c r="N46" s="2077"/>
      <c r="O46" s="2077"/>
      <c r="P46" s="2077"/>
      <c r="Q46" s="2077"/>
      <c r="R46" s="2077"/>
      <c r="S46" s="578"/>
    </row>
    <row r="47" spans="1:19" ht="24.95" customHeight="1">
      <c r="A47" s="556"/>
      <c r="B47" s="561" t="s">
        <v>1386</v>
      </c>
      <c r="C47" s="549" t="s">
        <v>1463</v>
      </c>
      <c r="D47" s="2045"/>
      <c r="E47" s="550">
        <v>281818.18</v>
      </c>
      <c r="F47" s="550"/>
      <c r="G47" s="2076"/>
      <c r="H47" s="2077"/>
      <c r="I47" s="2077"/>
      <c r="J47" s="2077"/>
      <c r="K47" s="2077"/>
      <c r="L47" s="2077"/>
      <c r="M47" s="2077"/>
      <c r="N47" s="2077"/>
      <c r="O47" s="2077"/>
      <c r="P47" s="2077"/>
      <c r="Q47" s="2077"/>
      <c r="R47" s="2077"/>
      <c r="S47" s="578"/>
    </row>
    <row r="48" spans="1:19" ht="24.95" customHeight="1">
      <c r="A48" s="556"/>
      <c r="B48" s="561" t="s">
        <v>626</v>
      </c>
      <c r="C48" s="539" t="s">
        <v>1463</v>
      </c>
      <c r="D48" s="2045"/>
      <c r="E48" s="550">
        <v>309090.90999999997</v>
      </c>
      <c r="F48" s="550"/>
      <c r="G48" s="2076"/>
      <c r="H48" s="2077"/>
      <c r="I48" s="2077"/>
      <c r="J48" s="2077"/>
      <c r="K48" s="2077"/>
      <c r="L48" s="2077"/>
      <c r="M48" s="2077"/>
      <c r="N48" s="2077"/>
      <c r="O48" s="2077"/>
      <c r="P48" s="2077"/>
      <c r="Q48" s="2077"/>
      <c r="R48" s="2077"/>
      <c r="S48" s="578"/>
    </row>
    <row r="49" spans="1:19" ht="24.95" customHeight="1">
      <c r="A49" s="556"/>
      <c r="B49" s="562" t="s">
        <v>624</v>
      </c>
      <c r="C49" s="549" t="s">
        <v>1463</v>
      </c>
      <c r="D49" s="2045"/>
      <c r="E49" s="550">
        <v>336363.64</v>
      </c>
      <c r="F49" s="550"/>
      <c r="G49" s="2076"/>
      <c r="H49" s="2077"/>
      <c r="I49" s="2077"/>
      <c r="J49" s="2077"/>
      <c r="K49" s="2077"/>
      <c r="L49" s="2077"/>
      <c r="M49" s="2077"/>
      <c r="N49" s="2077"/>
      <c r="O49" s="2077"/>
      <c r="P49" s="2077"/>
      <c r="Q49" s="2077"/>
      <c r="R49" s="2077"/>
      <c r="S49" s="578"/>
    </row>
    <row r="50" spans="1:19" ht="24.95" customHeight="1">
      <c r="A50" s="556"/>
      <c r="B50" s="559" t="s">
        <v>627</v>
      </c>
      <c r="C50" s="539" t="s">
        <v>1463</v>
      </c>
      <c r="D50" s="2045"/>
      <c r="E50" s="550">
        <v>290909.09000000003</v>
      </c>
      <c r="F50" s="550"/>
      <c r="G50" s="2076"/>
      <c r="H50" s="2077"/>
      <c r="I50" s="2077"/>
      <c r="J50" s="2077"/>
      <c r="K50" s="2077"/>
      <c r="L50" s="2077"/>
      <c r="M50" s="2077"/>
      <c r="N50" s="2077"/>
      <c r="O50" s="2077"/>
      <c r="P50" s="2077"/>
      <c r="Q50" s="2077"/>
      <c r="R50" s="2077"/>
      <c r="S50" s="578"/>
    </row>
    <row r="51" spans="1:19" ht="24.95" customHeight="1">
      <c r="A51" s="556"/>
      <c r="B51" s="563" t="s">
        <v>1199</v>
      </c>
      <c r="C51" s="549" t="s">
        <v>1463</v>
      </c>
      <c r="D51" s="2046"/>
      <c r="E51" s="550">
        <f>E50</f>
        <v>290909.09000000003</v>
      </c>
      <c r="F51" s="564"/>
      <c r="G51" s="2079"/>
      <c r="H51" s="2080"/>
      <c r="I51" s="2080"/>
      <c r="J51" s="2080"/>
      <c r="K51" s="2080"/>
      <c r="L51" s="2080"/>
      <c r="M51" s="2080"/>
      <c r="N51" s="2080"/>
      <c r="O51" s="2080"/>
      <c r="P51" s="2080"/>
      <c r="Q51" s="2080"/>
      <c r="R51" s="2080"/>
      <c r="S51" s="579"/>
    </row>
    <row r="52" spans="1:19" ht="50.1" customHeight="1">
      <c r="A52" s="555">
        <v>4</v>
      </c>
      <c r="B52" s="1995" t="s">
        <v>1410</v>
      </c>
      <c r="C52" s="1998"/>
      <c r="D52" s="1998"/>
      <c r="E52" s="1998"/>
      <c r="F52" s="1998"/>
      <c r="G52" s="1998"/>
      <c r="H52" s="1998"/>
      <c r="I52" s="1998"/>
      <c r="J52" s="1998"/>
      <c r="K52" s="1998"/>
      <c r="L52" s="1998"/>
      <c r="M52" s="1998"/>
      <c r="N52" s="1998"/>
      <c r="O52" s="1998"/>
      <c r="P52" s="1998"/>
      <c r="Q52" s="1998"/>
      <c r="R52" s="1998"/>
      <c r="S52" s="588"/>
    </row>
    <row r="53" spans="1:19" ht="30" customHeight="1">
      <c r="A53" s="556"/>
      <c r="B53" s="567" t="s">
        <v>1355</v>
      </c>
      <c r="C53" s="568" t="s">
        <v>1463</v>
      </c>
      <c r="D53" s="2044" t="s">
        <v>1178</v>
      </c>
      <c r="E53" s="569">
        <v>234000</v>
      </c>
      <c r="F53" s="569"/>
      <c r="G53" s="2073" t="s">
        <v>1356</v>
      </c>
      <c r="H53" s="2074"/>
      <c r="I53" s="2074"/>
      <c r="J53" s="2074"/>
      <c r="K53" s="2074"/>
      <c r="L53" s="2074"/>
      <c r="M53" s="2074"/>
      <c r="N53" s="2074"/>
      <c r="O53" s="2074"/>
      <c r="P53" s="2074"/>
      <c r="Q53" s="2074"/>
      <c r="R53" s="2074"/>
      <c r="S53" s="2001"/>
    </row>
    <row r="54" spans="1:19" ht="24.95" customHeight="1">
      <c r="A54" s="556"/>
      <c r="B54" s="567" t="s">
        <v>1411</v>
      </c>
      <c r="C54" s="539" t="s">
        <v>1463</v>
      </c>
      <c r="D54" s="2045"/>
      <c r="E54" s="550">
        <v>315000</v>
      </c>
      <c r="F54" s="550"/>
      <c r="G54" s="2076"/>
      <c r="H54" s="2077"/>
      <c r="I54" s="2077"/>
      <c r="J54" s="2077"/>
      <c r="K54" s="2077"/>
      <c r="L54" s="2077"/>
      <c r="M54" s="2077"/>
      <c r="N54" s="2077"/>
      <c r="O54" s="2077"/>
      <c r="P54" s="2077"/>
      <c r="Q54" s="2077"/>
      <c r="R54" s="2077"/>
      <c r="S54" s="2002"/>
    </row>
    <row r="55" spans="1:19" ht="24.95" customHeight="1">
      <c r="A55" s="556"/>
      <c r="B55" s="559" t="s">
        <v>1358</v>
      </c>
      <c r="C55" s="539" t="s">
        <v>1463</v>
      </c>
      <c r="D55" s="2045"/>
      <c r="E55" s="569">
        <v>234000</v>
      </c>
      <c r="F55" s="550"/>
      <c r="G55" s="2076"/>
      <c r="H55" s="2077"/>
      <c r="I55" s="2077"/>
      <c r="J55" s="2077"/>
      <c r="K55" s="2077"/>
      <c r="L55" s="2077"/>
      <c r="M55" s="2077"/>
      <c r="N55" s="2077"/>
      <c r="O55" s="2077"/>
      <c r="P55" s="2077"/>
      <c r="Q55" s="2077"/>
      <c r="R55" s="2077"/>
      <c r="S55" s="2002"/>
    </row>
    <row r="56" spans="1:19" ht="24.95" customHeight="1">
      <c r="A56" s="556"/>
      <c r="B56" s="570" t="s">
        <v>1359</v>
      </c>
      <c r="C56" s="539" t="s">
        <v>1463</v>
      </c>
      <c r="D56" s="2045"/>
      <c r="E56" s="569">
        <v>234000</v>
      </c>
      <c r="F56" s="550"/>
      <c r="G56" s="2076"/>
      <c r="H56" s="2077"/>
      <c r="I56" s="2077"/>
      <c r="J56" s="2077"/>
      <c r="K56" s="2077"/>
      <c r="L56" s="2077"/>
      <c r="M56" s="2077"/>
      <c r="N56" s="2077"/>
      <c r="O56" s="2077"/>
      <c r="P56" s="2077"/>
      <c r="Q56" s="2077"/>
      <c r="R56" s="2077"/>
      <c r="S56" s="2002"/>
    </row>
    <row r="57" spans="1:19" ht="24.95" customHeight="1">
      <c r="A57" s="556"/>
      <c r="B57" s="570" t="s">
        <v>1360</v>
      </c>
      <c r="C57" s="539" t="s">
        <v>1463</v>
      </c>
      <c r="D57" s="2045"/>
      <c r="E57" s="550">
        <v>315000</v>
      </c>
      <c r="F57" s="550"/>
      <c r="G57" s="2076"/>
      <c r="H57" s="2077"/>
      <c r="I57" s="2077"/>
      <c r="J57" s="2077"/>
      <c r="K57" s="2077"/>
      <c r="L57" s="2077"/>
      <c r="M57" s="2077"/>
      <c r="N57" s="2077"/>
      <c r="O57" s="2077"/>
      <c r="P57" s="2077"/>
      <c r="Q57" s="2077"/>
      <c r="R57" s="2077"/>
      <c r="S57" s="2002"/>
    </row>
    <row r="58" spans="1:19" ht="24.95" customHeight="1">
      <c r="A58" s="556"/>
      <c r="B58" s="570" t="s">
        <v>1207</v>
      </c>
      <c r="C58" s="539" t="s">
        <v>1463</v>
      </c>
      <c r="D58" s="2046"/>
      <c r="E58" s="550">
        <v>315000</v>
      </c>
      <c r="F58" s="550"/>
      <c r="G58" s="2079"/>
      <c r="H58" s="2080"/>
      <c r="I58" s="2080"/>
      <c r="J58" s="2080"/>
      <c r="K58" s="2080"/>
      <c r="L58" s="2080"/>
      <c r="M58" s="2080"/>
      <c r="N58" s="2080"/>
      <c r="O58" s="2080"/>
      <c r="P58" s="2080"/>
      <c r="Q58" s="2080"/>
      <c r="R58" s="2080"/>
      <c r="S58" s="2003"/>
    </row>
    <row r="59" spans="1:19" ht="50.1" customHeight="1">
      <c r="A59" s="571">
        <v>5</v>
      </c>
      <c r="B59" s="1995" t="s">
        <v>1412</v>
      </c>
      <c r="C59" s="1998"/>
      <c r="D59" s="1998"/>
      <c r="E59" s="1998"/>
      <c r="F59" s="1998"/>
      <c r="G59" s="1998"/>
      <c r="H59" s="1998"/>
      <c r="I59" s="1998"/>
      <c r="J59" s="1998"/>
      <c r="K59" s="1998"/>
      <c r="L59" s="1998"/>
      <c r="M59" s="1998"/>
      <c r="N59" s="1998"/>
      <c r="O59" s="1998"/>
      <c r="P59" s="1998"/>
      <c r="Q59" s="1998"/>
      <c r="R59" s="1999"/>
      <c r="S59" s="584"/>
    </row>
    <row r="60" spans="1:19" ht="20.100000000000001" customHeight="1">
      <c r="A60" s="572"/>
      <c r="B60" s="573" t="s">
        <v>1209</v>
      </c>
      <c r="C60" s="539"/>
      <c r="D60" s="539"/>
      <c r="E60" s="550"/>
      <c r="F60" s="550"/>
      <c r="G60" s="565"/>
      <c r="H60" s="566"/>
      <c r="I60" s="566"/>
      <c r="J60" s="566"/>
      <c r="K60" s="566"/>
      <c r="L60" s="566"/>
      <c r="M60" s="566"/>
      <c r="N60" s="566"/>
      <c r="O60" s="566"/>
      <c r="P60" s="566"/>
      <c r="Q60" s="566"/>
      <c r="R60" s="566"/>
      <c r="S60" s="2010" t="s">
        <v>1468</v>
      </c>
    </row>
    <row r="61" spans="1:19" ht="30" customHeight="1">
      <c r="A61" s="572"/>
      <c r="B61" s="574" t="s">
        <v>1210</v>
      </c>
      <c r="C61" s="539" t="s">
        <v>1463</v>
      </c>
      <c r="D61" s="2044" t="s">
        <v>1178</v>
      </c>
      <c r="E61" s="550">
        <v>350000</v>
      </c>
      <c r="F61" s="550"/>
      <c r="G61" s="2073" t="s">
        <v>1211</v>
      </c>
      <c r="H61" s="2074"/>
      <c r="I61" s="2074"/>
      <c r="J61" s="2074"/>
      <c r="K61" s="2074"/>
      <c r="L61" s="2074"/>
      <c r="M61" s="2074"/>
      <c r="N61" s="2074"/>
      <c r="O61" s="2074"/>
      <c r="P61" s="2075"/>
      <c r="Q61" s="590">
        <v>400000</v>
      </c>
      <c r="R61" s="591"/>
      <c r="S61" s="2011"/>
    </row>
    <row r="62" spans="1:19" ht="24.95" customHeight="1">
      <c r="A62" s="572"/>
      <c r="B62" s="573" t="s">
        <v>1212</v>
      </c>
      <c r="C62" s="539" t="s">
        <v>1463</v>
      </c>
      <c r="D62" s="2045"/>
      <c r="E62" s="550">
        <v>350000</v>
      </c>
      <c r="F62" s="550"/>
      <c r="G62" s="2076"/>
      <c r="H62" s="2077"/>
      <c r="I62" s="2077"/>
      <c r="J62" s="2077"/>
      <c r="K62" s="2077"/>
      <c r="L62" s="2077"/>
      <c r="M62" s="2077"/>
      <c r="N62" s="2077"/>
      <c r="O62" s="2077"/>
      <c r="P62" s="2078"/>
      <c r="Q62" s="592">
        <v>400000</v>
      </c>
      <c r="R62" s="566"/>
      <c r="S62" s="2011"/>
    </row>
    <row r="63" spans="1:19" ht="24.95" customHeight="1">
      <c r="A63" s="572"/>
      <c r="B63" s="573" t="s">
        <v>1213</v>
      </c>
      <c r="C63" s="539" t="s">
        <v>1463</v>
      </c>
      <c r="D63" s="2046"/>
      <c r="E63" s="550">
        <v>350000</v>
      </c>
      <c r="F63" s="550"/>
      <c r="G63" s="2079"/>
      <c r="H63" s="2080"/>
      <c r="I63" s="2080"/>
      <c r="J63" s="2080"/>
      <c r="K63" s="2080"/>
      <c r="L63" s="2080"/>
      <c r="M63" s="2080"/>
      <c r="N63" s="2080"/>
      <c r="O63" s="2080"/>
      <c r="P63" s="2081"/>
      <c r="Q63" s="592">
        <v>400000</v>
      </c>
      <c r="R63" s="566"/>
      <c r="S63" s="2012"/>
    </row>
    <row r="64" spans="1:19" ht="50.1" customHeight="1">
      <c r="A64" s="575">
        <v>6</v>
      </c>
      <c r="B64" s="1995" t="s">
        <v>1414</v>
      </c>
      <c r="C64" s="1998"/>
      <c r="D64" s="1998"/>
      <c r="E64" s="1998"/>
      <c r="F64" s="1998"/>
      <c r="G64" s="1998"/>
      <c r="H64" s="1998"/>
      <c r="I64" s="1998"/>
      <c r="J64" s="1998"/>
      <c r="K64" s="1998"/>
      <c r="L64" s="1998"/>
      <c r="M64" s="1998"/>
      <c r="N64" s="1998"/>
      <c r="O64" s="1998"/>
      <c r="P64" s="1998"/>
      <c r="Q64" s="1998"/>
      <c r="R64" s="1999"/>
      <c r="S64" s="584"/>
    </row>
    <row r="65" spans="1:19" ht="24.95" customHeight="1">
      <c r="A65" s="572"/>
      <c r="B65" s="573" t="s">
        <v>1209</v>
      </c>
      <c r="C65" s="539"/>
      <c r="D65" s="539"/>
      <c r="E65" s="550"/>
      <c r="F65" s="550"/>
      <c r="G65" s="565"/>
      <c r="H65" s="566"/>
      <c r="I65" s="566"/>
      <c r="J65" s="566"/>
      <c r="K65" s="566"/>
      <c r="L65" s="566"/>
      <c r="M65" s="566"/>
      <c r="N65" s="566"/>
      <c r="O65" s="566"/>
      <c r="P65" s="566"/>
      <c r="Q65" s="566"/>
      <c r="R65" s="566"/>
      <c r="S65" s="2010" t="s">
        <v>1468</v>
      </c>
    </row>
    <row r="66" spans="1:19" ht="45" customHeight="1">
      <c r="A66" s="572"/>
      <c r="B66" s="574" t="s">
        <v>1210</v>
      </c>
      <c r="C66" s="539" t="s">
        <v>1463</v>
      </c>
      <c r="D66" s="2044" t="s">
        <v>1178</v>
      </c>
      <c r="E66" s="550">
        <v>350000</v>
      </c>
      <c r="F66" s="550"/>
      <c r="G66" s="2073" t="s">
        <v>1215</v>
      </c>
      <c r="H66" s="2074"/>
      <c r="I66" s="2074"/>
      <c r="J66" s="2074"/>
      <c r="K66" s="2074"/>
      <c r="L66" s="2074"/>
      <c r="M66" s="2074"/>
      <c r="N66" s="2074"/>
      <c r="O66" s="2074"/>
      <c r="P66" s="2075"/>
      <c r="Q66" s="590">
        <v>400000</v>
      </c>
      <c r="R66" s="566"/>
      <c r="S66" s="2011"/>
    </row>
    <row r="67" spans="1:19" ht="24.95" customHeight="1">
      <c r="A67" s="572"/>
      <c r="B67" s="573" t="s">
        <v>1212</v>
      </c>
      <c r="C67" s="539" t="s">
        <v>1463</v>
      </c>
      <c r="D67" s="2045"/>
      <c r="E67" s="550">
        <v>350000</v>
      </c>
      <c r="F67" s="550"/>
      <c r="G67" s="2076"/>
      <c r="H67" s="2077"/>
      <c r="I67" s="2077"/>
      <c r="J67" s="2077"/>
      <c r="K67" s="2077"/>
      <c r="L67" s="2077"/>
      <c r="M67" s="2077"/>
      <c r="N67" s="2077"/>
      <c r="O67" s="2077"/>
      <c r="P67" s="2078"/>
      <c r="Q67" s="592">
        <v>400000</v>
      </c>
      <c r="R67" s="566"/>
      <c r="S67" s="2011"/>
    </row>
    <row r="68" spans="1:19" ht="24.95" customHeight="1">
      <c r="A68" s="572"/>
      <c r="B68" s="573" t="s">
        <v>1213</v>
      </c>
      <c r="C68" s="539" t="s">
        <v>1463</v>
      </c>
      <c r="D68" s="2046"/>
      <c r="E68" s="550">
        <v>350000</v>
      </c>
      <c r="F68" s="550"/>
      <c r="G68" s="2079"/>
      <c r="H68" s="2080"/>
      <c r="I68" s="2080"/>
      <c r="J68" s="2080"/>
      <c r="K68" s="2080"/>
      <c r="L68" s="2080"/>
      <c r="M68" s="2080"/>
      <c r="N68" s="2080"/>
      <c r="O68" s="2080"/>
      <c r="P68" s="2081"/>
      <c r="Q68" s="592">
        <v>400000</v>
      </c>
      <c r="R68" s="566"/>
      <c r="S68" s="2012"/>
    </row>
    <row r="69" spans="1:19" ht="30" customHeight="1">
      <c r="A69" s="594" t="s">
        <v>1216</v>
      </c>
      <c r="B69" s="594" t="s">
        <v>1217</v>
      </c>
      <c r="C69" s="546"/>
      <c r="D69" s="546"/>
      <c r="E69" s="546"/>
      <c r="F69" s="546"/>
      <c r="G69" s="546"/>
      <c r="H69" s="546"/>
      <c r="I69" s="546"/>
      <c r="J69" s="546"/>
      <c r="K69" s="546"/>
      <c r="L69" s="546"/>
      <c r="M69" s="546"/>
      <c r="N69" s="546"/>
      <c r="O69" s="546"/>
      <c r="P69" s="546"/>
      <c r="Q69" s="546"/>
      <c r="R69" s="546"/>
      <c r="S69" s="581"/>
    </row>
    <row r="70" spans="1:19" ht="39.950000000000003" customHeight="1">
      <c r="A70" s="571">
        <v>1</v>
      </c>
      <c r="B70" s="1995" t="s">
        <v>1467</v>
      </c>
      <c r="C70" s="1998"/>
      <c r="D70" s="1998"/>
      <c r="E70" s="1998"/>
      <c r="F70" s="1998"/>
      <c r="G70" s="1998"/>
      <c r="H70" s="1998"/>
      <c r="I70" s="1998"/>
      <c r="J70" s="1998"/>
      <c r="K70" s="1998"/>
      <c r="L70" s="1998"/>
      <c r="M70" s="1998"/>
      <c r="N70" s="1998"/>
      <c r="O70" s="1998"/>
      <c r="P70" s="1998"/>
      <c r="Q70" s="1998"/>
      <c r="R70" s="1998"/>
      <c r="S70" s="639"/>
    </row>
    <row r="71" spans="1:19" ht="30" customHeight="1">
      <c r="A71" s="523"/>
      <c r="B71" s="583" t="s">
        <v>1219</v>
      </c>
      <c r="C71" s="539" t="s">
        <v>1463</v>
      </c>
      <c r="D71" s="531" t="s">
        <v>1178</v>
      </c>
      <c r="E71" s="550">
        <v>530000</v>
      </c>
      <c r="F71" s="595"/>
      <c r="G71" s="2006" t="s">
        <v>1201</v>
      </c>
      <c r="H71" s="2007"/>
      <c r="I71" s="2007"/>
      <c r="J71" s="2007"/>
      <c r="K71" s="2007"/>
      <c r="L71" s="2007"/>
      <c r="M71" s="2007"/>
      <c r="N71" s="2007"/>
      <c r="O71" s="2007"/>
      <c r="P71" s="2007"/>
      <c r="Q71" s="2007"/>
      <c r="R71" s="2008"/>
      <c r="S71" s="595"/>
    </row>
    <row r="72" spans="1:19" ht="50.1" customHeight="1">
      <c r="A72" s="571">
        <v>2</v>
      </c>
      <c r="B72" s="1995" t="s">
        <v>1415</v>
      </c>
      <c r="C72" s="1998"/>
      <c r="D72" s="1998"/>
      <c r="E72" s="1998"/>
      <c r="F72" s="1998"/>
      <c r="G72" s="1998"/>
      <c r="H72" s="1998"/>
      <c r="I72" s="1998"/>
      <c r="J72" s="1998"/>
      <c r="K72" s="1998"/>
      <c r="L72" s="1998"/>
      <c r="M72" s="1998"/>
      <c r="N72" s="1998"/>
      <c r="O72" s="1998"/>
      <c r="P72" s="1998"/>
      <c r="Q72" s="1998"/>
      <c r="R72" s="1999"/>
      <c r="S72" s="2010" t="s">
        <v>1416</v>
      </c>
    </row>
    <row r="73" spans="1:19" ht="30" customHeight="1">
      <c r="A73" s="523"/>
      <c r="B73" s="583" t="s">
        <v>211</v>
      </c>
      <c r="C73" s="539" t="s">
        <v>1463</v>
      </c>
      <c r="D73" s="596" t="s">
        <v>1178</v>
      </c>
      <c r="E73" s="550">
        <v>300000</v>
      </c>
      <c r="F73" s="595"/>
      <c r="G73" s="2073" t="s">
        <v>1222</v>
      </c>
      <c r="H73" s="2074"/>
      <c r="I73" s="2074"/>
      <c r="J73" s="2074"/>
      <c r="K73" s="2074"/>
      <c r="L73" s="2074"/>
      <c r="M73" s="2074"/>
      <c r="N73" s="2074"/>
      <c r="O73" s="2074"/>
      <c r="P73" s="2075"/>
      <c r="Q73" s="592">
        <v>360000</v>
      </c>
      <c r="R73" s="667"/>
      <c r="S73" s="2011"/>
    </row>
    <row r="74" spans="1:19" ht="30" customHeight="1">
      <c r="A74" s="523"/>
      <c r="B74" s="583" t="s">
        <v>213</v>
      </c>
      <c r="C74" s="539" t="s">
        <v>1463</v>
      </c>
      <c r="D74" s="597"/>
      <c r="E74" s="550">
        <v>300000</v>
      </c>
      <c r="F74" s="595"/>
      <c r="G74" s="2079"/>
      <c r="H74" s="2080"/>
      <c r="I74" s="2080"/>
      <c r="J74" s="2080"/>
      <c r="K74" s="2080"/>
      <c r="L74" s="2080"/>
      <c r="M74" s="2080"/>
      <c r="N74" s="2080"/>
      <c r="O74" s="2080"/>
      <c r="P74" s="2081"/>
      <c r="Q74" s="592">
        <v>360000</v>
      </c>
      <c r="R74" s="668"/>
      <c r="S74" s="2012"/>
    </row>
    <row r="75" spans="1:19" ht="50.1" customHeight="1">
      <c r="A75" s="571">
        <v>3</v>
      </c>
      <c r="B75" s="1995" t="s">
        <v>1412</v>
      </c>
      <c r="C75" s="1998"/>
      <c r="D75" s="1998"/>
      <c r="E75" s="1998"/>
      <c r="F75" s="1998"/>
      <c r="G75" s="1998"/>
      <c r="H75" s="1998"/>
      <c r="I75" s="1998"/>
      <c r="J75" s="1998"/>
      <c r="K75" s="1998"/>
      <c r="L75" s="1998"/>
      <c r="M75" s="1998"/>
      <c r="N75" s="1998"/>
      <c r="O75" s="1998"/>
      <c r="P75" s="1998"/>
      <c r="Q75" s="1998"/>
      <c r="R75" s="1999"/>
      <c r="S75" s="2010" t="s">
        <v>1416</v>
      </c>
    </row>
    <row r="76" spans="1:19" ht="30" customHeight="1">
      <c r="A76" s="523"/>
      <c r="B76" s="583" t="s">
        <v>211</v>
      </c>
      <c r="C76" s="539" t="s">
        <v>1463</v>
      </c>
      <c r="D76" s="2044" t="s">
        <v>1178</v>
      </c>
      <c r="E76" s="550">
        <v>300000</v>
      </c>
      <c r="F76" s="595"/>
      <c r="G76" s="2073" t="s">
        <v>1211</v>
      </c>
      <c r="H76" s="2074"/>
      <c r="I76" s="2074"/>
      <c r="J76" s="2074"/>
      <c r="K76" s="2074"/>
      <c r="L76" s="2074"/>
      <c r="M76" s="2074"/>
      <c r="N76" s="2074"/>
      <c r="O76" s="2074"/>
      <c r="P76" s="658"/>
      <c r="Q76" s="592">
        <v>360000</v>
      </c>
      <c r="R76" s="668"/>
      <c r="S76" s="2011"/>
    </row>
    <row r="77" spans="1:19" ht="30" customHeight="1">
      <c r="A77" s="523"/>
      <c r="B77" s="583" t="s">
        <v>213</v>
      </c>
      <c r="C77" s="539" t="s">
        <v>1463</v>
      </c>
      <c r="D77" s="2046"/>
      <c r="E77" s="550">
        <v>300000</v>
      </c>
      <c r="F77" s="595"/>
      <c r="G77" s="2079"/>
      <c r="H77" s="2080"/>
      <c r="I77" s="2080"/>
      <c r="J77" s="2080"/>
      <c r="K77" s="2080"/>
      <c r="L77" s="2080"/>
      <c r="M77" s="2080"/>
      <c r="N77" s="2080"/>
      <c r="O77" s="2080"/>
      <c r="P77" s="659"/>
      <c r="Q77" s="592">
        <v>360000</v>
      </c>
      <c r="R77" s="668"/>
      <c r="S77" s="2012"/>
    </row>
    <row r="78" spans="1:19" ht="50.1" customHeight="1">
      <c r="A78" s="571">
        <v>4</v>
      </c>
      <c r="B78" s="1995" t="s">
        <v>1414</v>
      </c>
      <c r="C78" s="1998"/>
      <c r="D78" s="1998"/>
      <c r="E78" s="1998"/>
      <c r="F78" s="1998"/>
      <c r="G78" s="1998"/>
      <c r="H78" s="1998"/>
      <c r="I78" s="1998"/>
      <c r="J78" s="1998"/>
      <c r="K78" s="1998"/>
      <c r="L78" s="1998"/>
      <c r="M78" s="1998"/>
      <c r="N78" s="1998"/>
      <c r="O78" s="1998"/>
      <c r="P78" s="1998"/>
      <c r="Q78" s="1998"/>
      <c r="R78" s="1999"/>
      <c r="S78" s="2010" t="s">
        <v>1416</v>
      </c>
    </row>
    <row r="79" spans="1:19" ht="30" customHeight="1">
      <c r="A79" s="523"/>
      <c r="B79" s="583" t="s">
        <v>211</v>
      </c>
      <c r="C79" s="539" t="s">
        <v>1463</v>
      </c>
      <c r="D79" s="2044" t="s">
        <v>1178</v>
      </c>
      <c r="E79" s="550">
        <v>300000</v>
      </c>
      <c r="F79" s="595"/>
      <c r="G79" s="2073" t="s">
        <v>1224</v>
      </c>
      <c r="H79" s="2074"/>
      <c r="I79" s="2074"/>
      <c r="J79" s="2074"/>
      <c r="K79" s="2074"/>
      <c r="L79" s="2074"/>
      <c r="M79" s="2074"/>
      <c r="N79" s="2074"/>
      <c r="O79" s="2074"/>
      <c r="P79" s="2075"/>
      <c r="Q79" s="592">
        <v>360000</v>
      </c>
      <c r="R79" s="668"/>
      <c r="S79" s="2011"/>
    </row>
    <row r="80" spans="1:19" ht="30" customHeight="1">
      <c r="A80" s="523"/>
      <c r="B80" s="583" t="s">
        <v>213</v>
      </c>
      <c r="C80" s="539" t="s">
        <v>1463</v>
      </c>
      <c r="D80" s="2046"/>
      <c r="E80" s="550">
        <v>300000</v>
      </c>
      <c r="F80" s="595"/>
      <c r="G80" s="2079"/>
      <c r="H80" s="2080"/>
      <c r="I80" s="2080"/>
      <c r="J80" s="2080"/>
      <c r="K80" s="2080"/>
      <c r="L80" s="2080"/>
      <c r="M80" s="2080"/>
      <c r="N80" s="2080"/>
      <c r="O80" s="2080"/>
      <c r="P80" s="2081"/>
      <c r="Q80" s="592">
        <v>360000</v>
      </c>
      <c r="R80" s="669"/>
      <c r="S80" s="2012"/>
    </row>
    <row r="81" spans="1:19" ht="30" customHeight="1">
      <c r="A81" s="523" t="s">
        <v>1225</v>
      </c>
      <c r="B81" s="525" t="s">
        <v>1364</v>
      </c>
      <c r="C81" s="598"/>
      <c r="D81" s="599"/>
      <c r="E81" s="600"/>
      <c r="F81" s="601"/>
      <c r="G81" s="602"/>
      <c r="H81" s="602"/>
      <c r="I81" s="602"/>
      <c r="J81" s="602"/>
      <c r="K81" s="602"/>
      <c r="L81" s="602"/>
      <c r="M81" s="602"/>
      <c r="N81" s="602"/>
      <c r="O81" s="602"/>
      <c r="P81" s="602"/>
      <c r="Q81" s="670"/>
      <c r="R81" s="667"/>
      <c r="S81" s="671"/>
    </row>
    <row r="82" spans="1:19" ht="50.1" customHeight="1">
      <c r="A82" s="533"/>
      <c r="B82" s="1995" t="s">
        <v>1417</v>
      </c>
      <c r="C82" s="1998"/>
      <c r="D82" s="1998"/>
      <c r="E82" s="1998"/>
      <c r="F82" s="1998"/>
      <c r="G82" s="1998"/>
      <c r="H82" s="1998"/>
      <c r="I82" s="1998"/>
      <c r="J82" s="1998"/>
      <c r="K82" s="1998"/>
      <c r="L82" s="1998"/>
      <c r="M82" s="1998"/>
      <c r="N82" s="1998"/>
      <c r="O82" s="1998"/>
      <c r="P82" s="1998"/>
      <c r="Q82" s="1998"/>
      <c r="R82" s="1999"/>
      <c r="S82" s="2050" t="s">
        <v>1418</v>
      </c>
    </row>
    <row r="83" spans="1:19" ht="49.5" customHeight="1">
      <c r="A83" s="533"/>
      <c r="B83" s="583" t="s">
        <v>1228</v>
      </c>
      <c r="C83" s="539" t="s">
        <v>1463</v>
      </c>
      <c r="D83" s="603"/>
      <c r="E83" s="550">
        <v>35000</v>
      </c>
      <c r="F83" s="595"/>
      <c r="G83" s="2089"/>
      <c r="H83" s="2090"/>
      <c r="I83" s="2090"/>
      <c r="J83" s="2090"/>
      <c r="K83" s="2090"/>
      <c r="L83" s="2090"/>
      <c r="M83" s="2090"/>
      <c r="N83" s="2090"/>
      <c r="O83" s="2090"/>
      <c r="P83" s="2091"/>
      <c r="Q83" s="592">
        <v>85000</v>
      </c>
      <c r="R83" s="669"/>
      <c r="S83" s="2051"/>
    </row>
    <row r="84" spans="1:19" ht="47.25" customHeight="1">
      <c r="A84" s="533"/>
      <c r="B84" s="583" t="s">
        <v>1230</v>
      </c>
      <c r="C84" s="539" t="s">
        <v>1463</v>
      </c>
      <c r="D84" s="603"/>
      <c r="E84" s="550">
        <v>49000</v>
      </c>
      <c r="F84" s="595"/>
      <c r="G84" s="2092"/>
      <c r="H84" s="2093"/>
      <c r="I84" s="2093"/>
      <c r="J84" s="2093"/>
      <c r="K84" s="2093"/>
      <c r="L84" s="2093"/>
      <c r="M84" s="2093"/>
      <c r="N84" s="2093"/>
      <c r="O84" s="2093"/>
      <c r="P84" s="2094"/>
      <c r="Q84" s="592">
        <v>100000</v>
      </c>
      <c r="R84" s="669"/>
      <c r="S84" s="2052"/>
    </row>
    <row r="85" spans="1:19" ht="30.75" customHeight="1">
      <c r="A85" s="604" t="s">
        <v>1231</v>
      </c>
      <c r="B85" s="2013" t="s">
        <v>1232</v>
      </c>
      <c r="C85" s="2013"/>
      <c r="D85" s="2013"/>
      <c r="E85" s="2013"/>
      <c r="F85" s="2013"/>
      <c r="G85" s="2013"/>
      <c r="H85" s="2013"/>
      <c r="I85" s="2013"/>
      <c r="J85" s="2013"/>
      <c r="K85" s="2013"/>
      <c r="L85" s="2013"/>
      <c r="M85" s="2013"/>
      <c r="N85" s="2013"/>
      <c r="O85" s="2013"/>
      <c r="P85" s="2013"/>
      <c r="Q85" s="2013"/>
      <c r="R85" s="2013"/>
      <c r="S85" s="672"/>
    </row>
    <row r="86" spans="1:19" ht="50.1" customHeight="1">
      <c r="A86" s="519">
        <v>1</v>
      </c>
      <c r="B86" s="1991" t="s">
        <v>1419</v>
      </c>
      <c r="C86" s="1992"/>
      <c r="D86" s="1992"/>
      <c r="E86" s="1992"/>
      <c r="F86" s="1992"/>
      <c r="G86" s="1992"/>
      <c r="H86" s="1992"/>
      <c r="I86" s="1992"/>
      <c r="J86" s="1992"/>
      <c r="K86" s="1992"/>
      <c r="L86" s="1992"/>
      <c r="M86" s="1992"/>
      <c r="N86" s="1992"/>
      <c r="O86" s="1992"/>
      <c r="P86" s="1992"/>
      <c r="Q86" s="1992"/>
      <c r="R86" s="1992"/>
      <c r="S86" s="673"/>
    </row>
    <row r="87" spans="1:19" ht="30" customHeight="1">
      <c r="A87" s="519"/>
      <c r="B87" s="605" t="s">
        <v>1238</v>
      </c>
      <c r="C87" s="606"/>
      <c r="D87" s="606"/>
      <c r="E87" s="606"/>
      <c r="F87" s="607"/>
      <c r="G87" s="2088" t="s">
        <v>1367</v>
      </c>
      <c r="H87" s="2088"/>
      <c r="I87" s="2088"/>
      <c r="J87" s="2088"/>
      <c r="K87" s="2088"/>
      <c r="L87" s="2088"/>
      <c r="M87" s="2088"/>
      <c r="N87" s="2088"/>
      <c r="O87" s="2088"/>
      <c r="P87" s="2088"/>
      <c r="Q87" s="2088"/>
      <c r="R87" s="2088"/>
      <c r="S87" s="674"/>
    </row>
    <row r="88" spans="1:19" ht="30" customHeight="1">
      <c r="A88" s="519"/>
      <c r="B88" s="609" t="s">
        <v>1240</v>
      </c>
      <c r="C88" s="610" t="s">
        <v>724</v>
      </c>
      <c r="D88" s="539"/>
      <c r="E88" s="611">
        <v>1565000</v>
      </c>
      <c r="F88" s="612"/>
      <c r="G88" s="2088"/>
      <c r="H88" s="2088"/>
      <c r="I88" s="2088"/>
      <c r="J88" s="2088"/>
      <c r="K88" s="2088"/>
      <c r="L88" s="2088"/>
      <c r="M88" s="2088"/>
      <c r="N88" s="2088"/>
      <c r="O88" s="2088"/>
      <c r="P88" s="2088"/>
      <c r="Q88" s="2088"/>
      <c r="R88" s="2088"/>
      <c r="S88" s="675"/>
    </row>
    <row r="89" spans="1:19" ht="30" customHeight="1">
      <c r="A89" s="519"/>
      <c r="B89" s="613" t="s">
        <v>1241</v>
      </c>
      <c r="C89" s="614" t="s">
        <v>724</v>
      </c>
      <c r="D89" s="539"/>
      <c r="E89" s="615">
        <v>1610000</v>
      </c>
      <c r="F89" s="616"/>
      <c r="G89" s="2088"/>
      <c r="H89" s="2088"/>
      <c r="I89" s="2088"/>
      <c r="J89" s="2088"/>
      <c r="K89" s="2088"/>
      <c r="L89" s="2088"/>
      <c r="M89" s="2088"/>
      <c r="N89" s="2088"/>
      <c r="O89" s="2088"/>
      <c r="P89" s="2088"/>
      <c r="Q89" s="2088"/>
      <c r="R89" s="2088"/>
      <c r="S89" s="675"/>
    </row>
    <row r="90" spans="1:19" ht="30" customHeight="1">
      <c r="A90" s="519"/>
      <c r="B90" s="605" t="s">
        <v>1242</v>
      </c>
      <c r="C90" s="606"/>
      <c r="D90" s="606"/>
      <c r="E90" s="606"/>
      <c r="F90" s="607"/>
      <c r="G90" s="2088" t="s">
        <v>1367</v>
      </c>
      <c r="H90" s="2088"/>
      <c r="I90" s="2088"/>
      <c r="J90" s="2088"/>
      <c r="K90" s="2088"/>
      <c r="L90" s="2088"/>
      <c r="M90" s="2088"/>
      <c r="N90" s="2088"/>
      <c r="O90" s="2088"/>
      <c r="P90" s="2088"/>
      <c r="Q90" s="2088"/>
      <c r="R90" s="2088"/>
      <c r="S90" s="2001"/>
    </row>
    <row r="91" spans="1:19" ht="30" customHeight="1">
      <c r="A91" s="519"/>
      <c r="B91" s="617" t="s">
        <v>1240</v>
      </c>
      <c r="C91" s="618" t="s">
        <v>724</v>
      </c>
      <c r="D91" s="610"/>
      <c r="E91" s="619">
        <v>1615000</v>
      </c>
      <c r="F91" s="607"/>
      <c r="G91" s="2088"/>
      <c r="H91" s="2088"/>
      <c r="I91" s="2088"/>
      <c r="J91" s="2088"/>
      <c r="K91" s="2088"/>
      <c r="L91" s="2088"/>
      <c r="M91" s="2088"/>
      <c r="N91" s="2088"/>
      <c r="O91" s="2088"/>
      <c r="P91" s="2088"/>
      <c r="Q91" s="2088"/>
      <c r="R91" s="2088"/>
      <c r="S91" s="2002"/>
    </row>
    <row r="92" spans="1:19" ht="30" customHeight="1">
      <c r="A92" s="519"/>
      <c r="B92" s="613" t="s">
        <v>1241</v>
      </c>
      <c r="C92" s="620" t="s">
        <v>724</v>
      </c>
      <c r="D92" s="614"/>
      <c r="E92" s="621">
        <v>1660000</v>
      </c>
      <c r="F92" s="607"/>
      <c r="G92" s="2088"/>
      <c r="H92" s="2088"/>
      <c r="I92" s="2088"/>
      <c r="J92" s="2088"/>
      <c r="K92" s="2088"/>
      <c r="L92" s="2088"/>
      <c r="M92" s="2088"/>
      <c r="N92" s="2088"/>
      <c r="O92" s="2088"/>
      <c r="P92" s="2088"/>
      <c r="Q92" s="2088"/>
      <c r="R92" s="2088"/>
      <c r="S92" s="2003"/>
    </row>
    <row r="93" spans="1:19" ht="30" customHeight="1">
      <c r="A93" s="519"/>
      <c r="B93" s="605" t="s">
        <v>1243</v>
      </c>
      <c r="C93" s="606"/>
      <c r="D93" s="606"/>
      <c r="E93" s="606"/>
      <c r="F93" s="607"/>
      <c r="G93" s="2088" t="s">
        <v>1367</v>
      </c>
      <c r="H93" s="2088"/>
      <c r="I93" s="2088"/>
      <c r="J93" s="2088"/>
      <c r="K93" s="2088"/>
      <c r="L93" s="2088"/>
      <c r="M93" s="2088"/>
      <c r="N93" s="2088"/>
      <c r="O93" s="2088"/>
      <c r="P93" s="2088"/>
      <c r="Q93" s="2088"/>
      <c r="R93" s="2088"/>
      <c r="S93" s="2001"/>
    </row>
    <row r="94" spans="1:19" ht="30" customHeight="1">
      <c r="A94" s="593"/>
      <c r="B94" s="609" t="s">
        <v>1240</v>
      </c>
      <c r="C94" s="618" t="s">
        <v>724</v>
      </c>
      <c r="D94" s="618"/>
      <c r="E94" s="622">
        <v>1665000</v>
      </c>
      <c r="F94" s="612"/>
      <c r="G94" s="2088"/>
      <c r="H94" s="2088"/>
      <c r="I94" s="2088"/>
      <c r="J94" s="2088"/>
      <c r="K94" s="2088"/>
      <c r="L94" s="2088"/>
      <c r="M94" s="2088"/>
      <c r="N94" s="2088"/>
      <c r="O94" s="2088"/>
      <c r="P94" s="2088"/>
      <c r="Q94" s="2088"/>
      <c r="R94" s="2088"/>
      <c r="S94" s="2002"/>
    </row>
    <row r="95" spans="1:19" ht="30" customHeight="1">
      <c r="A95" s="623"/>
      <c r="B95" s="624" t="s">
        <v>1241</v>
      </c>
      <c r="C95" s="625" t="s">
        <v>724</v>
      </c>
      <c r="D95" s="625"/>
      <c r="E95" s="626">
        <v>1710000</v>
      </c>
      <c r="F95" s="627"/>
      <c r="G95" s="2088"/>
      <c r="H95" s="2088"/>
      <c r="I95" s="2088"/>
      <c r="J95" s="2088"/>
      <c r="K95" s="2088"/>
      <c r="L95" s="2088"/>
      <c r="M95" s="2088"/>
      <c r="N95" s="2088"/>
      <c r="O95" s="2088"/>
      <c r="P95" s="2088"/>
      <c r="Q95" s="2088"/>
      <c r="R95" s="2088"/>
      <c r="S95" s="2003"/>
    </row>
    <row r="96" spans="1:19" ht="30" customHeight="1">
      <c r="A96" s="604" t="s">
        <v>1247</v>
      </c>
      <c r="B96" s="2014" t="s">
        <v>1248</v>
      </c>
      <c r="C96" s="2015"/>
      <c r="D96" s="2015"/>
      <c r="E96" s="2015"/>
      <c r="F96" s="2015"/>
      <c r="G96" s="2015"/>
      <c r="H96" s="2015"/>
      <c r="I96" s="2015"/>
      <c r="J96" s="2015"/>
      <c r="K96" s="2015"/>
      <c r="L96" s="2015"/>
      <c r="M96" s="2015"/>
      <c r="N96" s="2015"/>
      <c r="O96" s="2015"/>
      <c r="P96" s="2015"/>
      <c r="Q96" s="2015"/>
      <c r="R96" s="2016"/>
      <c r="S96" s="676"/>
    </row>
    <row r="97" spans="1:19" ht="50.1" customHeight="1">
      <c r="A97" s="519">
        <v>1</v>
      </c>
      <c r="B97" s="1995" t="s">
        <v>1452</v>
      </c>
      <c r="C97" s="1996"/>
      <c r="D97" s="1996"/>
      <c r="E97" s="1996"/>
      <c r="F97" s="1996"/>
      <c r="G97" s="1996"/>
      <c r="H97" s="1996"/>
      <c r="I97" s="1996"/>
      <c r="J97" s="1996"/>
      <c r="K97" s="1996"/>
      <c r="L97" s="1996"/>
      <c r="M97" s="1996"/>
      <c r="N97" s="1996"/>
      <c r="O97" s="1996"/>
      <c r="P97" s="1996"/>
      <c r="Q97" s="1996"/>
      <c r="R97" s="1997"/>
      <c r="S97" s="677"/>
    </row>
    <row r="98" spans="1:19" ht="30" customHeight="1">
      <c r="A98" s="519"/>
      <c r="B98" s="1995" t="s">
        <v>1421</v>
      </c>
      <c r="C98" s="1998"/>
      <c r="D98" s="1998"/>
      <c r="E98" s="1999"/>
      <c r="F98" s="628"/>
      <c r="G98" s="528"/>
      <c r="H98" s="629"/>
      <c r="I98" s="629"/>
      <c r="J98" s="629"/>
      <c r="K98" s="629"/>
      <c r="L98" s="629"/>
      <c r="M98" s="629"/>
      <c r="N98" s="629"/>
      <c r="O98" s="629"/>
      <c r="P98" s="629"/>
      <c r="Q98" s="629"/>
      <c r="R98" s="678"/>
      <c r="S98" s="677"/>
    </row>
    <row r="99" spans="1:19" ht="35.25" customHeight="1">
      <c r="A99" s="524"/>
      <c r="B99" s="2022" t="s">
        <v>1453</v>
      </c>
      <c r="C99" s="2023"/>
      <c r="D99" s="2024"/>
      <c r="E99" s="630"/>
      <c r="F99" s="630"/>
      <c r="G99" s="519" t="s">
        <v>1251</v>
      </c>
      <c r="H99" s="2095" t="s">
        <v>1454</v>
      </c>
      <c r="I99" s="2096"/>
      <c r="J99" s="2096"/>
      <c r="K99" s="2096"/>
      <c r="L99" s="2096"/>
      <c r="M99" s="2096"/>
      <c r="N99" s="2096"/>
      <c r="O99" s="2096"/>
      <c r="P99" s="2096"/>
      <c r="Q99" s="2096"/>
      <c r="R99" s="2097"/>
      <c r="S99" s="2053"/>
    </row>
    <row r="100" spans="1:19" ht="30">
      <c r="A100" s="623"/>
      <c r="B100" s="631" t="s">
        <v>1469</v>
      </c>
      <c r="C100" s="608" t="s">
        <v>1470</v>
      </c>
      <c r="D100" s="2047" t="s">
        <v>1423</v>
      </c>
      <c r="E100" s="632"/>
      <c r="F100" s="633"/>
      <c r="G100" s="634">
        <f>1530000/1.08</f>
        <v>1416666.6666666665</v>
      </c>
      <c r="H100" s="2058"/>
      <c r="I100" s="2098"/>
      <c r="J100" s="2098"/>
      <c r="K100" s="2098"/>
      <c r="L100" s="2098"/>
      <c r="M100" s="2098"/>
      <c r="N100" s="2098"/>
      <c r="O100" s="2098"/>
      <c r="P100" s="2098"/>
      <c r="Q100" s="2098"/>
      <c r="R100" s="2099"/>
      <c r="S100" s="2053"/>
    </row>
    <row r="101" spans="1:19" ht="30">
      <c r="A101" s="623"/>
      <c r="B101" s="631" t="s">
        <v>1471</v>
      </c>
      <c r="C101" s="608" t="s">
        <v>1470</v>
      </c>
      <c r="D101" s="2048"/>
      <c r="E101" s="635"/>
      <c r="F101" s="633"/>
      <c r="G101" s="634">
        <f>1580000/1.08</f>
        <v>1462962.9629629629</v>
      </c>
      <c r="H101" s="2058"/>
      <c r="I101" s="2098"/>
      <c r="J101" s="2098"/>
      <c r="K101" s="2098"/>
      <c r="L101" s="2098"/>
      <c r="M101" s="2098"/>
      <c r="N101" s="2098"/>
      <c r="O101" s="2098"/>
      <c r="P101" s="2098"/>
      <c r="Q101" s="2098"/>
      <c r="R101" s="2099"/>
      <c r="S101" s="2053"/>
    </row>
    <row r="102" spans="1:19" ht="30">
      <c r="A102" s="623"/>
      <c r="B102" s="631" t="s">
        <v>1472</v>
      </c>
      <c r="C102" s="608" t="s">
        <v>1470</v>
      </c>
      <c r="D102" s="2048"/>
      <c r="E102" s="635"/>
      <c r="F102" s="633"/>
      <c r="G102" s="634">
        <f>1630000/1.08</f>
        <v>1509259.2592592591</v>
      </c>
      <c r="H102" s="2058"/>
      <c r="I102" s="2098"/>
      <c r="J102" s="2098"/>
      <c r="K102" s="2098"/>
      <c r="L102" s="2098"/>
      <c r="M102" s="2098"/>
      <c r="N102" s="2098"/>
      <c r="O102" s="2098"/>
      <c r="P102" s="2098"/>
      <c r="Q102" s="2098"/>
      <c r="R102" s="2099"/>
      <c r="S102" s="2053"/>
    </row>
    <row r="103" spans="1:19" ht="30">
      <c r="A103" s="623"/>
      <c r="B103" s="631" t="s">
        <v>1473</v>
      </c>
      <c r="C103" s="608" t="s">
        <v>1470</v>
      </c>
      <c r="D103" s="2048"/>
      <c r="E103" s="635"/>
      <c r="F103" s="633"/>
      <c r="G103" s="634">
        <f>1680000/1.08</f>
        <v>1555555.5555555555</v>
      </c>
      <c r="H103" s="2058"/>
      <c r="I103" s="2098"/>
      <c r="J103" s="2098"/>
      <c r="K103" s="2098"/>
      <c r="L103" s="2098"/>
      <c r="M103" s="2098"/>
      <c r="N103" s="2098"/>
      <c r="O103" s="2098"/>
      <c r="P103" s="2098"/>
      <c r="Q103" s="2098"/>
      <c r="R103" s="2099"/>
      <c r="S103" s="2053"/>
    </row>
    <row r="104" spans="1:19" ht="30">
      <c r="A104" s="623"/>
      <c r="B104" s="631" t="s">
        <v>1474</v>
      </c>
      <c r="C104" s="608" t="s">
        <v>1470</v>
      </c>
      <c r="D104" s="2048"/>
      <c r="E104" s="635"/>
      <c r="F104" s="633"/>
      <c r="G104" s="634">
        <f>1740000/1.08</f>
        <v>1611111.111111111</v>
      </c>
      <c r="H104" s="2058"/>
      <c r="I104" s="2098"/>
      <c r="J104" s="2098"/>
      <c r="K104" s="2098"/>
      <c r="L104" s="2098"/>
      <c r="M104" s="2098"/>
      <c r="N104" s="2098"/>
      <c r="O104" s="2098"/>
      <c r="P104" s="2098"/>
      <c r="Q104" s="2098"/>
      <c r="R104" s="2099"/>
      <c r="S104" s="2053"/>
    </row>
    <row r="105" spans="1:19" ht="30">
      <c r="A105" s="623"/>
      <c r="B105" s="631" t="s">
        <v>1475</v>
      </c>
      <c r="C105" s="608" t="s">
        <v>1470</v>
      </c>
      <c r="D105" s="2048"/>
      <c r="E105" s="635"/>
      <c r="F105" s="633"/>
      <c r="G105" s="634">
        <f>1810000/1.08</f>
        <v>1675925.9259259258</v>
      </c>
      <c r="H105" s="2058"/>
      <c r="I105" s="2098"/>
      <c r="J105" s="2098"/>
      <c r="K105" s="2098"/>
      <c r="L105" s="2098"/>
      <c r="M105" s="2098"/>
      <c r="N105" s="2098"/>
      <c r="O105" s="2098"/>
      <c r="P105" s="2098"/>
      <c r="Q105" s="2098"/>
      <c r="R105" s="2099"/>
      <c r="S105" s="2053"/>
    </row>
    <row r="106" spans="1:19" ht="30">
      <c r="A106" s="623"/>
      <c r="B106" s="631" t="s">
        <v>1476</v>
      </c>
      <c r="C106" s="608" t="s">
        <v>1470</v>
      </c>
      <c r="D106" s="2049"/>
      <c r="E106" s="636"/>
      <c r="F106" s="637"/>
      <c r="G106" s="634">
        <f>1955000/1.08</f>
        <v>1810185.1851851852</v>
      </c>
      <c r="H106" s="2058"/>
      <c r="I106" s="2098"/>
      <c r="J106" s="2098"/>
      <c r="K106" s="2098"/>
      <c r="L106" s="2098"/>
      <c r="M106" s="2098"/>
      <c r="N106" s="2098"/>
      <c r="O106" s="2098"/>
      <c r="P106" s="2098"/>
      <c r="Q106" s="2098"/>
      <c r="R106" s="2099"/>
      <c r="S106" s="2053"/>
    </row>
    <row r="107" spans="1:19" ht="37.5" customHeight="1">
      <c r="A107" s="623"/>
      <c r="B107" s="638" t="s">
        <v>1455</v>
      </c>
      <c r="C107" s="639"/>
      <c r="D107" s="639"/>
      <c r="E107" s="2025" t="s">
        <v>1456</v>
      </c>
      <c r="F107" s="2026"/>
      <c r="G107" s="2026"/>
      <c r="H107" s="2026"/>
      <c r="I107" s="2026"/>
      <c r="J107" s="2026"/>
      <c r="K107" s="2026"/>
      <c r="L107" s="2026"/>
      <c r="M107" s="2026"/>
      <c r="N107" s="2026"/>
      <c r="O107" s="2026"/>
      <c r="P107" s="2026"/>
      <c r="Q107" s="2026"/>
      <c r="R107" s="2027"/>
      <c r="S107" s="2054" t="s">
        <v>1457</v>
      </c>
    </row>
    <row r="108" spans="1:19" ht="30" customHeight="1">
      <c r="A108" s="623"/>
      <c r="B108" s="631" t="s">
        <v>1469</v>
      </c>
      <c r="C108" s="608" t="s">
        <v>1470</v>
      </c>
      <c r="D108" s="2047" t="s">
        <v>1423</v>
      </c>
      <c r="E108" s="632"/>
      <c r="F108" s="633"/>
      <c r="G108" s="640"/>
      <c r="H108" s="2021"/>
      <c r="I108" s="2028"/>
      <c r="J108" s="661"/>
      <c r="K108" s="661"/>
      <c r="L108" s="661"/>
      <c r="M108" s="661"/>
      <c r="N108" s="662">
        <v>1203704</v>
      </c>
      <c r="O108" s="661"/>
      <c r="P108" s="661"/>
      <c r="Q108" s="661"/>
      <c r="R108" s="679"/>
      <c r="S108" s="2055"/>
    </row>
    <row r="109" spans="1:19" ht="30">
      <c r="A109" s="623"/>
      <c r="B109" s="631" t="s">
        <v>1471</v>
      </c>
      <c r="C109" s="608" t="s">
        <v>1470</v>
      </c>
      <c r="D109" s="2048"/>
      <c r="E109" s="635"/>
      <c r="F109" s="633"/>
      <c r="G109" s="615"/>
      <c r="H109" s="2021"/>
      <c r="I109" s="2028"/>
      <c r="J109" s="660"/>
      <c r="K109" s="660"/>
      <c r="L109" s="660"/>
      <c r="M109" s="660"/>
      <c r="N109" s="662">
        <v>1250000</v>
      </c>
      <c r="O109" s="660"/>
      <c r="P109" s="660"/>
      <c r="Q109" s="660"/>
      <c r="R109" s="680"/>
      <c r="S109" s="2055"/>
    </row>
    <row r="110" spans="1:19" ht="30">
      <c r="A110" s="623"/>
      <c r="B110" s="631" t="s">
        <v>1472</v>
      </c>
      <c r="C110" s="608" t="s">
        <v>1470</v>
      </c>
      <c r="D110" s="2048"/>
      <c r="E110" s="635"/>
      <c r="F110" s="633"/>
      <c r="G110" s="615"/>
      <c r="H110" s="2021"/>
      <c r="I110" s="2028"/>
      <c r="J110" s="660"/>
      <c r="K110" s="660"/>
      <c r="L110" s="660"/>
      <c r="M110" s="660"/>
      <c r="N110" s="647">
        <v>1296296</v>
      </c>
      <c r="O110" s="660"/>
      <c r="P110" s="660"/>
      <c r="Q110" s="660"/>
      <c r="R110" s="680"/>
      <c r="S110" s="2055"/>
    </row>
    <row r="111" spans="1:19" ht="30">
      <c r="A111" s="623"/>
      <c r="B111" s="641" t="s">
        <v>1473</v>
      </c>
      <c r="C111" s="608" t="s">
        <v>1470</v>
      </c>
      <c r="D111" s="2048"/>
      <c r="E111" s="635"/>
      <c r="F111" s="633"/>
      <c r="G111" s="615"/>
      <c r="H111" s="2021"/>
      <c r="I111" s="2028"/>
      <c r="J111" s="660"/>
      <c r="K111" s="660"/>
      <c r="L111" s="660"/>
      <c r="M111" s="660"/>
      <c r="N111" s="647">
        <v>1342593</v>
      </c>
      <c r="O111" s="660"/>
      <c r="P111" s="660"/>
      <c r="Q111" s="660"/>
      <c r="R111" s="680"/>
      <c r="S111" s="2055"/>
    </row>
    <row r="112" spans="1:19" ht="30" customHeight="1">
      <c r="A112" s="589"/>
      <c r="B112" s="642" t="s">
        <v>1474</v>
      </c>
      <c r="C112" s="643" t="s">
        <v>1470</v>
      </c>
      <c r="D112" s="2048"/>
      <c r="E112" s="636"/>
      <c r="F112" s="637"/>
      <c r="G112" s="644"/>
      <c r="H112" s="2021"/>
      <c r="I112" s="2028"/>
      <c r="J112" s="663"/>
      <c r="K112" s="663"/>
      <c r="L112" s="663"/>
      <c r="M112" s="663"/>
      <c r="N112" s="647">
        <v>1407407</v>
      </c>
      <c r="O112" s="663"/>
      <c r="P112" s="663"/>
      <c r="Q112" s="663"/>
      <c r="R112" s="681"/>
      <c r="S112" s="2055"/>
    </row>
    <row r="113" spans="1:19" ht="39.950000000000003" customHeight="1">
      <c r="A113" s="589"/>
      <c r="B113" s="594" t="s">
        <v>1458</v>
      </c>
      <c r="C113" s="639"/>
      <c r="D113" s="639"/>
      <c r="E113" s="2025" t="s">
        <v>1459</v>
      </c>
      <c r="F113" s="2026"/>
      <c r="G113" s="2026"/>
      <c r="H113" s="2026"/>
      <c r="I113" s="2026"/>
      <c r="J113" s="2026"/>
      <c r="K113" s="2026"/>
      <c r="L113" s="2026"/>
      <c r="M113" s="2026"/>
      <c r="N113" s="2026"/>
      <c r="O113" s="2026"/>
      <c r="P113" s="2026"/>
      <c r="Q113" s="2026"/>
      <c r="R113" s="2027"/>
      <c r="S113" s="682"/>
    </row>
    <row r="114" spans="1:19" ht="30" customHeight="1">
      <c r="A114" s="623"/>
      <c r="B114" s="631" t="s">
        <v>1469</v>
      </c>
      <c r="C114" s="608" t="s">
        <v>1470</v>
      </c>
      <c r="D114" s="2047" t="s">
        <v>1423</v>
      </c>
      <c r="E114" s="633"/>
      <c r="F114" s="633"/>
      <c r="G114" s="615"/>
      <c r="H114" s="645"/>
      <c r="I114" s="661"/>
      <c r="J114" s="661"/>
      <c r="K114" s="661"/>
      <c r="L114" s="661"/>
      <c r="M114" s="661"/>
      <c r="N114" s="661">
        <v>1250000</v>
      </c>
      <c r="O114" s="661"/>
      <c r="P114" s="661"/>
      <c r="Q114" s="661"/>
      <c r="R114" s="679"/>
      <c r="S114" s="2054" t="s">
        <v>1460</v>
      </c>
    </row>
    <row r="115" spans="1:19" ht="30" customHeight="1">
      <c r="A115" s="623"/>
      <c r="B115" s="631" t="s">
        <v>1471</v>
      </c>
      <c r="C115" s="608" t="s">
        <v>1470</v>
      </c>
      <c r="D115" s="2048"/>
      <c r="E115" s="633"/>
      <c r="F115" s="633"/>
      <c r="G115" s="615"/>
      <c r="H115" s="645"/>
      <c r="I115" s="661"/>
      <c r="J115" s="661"/>
      <c r="K115" s="661"/>
      <c r="L115" s="661"/>
      <c r="M115" s="661"/>
      <c r="N115" s="661">
        <v>1296296</v>
      </c>
      <c r="O115" s="661"/>
      <c r="P115" s="661"/>
      <c r="Q115" s="661"/>
      <c r="R115" s="679"/>
      <c r="S115" s="2055"/>
    </row>
    <row r="116" spans="1:19" ht="30" customHeight="1">
      <c r="A116" s="623"/>
      <c r="B116" s="631" t="s">
        <v>1472</v>
      </c>
      <c r="C116" s="608" t="s">
        <v>1470</v>
      </c>
      <c r="D116" s="2048"/>
      <c r="E116" s="633"/>
      <c r="F116" s="633"/>
      <c r="G116" s="615"/>
      <c r="H116" s="645"/>
      <c r="I116" s="661"/>
      <c r="J116" s="661"/>
      <c r="K116" s="661"/>
      <c r="L116" s="661"/>
      <c r="M116" s="661"/>
      <c r="N116" s="661">
        <v>1342592</v>
      </c>
      <c r="O116" s="661"/>
      <c r="P116" s="661"/>
      <c r="Q116" s="661"/>
      <c r="R116" s="679"/>
      <c r="S116" s="2055"/>
    </row>
    <row r="117" spans="1:19" ht="30" customHeight="1">
      <c r="A117" s="623"/>
      <c r="B117" s="631" t="s">
        <v>1473</v>
      </c>
      <c r="C117" s="608" t="s">
        <v>1470</v>
      </c>
      <c r="D117" s="2048"/>
      <c r="E117" s="633"/>
      <c r="F117" s="633"/>
      <c r="G117" s="615"/>
      <c r="H117" s="645"/>
      <c r="I117" s="661"/>
      <c r="J117" s="661"/>
      <c r="K117" s="661"/>
      <c r="L117" s="661"/>
      <c r="M117" s="661"/>
      <c r="N117" s="661">
        <v>1388889</v>
      </c>
      <c r="O117" s="661"/>
      <c r="P117" s="661"/>
      <c r="Q117" s="661"/>
      <c r="R117" s="679"/>
      <c r="S117" s="2055"/>
    </row>
    <row r="118" spans="1:19" ht="30" customHeight="1">
      <c r="A118" s="623"/>
      <c r="B118" s="631" t="s">
        <v>1474</v>
      </c>
      <c r="C118" s="608" t="s">
        <v>1470</v>
      </c>
      <c r="D118" s="2049"/>
      <c r="E118" s="633"/>
      <c r="F118" s="633"/>
      <c r="G118" s="615"/>
      <c r="H118" s="645"/>
      <c r="I118" s="661"/>
      <c r="J118" s="661"/>
      <c r="K118" s="661"/>
      <c r="L118" s="661"/>
      <c r="M118" s="661"/>
      <c r="N118" s="661">
        <v>1453704</v>
      </c>
      <c r="O118" s="661"/>
      <c r="P118" s="661"/>
      <c r="Q118" s="661"/>
      <c r="R118" s="679"/>
      <c r="S118" s="2056"/>
    </row>
    <row r="119" spans="1:19" ht="30" customHeight="1">
      <c r="A119" s="604" t="s">
        <v>1266</v>
      </c>
      <c r="B119" s="2029" t="s">
        <v>1477</v>
      </c>
      <c r="C119" s="2030"/>
      <c r="D119" s="2030"/>
      <c r="E119" s="2030"/>
      <c r="F119" s="2030"/>
      <c r="G119" s="2030"/>
      <c r="H119" s="2030"/>
      <c r="I119" s="2030"/>
      <c r="J119" s="2030"/>
      <c r="K119" s="2030"/>
      <c r="L119" s="2030"/>
      <c r="M119" s="2030"/>
      <c r="N119" s="2030"/>
      <c r="O119" s="2030"/>
      <c r="P119" s="2030"/>
      <c r="Q119" s="2030"/>
      <c r="R119" s="2031"/>
      <c r="S119" s="683"/>
    </row>
    <row r="120" spans="1:19" ht="45" customHeight="1">
      <c r="A120" s="2037">
        <v>1</v>
      </c>
      <c r="B120" s="2023" t="s">
        <v>1426</v>
      </c>
      <c r="C120" s="2023"/>
      <c r="D120" s="2023"/>
      <c r="E120" s="2023"/>
      <c r="F120" s="2023"/>
      <c r="G120" s="2023"/>
      <c r="H120" s="2023"/>
      <c r="I120" s="2023"/>
      <c r="J120" s="2023"/>
      <c r="K120" s="2023"/>
      <c r="L120" s="2023"/>
      <c r="M120" s="2023"/>
      <c r="N120" s="2023"/>
      <c r="O120" s="2023"/>
      <c r="P120" s="2023"/>
      <c r="Q120" s="2023"/>
      <c r="R120" s="2023"/>
      <c r="S120" s="2009"/>
    </row>
    <row r="121" spans="1:19" ht="30" customHeight="1">
      <c r="A121" s="2037"/>
      <c r="B121" s="2060" t="s">
        <v>1427</v>
      </c>
      <c r="C121" s="2061"/>
      <c r="D121" s="2061"/>
      <c r="E121" s="2061"/>
      <c r="F121" s="2061"/>
      <c r="G121" s="2061"/>
      <c r="H121" s="2061"/>
      <c r="I121" s="2061"/>
      <c r="J121" s="2061"/>
      <c r="K121" s="2061"/>
      <c r="L121" s="2061"/>
      <c r="M121" s="2061"/>
      <c r="N121" s="2061"/>
      <c r="O121" s="2061"/>
      <c r="P121" s="2061"/>
      <c r="Q121" s="2061"/>
      <c r="R121" s="2061"/>
      <c r="S121" s="2009"/>
    </row>
    <row r="122" spans="1:19" ht="22.5" customHeight="1">
      <c r="A122" s="2037"/>
      <c r="B122" s="2062" t="s">
        <v>1374</v>
      </c>
      <c r="C122" s="2061"/>
      <c r="D122" s="2061"/>
      <c r="E122" s="2061"/>
      <c r="F122" s="2061"/>
      <c r="G122" s="2061"/>
      <c r="H122" s="2061"/>
      <c r="I122" s="2061"/>
      <c r="J122" s="2061"/>
      <c r="K122" s="2061"/>
      <c r="L122" s="2061"/>
      <c r="M122" s="2061"/>
      <c r="N122" s="2061"/>
      <c r="O122" s="2061"/>
      <c r="P122" s="646"/>
      <c r="Q122" s="646"/>
      <c r="R122" s="646"/>
      <c r="S122" s="2009"/>
    </row>
    <row r="123" spans="1:19" ht="18" customHeight="1">
      <c r="A123" s="2037"/>
      <c r="B123" s="2062" t="s">
        <v>1428</v>
      </c>
      <c r="C123" s="2061"/>
      <c r="D123" s="2061"/>
      <c r="E123" s="2061"/>
      <c r="F123" s="2061"/>
      <c r="G123" s="2061"/>
      <c r="H123" s="2061"/>
      <c r="I123" s="2061"/>
      <c r="J123" s="2061"/>
      <c r="K123" s="2061"/>
      <c r="L123" s="2061"/>
      <c r="M123" s="2061"/>
      <c r="N123" s="2061"/>
      <c r="O123" s="2061"/>
      <c r="P123" s="2061"/>
      <c r="Q123" s="2061"/>
      <c r="R123" s="2061"/>
      <c r="S123" s="2009"/>
    </row>
    <row r="124" spans="1:19" ht="18" customHeight="1">
      <c r="A124" s="2037"/>
      <c r="B124" s="2017" t="s">
        <v>1429</v>
      </c>
      <c r="C124" s="2018"/>
      <c r="D124" s="2018"/>
      <c r="E124" s="2018"/>
      <c r="F124" s="2018"/>
      <c r="G124" s="2018"/>
      <c r="H124" s="2018"/>
      <c r="I124" s="2018"/>
      <c r="J124" s="2018"/>
      <c r="K124" s="2018"/>
      <c r="L124" s="2018"/>
      <c r="M124" s="2018"/>
      <c r="N124" s="2018"/>
      <c r="O124" s="2018"/>
      <c r="P124" s="2018"/>
      <c r="Q124" s="2018"/>
      <c r="R124" s="2018"/>
      <c r="S124" s="2009"/>
    </row>
    <row r="125" spans="1:19" ht="30" customHeight="1">
      <c r="A125" s="575"/>
      <c r="B125" s="2019" t="s">
        <v>1430</v>
      </c>
      <c r="C125" s="1998"/>
      <c r="D125" s="1998"/>
      <c r="E125" s="1998"/>
      <c r="F125" s="1999"/>
      <c r="G125" s="2020"/>
      <c r="H125" s="2020"/>
      <c r="I125" s="2020"/>
      <c r="J125" s="2020"/>
      <c r="K125" s="2020"/>
      <c r="L125" s="2020"/>
      <c r="M125" s="2020"/>
      <c r="N125" s="2020"/>
      <c r="O125" s="2020"/>
      <c r="P125" s="2020"/>
      <c r="Q125" s="2020"/>
      <c r="R125" s="2020"/>
      <c r="S125" s="590"/>
    </row>
    <row r="126" spans="1:19" ht="30" customHeight="1">
      <c r="A126" s="623"/>
      <c r="B126" s="648" t="s">
        <v>1272</v>
      </c>
      <c r="C126" s="530" t="s">
        <v>1273</v>
      </c>
      <c r="D126" s="539"/>
      <c r="E126" s="649">
        <v>485000</v>
      </c>
      <c r="F126" s="592"/>
      <c r="G126" s="650"/>
      <c r="H126" s="651"/>
      <c r="I126" s="651"/>
      <c r="J126" s="664"/>
      <c r="K126" s="664"/>
      <c r="L126" s="664"/>
      <c r="M126" s="664"/>
      <c r="N126" s="665"/>
      <c r="O126" s="664"/>
      <c r="P126" s="664"/>
      <c r="Q126" s="664"/>
      <c r="R126" s="684"/>
      <c r="S126" s="2044"/>
    </row>
    <row r="127" spans="1:19" ht="30" customHeight="1">
      <c r="A127" s="623"/>
      <c r="B127" s="652" t="s">
        <v>1274</v>
      </c>
      <c r="C127" s="539" t="s">
        <v>1273</v>
      </c>
      <c r="D127" s="539"/>
      <c r="E127" s="653">
        <v>550000</v>
      </c>
      <c r="F127" s="654"/>
      <c r="G127" s="655"/>
      <c r="H127" s="656"/>
      <c r="I127" s="656"/>
      <c r="J127" s="666"/>
      <c r="K127" s="666"/>
      <c r="L127" s="666"/>
      <c r="M127" s="666"/>
      <c r="N127" s="665"/>
      <c r="O127" s="666"/>
      <c r="P127" s="666"/>
      <c r="Q127" s="666"/>
      <c r="R127" s="685"/>
      <c r="S127" s="2045"/>
    </row>
    <row r="128" spans="1:19" ht="30" customHeight="1">
      <c r="A128" s="623"/>
      <c r="B128" s="652" t="s">
        <v>1375</v>
      </c>
      <c r="C128" s="539" t="s">
        <v>1273</v>
      </c>
      <c r="D128" s="539"/>
      <c r="E128" s="653">
        <v>615000</v>
      </c>
      <c r="F128" s="657"/>
      <c r="G128" s="655"/>
      <c r="H128" s="656"/>
      <c r="I128" s="656"/>
      <c r="J128" s="666"/>
      <c r="K128" s="666"/>
      <c r="L128" s="666"/>
      <c r="M128" s="666"/>
      <c r="N128" s="665"/>
      <c r="O128" s="666"/>
      <c r="P128" s="666"/>
      <c r="Q128" s="666"/>
      <c r="R128" s="685"/>
      <c r="S128" s="2045"/>
    </row>
    <row r="129" spans="1:19" ht="30" customHeight="1">
      <c r="A129" s="623"/>
      <c r="B129" s="652" t="s">
        <v>1276</v>
      </c>
      <c r="C129" s="539" t="s">
        <v>1273</v>
      </c>
      <c r="D129" s="539"/>
      <c r="E129" s="653">
        <v>735000</v>
      </c>
      <c r="F129" s="657"/>
      <c r="G129" s="655"/>
      <c r="H129" s="656"/>
      <c r="I129" s="656"/>
      <c r="J129" s="666"/>
      <c r="K129" s="666"/>
      <c r="L129" s="666"/>
      <c r="M129" s="666"/>
      <c r="N129" s="665"/>
      <c r="O129" s="666"/>
      <c r="P129" s="666"/>
      <c r="Q129" s="666"/>
      <c r="R129" s="685"/>
      <c r="S129" s="2045"/>
    </row>
    <row r="130" spans="1:19" ht="30" customHeight="1">
      <c r="A130" s="623"/>
      <c r="B130" s="652" t="s">
        <v>1277</v>
      </c>
      <c r="C130" s="539" t="s">
        <v>1273</v>
      </c>
      <c r="D130" s="539"/>
      <c r="E130" s="653">
        <v>800000</v>
      </c>
      <c r="F130" s="657"/>
      <c r="G130" s="2076" t="s">
        <v>1431</v>
      </c>
      <c r="H130" s="2077"/>
      <c r="I130" s="2077"/>
      <c r="J130" s="2077"/>
      <c r="K130" s="2077"/>
      <c r="L130" s="2077"/>
      <c r="M130" s="2077"/>
      <c r="N130" s="2077"/>
      <c r="O130" s="2077"/>
      <c r="P130" s="2077"/>
      <c r="Q130" s="2077"/>
      <c r="R130" s="2078"/>
      <c r="S130" s="2045"/>
    </row>
    <row r="131" spans="1:19" ht="30" customHeight="1">
      <c r="A131" s="623"/>
      <c r="B131" s="652" t="s">
        <v>1278</v>
      </c>
      <c r="C131" s="539" t="s">
        <v>1273</v>
      </c>
      <c r="D131" s="539"/>
      <c r="E131" s="653">
        <v>875000</v>
      </c>
      <c r="F131" s="657"/>
      <c r="G131" s="2076"/>
      <c r="H131" s="2077"/>
      <c r="I131" s="2077"/>
      <c r="J131" s="2077"/>
      <c r="K131" s="2077"/>
      <c r="L131" s="2077"/>
      <c r="M131" s="2077"/>
      <c r="N131" s="2077"/>
      <c r="O131" s="2077"/>
      <c r="P131" s="2077"/>
      <c r="Q131" s="2077"/>
      <c r="R131" s="2078"/>
      <c r="S131" s="2045"/>
    </row>
    <row r="132" spans="1:19" ht="30" customHeight="1">
      <c r="A132" s="623"/>
      <c r="B132" s="652" t="s">
        <v>1279</v>
      </c>
      <c r="C132" s="539" t="s">
        <v>1273</v>
      </c>
      <c r="D132" s="539"/>
      <c r="E132" s="686">
        <v>1090000</v>
      </c>
      <c r="F132" s="687"/>
      <c r="G132" s="2076"/>
      <c r="H132" s="2077"/>
      <c r="I132" s="2077"/>
      <c r="J132" s="2077"/>
      <c r="K132" s="2077"/>
      <c r="L132" s="2077"/>
      <c r="M132" s="2077"/>
      <c r="N132" s="2077"/>
      <c r="O132" s="2077"/>
      <c r="P132" s="2077"/>
      <c r="Q132" s="2077"/>
      <c r="R132" s="2078"/>
      <c r="S132" s="2045"/>
    </row>
    <row r="133" spans="1:19" ht="30" customHeight="1">
      <c r="A133" s="623"/>
      <c r="B133" s="652" t="s">
        <v>1280</v>
      </c>
      <c r="C133" s="539" t="s">
        <v>1273</v>
      </c>
      <c r="D133" s="539"/>
      <c r="E133" s="592">
        <v>1210000</v>
      </c>
      <c r="F133" s="688"/>
      <c r="G133" s="2076"/>
      <c r="H133" s="2077"/>
      <c r="I133" s="2077"/>
      <c r="J133" s="2077"/>
      <c r="K133" s="2077"/>
      <c r="L133" s="2077"/>
      <c r="M133" s="2077"/>
      <c r="N133" s="2077"/>
      <c r="O133" s="2077"/>
      <c r="P133" s="2077"/>
      <c r="Q133" s="2077"/>
      <c r="R133" s="2078"/>
      <c r="S133" s="2045"/>
    </row>
    <row r="134" spans="1:19" ht="30" customHeight="1">
      <c r="A134" s="623"/>
      <c r="B134" s="652" t="s">
        <v>1281</v>
      </c>
      <c r="C134" s="539" t="s">
        <v>1273</v>
      </c>
      <c r="D134" s="539"/>
      <c r="E134" s="592">
        <v>1320000</v>
      </c>
      <c r="F134" s="688"/>
      <c r="G134" s="655"/>
      <c r="H134" s="656"/>
      <c r="I134" s="656"/>
      <c r="J134" s="666"/>
      <c r="K134" s="666"/>
      <c r="L134" s="666"/>
      <c r="M134" s="666"/>
      <c r="N134" s="665"/>
      <c r="O134" s="666"/>
      <c r="P134" s="666"/>
      <c r="Q134" s="666"/>
      <c r="R134" s="685"/>
      <c r="S134" s="2045"/>
    </row>
    <row r="135" spans="1:19" ht="30" customHeight="1">
      <c r="A135" s="623"/>
      <c r="B135" s="652" t="s">
        <v>1282</v>
      </c>
      <c r="C135" s="539" t="s">
        <v>1273</v>
      </c>
      <c r="D135" s="539"/>
      <c r="E135" s="592">
        <v>1650000</v>
      </c>
      <c r="F135" s="688"/>
      <c r="G135" s="655"/>
      <c r="H135" s="656"/>
      <c r="I135" s="656"/>
      <c r="J135" s="666"/>
      <c r="K135" s="666"/>
      <c r="L135" s="666"/>
      <c r="M135" s="666"/>
      <c r="N135" s="665"/>
      <c r="O135" s="666"/>
      <c r="P135" s="666"/>
      <c r="Q135" s="666"/>
      <c r="R135" s="685"/>
      <c r="S135" s="2045"/>
    </row>
    <row r="136" spans="1:19" ht="30" customHeight="1">
      <c r="A136" s="623"/>
      <c r="B136" s="652" t="s">
        <v>1283</v>
      </c>
      <c r="C136" s="539" t="s">
        <v>1273</v>
      </c>
      <c r="D136" s="539"/>
      <c r="E136" s="689">
        <v>1785000</v>
      </c>
      <c r="F136" s="690"/>
      <c r="G136" s="655"/>
      <c r="H136" s="656"/>
      <c r="I136" s="656"/>
      <c r="J136" s="666"/>
      <c r="K136" s="666"/>
      <c r="L136" s="666"/>
      <c r="M136" s="666"/>
      <c r="N136" s="665"/>
      <c r="O136" s="666"/>
      <c r="P136" s="666"/>
      <c r="Q136" s="666"/>
      <c r="R136" s="685"/>
      <c r="S136" s="2045"/>
    </row>
    <row r="137" spans="1:19" ht="30" customHeight="1">
      <c r="A137" s="623"/>
      <c r="B137" s="652" t="s">
        <v>1284</v>
      </c>
      <c r="C137" s="539" t="s">
        <v>1273</v>
      </c>
      <c r="D137" s="539"/>
      <c r="E137" s="686">
        <v>1930000</v>
      </c>
      <c r="F137" s="687"/>
      <c r="G137" s="655"/>
      <c r="H137" s="656"/>
      <c r="I137" s="656"/>
      <c r="J137" s="666"/>
      <c r="K137" s="666"/>
      <c r="L137" s="666"/>
      <c r="M137" s="666"/>
      <c r="N137" s="665"/>
      <c r="O137" s="666"/>
      <c r="P137" s="666"/>
      <c r="Q137" s="666"/>
      <c r="R137" s="685"/>
      <c r="S137" s="2045"/>
    </row>
    <row r="138" spans="1:19" ht="30" customHeight="1">
      <c r="A138" s="623"/>
      <c r="B138" s="652" t="s">
        <v>1285</v>
      </c>
      <c r="C138" s="539" t="s">
        <v>1273</v>
      </c>
      <c r="D138" s="539"/>
      <c r="E138" s="686">
        <v>2750000</v>
      </c>
      <c r="F138" s="687"/>
      <c r="G138" s="655"/>
      <c r="H138" s="656"/>
      <c r="I138" s="656"/>
      <c r="J138" s="666"/>
      <c r="K138" s="666"/>
      <c r="L138" s="666"/>
      <c r="M138" s="666"/>
      <c r="N138" s="665"/>
      <c r="O138" s="666"/>
      <c r="P138" s="666"/>
      <c r="Q138" s="666"/>
      <c r="R138" s="685"/>
      <c r="S138" s="2045"/>
    </row>
    <row r="139" spans="1:19" ht="30" customHeight="1">
      <c r="A139" s="623"/>
      <c r="B139" s="652" t="s">
        <v>1286</v>
      </c>
      <c r="C139" s="539" t="s">
        <v>1273</v>
      </c>
      <c r="D139" s="539"/>
      <c r="E139" s="691">
        <v>3050000</v>
      </c>
      <c r="F139" s="691"/>
      <c r="G139" s="655"/>
      <c r="H139" s="656"/>
      <c r="I139" s="656"/>
      <c r="J139" s="666"/>
      <c r="K139" s="666"/>
      <c r="L139" s="666"/>
      <c r="M139" s="666"/>
      <c r="N139" s="665"/>
      <c r="O139" s="666"/>
      <c r="P139" s="666"/>
      <c r="Q139" s="666"/>
      <c r="R139" s="685"/>
      <c r="S139" s="2045"/>
    </row>
    <row r="140" spans="1:19" ht="30" customHeight="1">
      <c r="A140" s="623"/>
      <c r="B140" s="652" t="s">
        <v>1287</v>
      </c>
      <c r="C140" s="539" t="s">
        <v>1273</v>
      </c>
      <c r="D140" s="539"/>
      <c r="E140" s="689">
        <v>3300000</v>
      </c>
      <c r="F140" s="690"/>
      <c r="G140" s="655"/>
      <c r="H140" s="656"/>
      <c r="I140" s="656"/>
      <c r="J140" s="666"/>
      <c r="K140" s="666"/>
      <c r="L140" s="666"/>
      <c r="M140" s="666"/>
      <c r="N140" s="665"/>
      <c r="O140" s="666"/>
      <c r="P140" s="666"/>
      <c r="Q140" s="666"/>
      <c r="R140" s="685"/>
      <c r="S140" s="2045"/>
    </row>
    <row r="141" spans="1:19" ht="30" customHeight="1">
      <c r="A141" s="623"/>
      <c r="B141" s="652" t="s">
        <v>1288</v>
      </c>
      <c r="C141" s="539" t="s">
        <v>1273</v>
      </c>
      <c r="D141" s="539"/>
      <c r="E141" s="686">
        <v>3950000</v>
      </c>
      <c r="F141" s="687"/>
      <c r="G141" s="655"/>
      <c r="H141" s="656"/>
      <c r="I141" s="656"/>
      <c r="J141" s="666"/>
      <c r="K141" s="666"/>
      <c r="L141" s="666"/>
      <c r="M141" s="666"/>
      <c r="N141" s="665"/>
      <c r="O141" s="666"/>
      <c r="P141" s="666"/>
      <c r="Q141" s="666"/>
      <c r="R141" s="685"/>
      <c r="S141" s="2045"/>
    </row>
    <row r="142" spans="1:19" ht="30" customHeight="1">
      <c r="A142" s="623"/>
      <c r="B142" s="652" t="s">
        <v>1289</v>
      </c>
      <c r="C142" s="539" t="s">
        <v>1273</v>
      </c>
      <c r="D142" s="539"/>
      <c r="E142" s="686">
        <v>4350000</v>
      </c>
      <c r="F142" s="687"/>
      <c r="G142" s="655"/>
      <c r="H142" s="656"/>
      <c r="I142" s="656"/>
      <c r="J142" s="666"/>
      <c r="K142" s="666"/>
      <c r="L142" s="666"/>
      <c r="M142" s="666"/>
      <c r="N142" s="665"/>
      <c r="O142" s="666"/>
      <c r="P142" s="666"/>
      <c r="Q142" s="666"/>
      <c r="R142" s="685"/>
      <c r="S142" s="2045"/>
    </row>
    <row r="143" spans="1:19" ht="30" customHeight="1">
      <c r="A143" s="623"/>
      <c r="B143" s="692" t="s">
        <v>1290</v>
      </c>
      <c r="C143" s="539" t="s">
        <v>1273</v>
      </c>
      <c r="D143" s="539"/>
      <c r="E143" s="691">
        <v>4750000</v>
      </c>
      <c r="F143" s="693"/>
      <c r="G143" s="694"/>
      <c r="H143" s="695"/>
      <c r="I143" s="695"/>
      <c r="J143" s="718"/>
      <c r="K143" s="718"/>
      <c r="L143" s="718"/>
      <c r="M143" s="718"/>
      <c r="N143" s="665"/>
      <c r="O143" s="666"/>
      <c r="P143" s="666"/>
      <c r="Q143" s="666"/>
      <c r="R143" s="666"/>
      <c r="S143" s="2046"/>
    </row>
    <row r="144" spans="1:19" ht="30" customHeight="1">
      <c r="A144" s="623"/>
      <c r="B144" s="1995" t="s">
        <v>1432</v>
      </c>
      <c r="C144" s="1998"/>
      <c r="D144" s="1998"/>
      <c r="E144" s="1998"/>
      <c r="F144" s="1999"/>
      <c r="G144" s="2020"/>
      <c r="H144" s="2020"/>
      <c r="I144" s="2020"/>
      <c r="J144" s="2020"/>
      <c r="K144" s="2020"/>
      <c r="L144" s="2020"/>
      <c r="M144" s="2020"/>
      <c r="N144" s="2020"/>
      <c r="O144" s="2020"/>
      <c r="P144" s="2020"/>
      <c r="Q144" s="2020"/>
      <c r="R144" s="2021"/>
      <c r="S144" s="2063"/>
    </row>
    <row r="145" spans="1:19" ht="30" customHeight="1">
      <c r="A145" s="623"/>
      <c r="B145" s="648" t="s">
        <v>1433</v>
      </c>
      <c r="C145" s="530" t="s">
        <v>1273</v>
      </c>
      <c r="D145" s="539"/>
      <c r="E145" s="649">
        <v>860000</v>
      </c>
      <c r="F145" s="592"/>
      <c r="G145" s="696"/>
      <c r="H145" s="696"/>
      <c r="I145" s="696"/>
      <c r="J145" s="665"/>
      <c r="K145" s="665"/>
      <c r="L145" s="665"/>
      <c r="M145" s="665"/>
      <c r="N145" s="665"/>
      <c r="O145" s="666"/>
      <c r="P145" s="666"/>
      <c r="Q145" s="666"/>
      <c r="R145" s="666"/>
      <c r="S145" s="2063"/>
    </row>
    <row r="146" spans="1:19" ht="30" customHeight="1">
      <c r="A146" s="623"/>
      <c r="B146" s="648" t="s">
        <v>1434</v>
      </c>
      <c r="C146" s="539" t="s">
        <v>1273</v>
      </c>
      <c r="D146" s="539"/>
      <c r="E146" s="653">
        <v>960000</v>
      </c>
      <c r="F146" s="592"/>
      <c r="G146" s="696"/>
      <c r="H146" s="696"/>
      <c r="I146" s="696"/>
      <c r="J146" s="665"/>
      <c r="K146" s="665"/>
      <c r="L146" s="665"/>
      <c r="M146" s="665"/>
      <c r="N146" s="665"/>
      <c r="O146" s="666"/>
      <c r="P146" s="666"/>
      <c r="Q146" s="666"/>
      <c r="R146" s="666"/>
      <c r="S146" s="2063"/>
    </row>
    <row r="147" spans="1:19" ht="30" customHeight="1">
      <c r="A147" s="623"/>
      <c r="B147" s="648" t="s">
        <v>1435</v>
      </c>
      <c r="C147" s="539" t="s">
        <v>1273</v>
      </c>
      <c r="D147" s="539"/>
      <c r="E147" s="653">
        <v>1290000</v>
      </c>
      <c r="F147" s="592"/>
      <c r="G147" s="2057" t="s">
        <v>1436</v>
      </c>
      <c r="H147" s="2057"/>
      <c r="I147" s="2057"/>
      <c r="J147" s="2057"/>
      <c r="K147" s="2057"/>
      <c r="L147" s="2057"/>
      <c r="M147" s="2057"/>
      <c r="N147" s="2057"/>
      <c r="O147" s="2057"/>
      <c r="P147" s="2057"/>
      <c r="Q147" s="2057"/>
      <c r="R147" s="2058"/>
      <c r="S147" s="2063"/>
    </row>
    <row r="148" spans="1:19" ht="30" customHeight="1">
      <c r="A148" s="623"/>
      <c r="B148" s="648" t="s">
        <v>1437</v>
      </c>
      <c r="C148" s="539" t="s">
        <v>1273</v>
      </c>
      <c r="D148" s="539"/>
      <c r="E148" s="653">
        <v>1420000</v>
      </c>
      <c r="F148" s="592"/>
      <c r="G148" s="696"/>
      <c r="H148" s="696"/>
      <c r="I148" s="696"/>
      <c r="J148" s="665"/>
      <c r="K148" s="665"/>
      <c r="L148" s="665"/>
      <c r="M148" s="665"/>
      <c r="N148" s="665"/>
      <c r="O148" s="666"/>
      <c r="P148" s="666"/>
      <c r="Q148" s="666"/>
      <c r="R148" s="666"/>
      <c r="S148" s="2063"/>
    </row>
    <row r="149" spans="1:19" ht="30" customHeight="1">
      <c r="A149" s="623"/>
      <c r="B149" s="648" t="s">
        <v>1438</v>
      </c>
      <c r="C149" s="539" t="s">
        <v>1273</v>
      </c>
      <c r="D149" s="539"/>
      <c r="E149" s="653">
        <v>1870000</v>
      </c>
      <c r="F149" s="592"/>
      <c r="G149" s="696"/>
      <c r="H149" s="696"/>
      <c r="I149" s="696"/>
      <c r="J149" s="665"/>
      <c r="K149" s="665"/>
      <c r="L149" s="665"/>
      <c r="M149" s="665"/>
      <c r="N149" s="665"/>
      <c r="O149" s="666"/>
      <c r="P149" s="666"/>
      <c r="Q149" s="666"/>
      <c r="R149" s="666"/>
      <c r="S149" s="2063"/>
    </row>
    <row r="150" spans="1:19" ht="30" customHeight="1">
      <c r="A150" s="623"/>
      <c r="B150" s="697" t="s">
        <v>1439</v>
      </c>
      <c r="C150" s="549" t="s">
        <v>1273</v>
      </c>
      <c r="D150" s="549"/>
      <c r="E150" s="686">
        <v>1980000</v>
      </c>
      <c r="F150" s="698"/>
      <c r="G150" s="696"/>
      <c r="H150" s="696"/>
      <c r="I150" s="696"/>
      <c r="J150" s="665"/>
      <c r="K150" s="665"/>
      <c r="L150" s="665"/>
      <c r="M150" s="665"/>
      <c r="N150" s="665"/>
      <c r="O150" s="666"/>
      <c r="P150" s="666"/>
      <c r="Q150" s="666"/>
      <c r="R150" s="666"/>
      <c r="S150" s="2063"/>
    </row>
    <row r="151" spans="1:19" ht="45" customHeight="1">
      <c r="A151" s="519">
        <v>2</v>
      </c>
      <c r="B151" s="2059" t="s">
        <v>1478</v>
      </c>
      <c r="C151" s="2059"/>
      <c r="D151" s="2059"/>
      <c r="E151" s="2059"/>
      <c r="F151" s="2059"/>
      <c r="G151" s="2059"/>
      <c r="H151" s="2059"/>
      <c r="I151" s="2059"/>
      <c r="J151" s="2059"/>
      <c r="K151" s="2059"/>
      <c r="L151" s="2059"/>
      <c r="M151" s="2059"/>
      <c r="N151" s="2059"/>
      <c r="O151" s="2059"/>
      <c r="P151" s="2059"/>
      <c r="Q151" s="2059"/>
      <c r="R151" s="2059"/>
      <c r="S151" s="639"/>
    </row>
    <row r="152" spans="1:19">
      <c r="A152" s="623"/>
      <c r="B152" s="699" t="s">
        <v>1291</v>
      </c>
      <c r="C152" s="700"/>
      <c r="D152" s="701"/>
      <c r="E152" s="581"/>
      <c r="F152" s="702"/>
      <c r="G152" s="2100" t="s">
        <v>1292</v>
      </c>
      <c r="H152" s="2101"/>
      <c r="I152" s="2101"/>
      <c r="J152" s="2101"/>
      <c r="K152" s="2101"/>
      <c r="L152" s="2101"/>
      <c r="M152" s="2101"/>
      <c r="N152" s="2101"/>
      <c r="O152" s="2101"/>
      <c r="P152" s="2101"/>
      <c r="Q152" s="2101"/>
      <c r="R152" s="2101"/>
      <c r="S152" s="2064"/>
    </row>
    <row r="153" spans="1:19" ht="30">
      <c r="A153" s="623"/>
      <c r="B153" s="703" t="s">
        <v>1293</v>
      </c>
      <c r="C153" s="539" t="s">
        <v>1273</v>
      </c>
      <c r="D153" s="2044" t="s">
        <v>1294</v>
      </c>
      <c r="E153" s="704">
        <v>1440000</v>
      </c>
      <c r="F153" s="705"/>
      <c r="G153" s="2102"/>
      <c r="H153" s="2039"/>
      <c r="I153" s="2039"/>
      <c r="J153" s="2039"/>
      <c r="K153" s="2039"/>
      <c r="L153" s="2039"/>
      <c r="M153" s="2039"/>
      <c r="N153" s="2039"/>
      <c r="O153" s="2039"/>
      <c r="P153" s="2039"/>
      <c r="Q153" s="2039"/>
      <c r="R153" s="2039"/>
      <c r="S153" s="2065"/>
    </row>
    <row r="154" spans="1:19" ht="30">
      <c r="A154" s="623"/>
      <c r="B154" s="703" t="s">
        <v>1295</v>
      </c>
      <c r="C154" s="539" t="s">
        <v>1273</v>
      </c>
      <c r="D154" s="2045"/>
      <c r="E154" s="704">
        <v>1580000</v>
      </c>
      <c r="F154" s="705"/>
      <c r="G154" s="2102"/>
      <c r="H154" s="2039"/>
      <c r="I154" s="2039"/>
      <c r="J154" s="2039"/>
      <c r="K154" s="2039"/>
      <c r="L154" s="2039"/>
      <c r="M154" s="2039"/>
      <c r="N154" s="2039"/>
      <c r="O154" s="2039"/>
      <c r="P154" s="2039"/>
      <c r="Q154" s="2039"/>
      <c r="R154" s="2039"/>
      <c r="S154" s="2065"/>
    </row>
    <row r="155" spans="1:19" ht="30">
      <c r="A155" s="623"/>
      <c r="B155" s="703" t="s">
        <v>1296</v>
      </c>
      <c r="C155" s="539" t="s">
        <v>1273</v>
      </c>
      <c r="D155" s="2045"/>
      <c r="E155" s="704">
        <v>1690000</v>
      </c>
      <c r="F155" s="705"/>
      <c r="G155" s="2102"/>
      <c r="H155" s="2039"/>
      <c r="I155" s="2039"/>
      <c r="J155" s="2039"/>
      <c r="K155" s="2039"/>
      <c r="L155" s="2039"/>
      <c r="M155" s="2039"/>
      <c r="N155" s="2039"/>
      <c r="O155" s="2039"/>
      <c r="P155" s="2039"/>
      <c r="Q155" s="2039"/>
      <c r="R155" s="2039"/>
      <c r="S155" s="2065"/>
    </row>
    <row r="156" spans="1:19" ht="30">
      <c r="A156" s="623"/>
      <c r="B156" s="703" t="s">
        <v>1297</v>
      </c>
      <c r="C156" s="539" t="s">
        <v>1273</v>
      </c>
      <c r="D156" s="2046"/>
      <c r="E156" s="704">
        <v>2030000</v>
      </c>
      <c r="F156" s="705"/>
      <c r="G156" s="2102"/>
      <c r="H156" s="2039"/>
      <c r="I156" s="2039"/>
      <c r="J156" s="2039"/>
      <c r="K156" s="2039"/>
      <c r="L156" s="2039"/>
      <c r="M156" s="2039"/>
      <c r="N156" s="2039"/>
      <c r="O156" s="2039"/>
      <c r="P156" s="2039"/>
      <c r="Q156" s="2039"/>
      <c r="R156" s="2039"/>
      <c r="S156" s="2065"/>
    </row>
    <row r="157" spans="1:19" ht="30">
      <c r="A157" s="623"/>
      <c r="B157" s="703" t="s">
        <v>1298</v>
      </c>
      <c r="C157" s="539" t="s">
        <v>1273</v>
      </c>
      <c r="D157" s="2044" t="s">
        <v>1294</v>
      </c>
      <c r="E157" s="704">
        <v>2170000</v>
      </c>
      <c r="F157" s="705"/>
      <c r="G157" s="2102"/>
      <c r="H157" s="2039"/>
      <c r="I157" s="2039"/>
      <c r="J157" s="2039"/>
      <c r="K157" s="2039"/>
      <c r="L157" s="2039"/>
      <c r="M157" s="2039"/>
      <c r="N157" s="2039"/>
      <c r="O157" s="2039"/>
      <c r="P157" s="2039"/>
      <c r="Q157" s="2039"/>
      <c r="R157" s="2039"/>
      <c r="S157" s="2065"/>
    </row>
    <row r="158" spans="1:19" ht="30">
      <c r="A158" s="623"/>
      <c r="B158" s="703" t="s">
        <v>1299</v>
      </c>
      <c r="C158" s="539" t="s">
        <v>1273</v>
      </c>
      <c r="D158" s="2045"/>
      <c r="E158" s="704">
        <v>2280000</v>
      </c>
      <c r="F158" s="705"/>
      <c r="G158" s="2102"/>
      <c r="H158" s="2039"/>
      <c r="I158" s="2039"/>
      <c r="J158" s="2039"/>
      <c r="K158" s="2039"/>
      <c r="L158" s="2039"/>
      <c r="M158" s="2039"/>
      <c r="N158" s="2039"/>
      <c r="O158" s="2039"/>
      <c r="P158" s="2039"/>
      <c r="Q158" s="2039"/>
      <c r="R158" s="2039"/>
      <c r="S158" s="2065"/>
    </row>
    <row r="159" spans="1:19" ht="30">
      <c r="A159" s="623"/>
      <c r="B159" s="706" t="s">
        <v>1300</v>
      </c>
      <c r="C159" s="539" t="s">
        <v>1273</v>
      </c>
      <c r="D159" s="2045"/>
      <c r="E159" s="704">
        <v>2910000</v>
      </c>
      <c r="F159" s="705"/>
      <c r="G159" s="2102"/>
      <c r="H159" s="2039"/>
      <c r="I159" s="2039"/>
      <c r="J159" s="2039"/>
      <c r="K159" s="2039"/>
      <c r="L159" s="2039"/>
      <c r="M159" s="2039"/>
      <c r="N159" s="2039"/>
      <c r="O159" s="2039"/>
      <c r="P159" s="2039"/>
      <c r="Q159" s="2039"/>
      <c r="R159" s="2039"/>
      <c r="S159" s="2065"/>
    </row>
    <row r="160" spans="1:19" ht="30">
      <c r="A160" s="623"/>
      <c r="B160" s="706" t="s">
        <v>1301</v>
      </c>
      <c r="C160" s="539" t="s">
        <v>1273</v>
      </c>
      <c r="D160" s="2046"/>
      <c r="E160" s="704">
        <v>3190000</v>
      </c>
      <c r="F160" s="705"/>
      <c r="G160" s="2102"/>
      <c r="H160" s="2039"/>
      <c r="I160" s="2039"/>
      <c r="J160" s="2039"/>
      <c r="K160" s="2039"/>
      <c r="L160" s="2039"/>
      <c r="M160" s="2039"/>
      <c r="N160" s="2039"/>
      <c r="O160" s="2039"/>
      <c r="P160" s="2039"/>
      <c r="Q160" s="2039"/>
      <c r="R160" s="2039"/>
      <c r="S160" s="2065"/>
    </row>
    <row r="161" spans="1:19" ht="30">
      <c r="A161" s="623"/>
      <c r="B161" s="706" t="s">
        <v>1302</v>
      </c>
      <c r="C161" s="539" t="s">
        <v>1273</v>
      </c>
      <c r="D161" s="2044" t="s">
        <v>1294</v>
      </c>
      <c r="E161" s="704">
        <v>3400000</v>
      </c>
      <c r="F161" s="705"/>
      <c r="G161" s="2102"/>
      <c r="H161" s="2039"/>
      <c r="I161" s="2039"/>
      <c r="J161" s="2039"/>
      <c r="K161" s="2039"/>
      <c r="L161" s="2039"/>
      <c r="M161" s="2039"/>
      <c r="N161" s="2039"/>
      <c r="O161" s="2039"/>
      <c r="P161" s="2039"/>
      <c r="Q161" s="2039"/>
      <c r="R161" s="2039"/>
      <c r="S161" s="2065"/>
    </row>
    <row r="162" spans="1:19" ht="30">
      <c r="A162" s="623"/>
      <c r="B162" s="706" t="s">
        <v>1303</v>
      </c>
      <c r="C162" s="539" t="s">
        <v>1273</v>
      </c>
      <c r="D162" s="2045"/>
      <c r="E162" s="704">
        <v>3980000</v>
      </c>
      <c r="F162" s="705"/>
      <c r="G162" s="2102"/>
      <c r="H162" s="2039"/>
      <c r="I162" s="2039"/>
      <c r="J162" s="2039"/>
      <c r="K162" s="2039"/>
      <c r="L162" s="2039"/>
      <c r="M162" s="2039"/>
      <c r="N162" s="2039"/>
      <c r="O162" s="2039"/>
      <c r="P162" s="2039"/>
      <c r="Q162" s="2039"/>
      <c r="R162" s="2039"/>
      <c r="S162" s="2065"/>
    </row>
    <row r="163" spans="1:19" ht="30">
      <c r="A163" s="623"/>
      <c r="B163" s="706" t="s">
        <v>1304</v>
      </c>
      <c r="C163" s="539" t="s">
        <v>1273</v>
      </c>
      <c r="D163" s="2045"/>
      <c r="E163" s="704">
        <v>4500000</v>
      </c>
      <c r="F163" s="705"/>
      <c r="G163" s="2102"/>
      <c r="H163" s="2039"/>
      <c r="I163" s="2039"/>
      <c r="J163" s="2039"/>
      <c r="K163" s="2039"/>
      <c r="L163" s="2039"/>
      <c r="M163" s="2039"/>
      <c r="N163" s="2039"/>
      <c r="O163" s="2039"/>
      <c r="P163" s="2039"/>
      <c r="Q163" s="2039"/>
      <c r="R163" s="2039"/>
      <c r="S163" s="2065"/>
    </row>
    <row r="164" spans="1:19" ht="30">
      <c r="A164" s="623"/>
      <c r="B164" s="706" t="s">
        <v>1305</v>
      </c>
      <c r="C164" s="539" t="s">
        <v>1273</v>
      </c>
      <c r="D164" s="2046"/>
      <c r="E164" s="704">
        <v>4590000</v>
      </c>
      <c r="F164" s="705"/>
      <c r="G164" s="2103"/>
      <c r="H164" s="2104"/>
      <c r="I164" s="2104"/>
      <c r="J164" s="2104"/>
      <c r="K164" s="2104"/>
      <c r="L164" s="2104"/>
      <c r="M164" s="2104"/>
      <c r="N164" s="2104"/>
      <c r="O164" s="2104"/>
      <c r="P164" s="2104"/>
      <c r="Q164" s="2104"/>
      <c r="R164" s="2104"/>
      <c r="S164" s="2066"/>
    </row>
    <row r="165" spans="1:19" ht="30" customHeight="1">
      <c r="A165" s="707" t="s">
        <v>1266</v>
      </c>
      <c r="B165" s="2014" t="s">
        <v>1306</v>
      </c>
      <c r="C165" s="2015"/>
      <c r="D165" s="2015"/>
      <c r="E165" s="2015"/>
      <c r="F165" s="2015"/>
      <c r="G165" s="2015"/>
      <c r="H165" s="2015"/>
      <c r="I165" s="2015"/>
      <c r="J165" s="2015"/>
      <c r="K165" s="2015"/>
      <c r="L165" s="2015"/>
      <c r="M165" s="2015"/>
      <c r="N165" s="2015"/>
      <c r="O165" s="2015"/>
      <c r="P165" s="2015"/>
      <c r="Q165" s="2015"/>
      <c r="R165" s="2016"/>
      <c r="S165" s="581"/>
    </row>
    <row r="166" spans="1:19" ht="39.75" customHeight="1">
      <c r="A166" s="519">
        <v>1</v>
      </c>
      <c r="B166" s="2032" t="s">
        <v>1440</v>
      </c>
      <c r="C166" s="1993"/>
      <c r="D166" s="1993"/>
      <c r="E166" s="1993"/>
      <c r="F166" s="1993"/>
      <c r="G166" s="1993"/>
      <c r="H166" s="1993"/>
      <c r="I166" s="1993"/>
      <c r="J166" s="1993"/>
      <c r="K166" s="1993"/>
      <c r="L166" s="1993"/>
      <c r="M166" s="1993"/>
      <c r="N166" s="1993"/>
      <c r="O166" s="1993"/>
      <c r="P166" s="1993"/>
      <c r="Q166" s="1993"/>
      <c r="R166" s="1993"/>
      <c r="S166" s="719"/>
    </row>
    <row r="167" spans="1:19" ht="30" customHeight="1">
      <c r="A167" s="519"/>
      <c r="B167" s="557" t="s">
        <v>1308</v>
      </c>
      <c r="C167" s="2025"/>
      <c r="D167" s="2026"/>
      <c r="E167" s="2026"/>
      <c r="F167" s="2027"/>
      <c r="G167" s="2025" t="s">
        <v>1309</v>
      </c>
      <c r="H167" s="2026"/>
      <c r="I167" s="2026"/>
      <c r="J167" s="2026"/>
      <c r="K167" s="2026"/>
      <c r="L167" s="2026"/>
      <c r="M167" s="2026"/>
      <c r="N167" s="2026"/>
      <c r="O167" s="2026"/>
      <c r="P167" s="2026"/>
      <c r="Q167" s="2026"/>
      <c r="R167" s="2026"/>
      <c r="S167" s="639"/>
    </row>
    <row r="168" spans="1:19" ht="60" customHeight="1">
      <c r="A168" s="623"/>
      <c r="B168" s="708" t="s">
        <v>1310</v>
      </c>
      <c r="C168" s="608" t="s">
        <v>1479</v>
      </c>
      <c r="D168" s="585"/>
      <c r="E168" s="709"/>
      <c r="F168" s="709"/>
      <c r="G168" s="2034">
        <v>2389000</v>
      </c>
      <c r="H168" s="2035"/>
      <c r="I168" s="2035"/>
      <c r="J168" s="2035"/>
      <c r="K168" s="2035"/>
      <c r="L168" s="2035"/>
      <c r="M168" s="2035"/>
      <c r="N168" s="2035"/>
      <c r="O168" s="2035"/>
      <c r="P168" s="2035"/>
      <c r="Q168" s="2035"/>
      <c r="R168" s="2035"/>
      <c r="S168" s="720"/>
    </row>
    <row r="169" spans="1:19" ht="60" customHeight="1">
      <c r="A169" s="623"/>
      <c r="B169" s="710" t="s">
        <v>1311</v>
      </c>
      <c r="C169" s="608" t="s">
        <v>1479</v>
      </c>
      <c r="D169" s="585"/>
      <c r="E169" s="704"/>
      <c r="F169" s="704"/>
      <c r="G169" s="2034">
        <v>2389000</v>
      </c>
      <c r="H169" s="2035"/>
      <c r="I169" s="2035"/>
      <c r="J169" s="2035"/>
      <c r="K169" s="2035"/>
      <c r="L169" s="2035"/>
      <c r="M169" s="2035"/>
      <c r="N169" s="2035"/>
      <c r="O169" s="2035"/>
      <c r="P169" s="2035"/>
      <c r="Q169" s="2035"/>
      <c r="R169" s="2035"/>
      <c r="S169" s="721"/>
    </row>
    <row r="170" spans="1:19" ht="60" customHeight="1">
      <c r="A170" s="623"/>
      <c r="B170" s="710" t="s">
        <v>1312</v>
      </c>
      <c r="C170" s="608" t="s">
        <v>1479</v>
      </c>
      <c r="D170" s="585"/>
      <c r="E170" s="704"/>
      <c r="F170" s="704"/>
      <c r="G170" s="2034">
        <v>2463000</v>
      </c>
      <c r="H170" s="2035"/>
      <c r="I170" s="2035"/>
      <c r="J170" s="2035"/>
      <c r="K170" s="2035"/>
      <c r="L170" s="2035"/>
      <c r="M170" s="2035"/>
      <c r="N170" s="2035"/>
      <c r="O170" s="2035"/>
      <c r="P170" s="2035"/>
      <c r="Q170" s="2035"/>
      <c r="R170" s="2035"/>
      <c r="S170" s="721"/>
    </row>
    <row r="171" spans="1:19" ht="60" customHeight="1">
      <c r="A171" s="623"/>
      <c r="B171" s="710" t="s">
        <v>1313</v>
      </c>
      <c r="C171" s="608" t="s">
        <v>1479</v>
      </c>
      <c r="D171" s="585"/>
      <c r="E171" s="704"/>
      <c r="F171" s="704"/>
      <c r="G171" s="2034">
        <v>2389000</v>
      </c>
      <c r="H171" s="2035"/>
      <c r="I171" s="2035"/>
      <c r="J171" s="2035"/>
      <c r="K171" s="2035"/>
      <c r="L171" s="2035"/>
      <c r="M171" s="2035"/>
      <c r="N171" s="2035"/>
      <c r="O171" s="2035"/>
      <c r="P171" s="2035"/>
      <c r="Q171" s="2035"/>
      <c r="R171" s="2035"/>
      <c r="S171" s="595"/>
    </row>
    <row r="172" spans="1:19" ht="60" customHeight="1">
      <c r="A172" s="623"/>
      <c r="B172" s="710" t="s">
        <v>1314</v>
      </c>
      <c r="C172" s="608" t="s">
        <v>1479</v>
      </c>
      <c r="D172" s="585"/>
      <c r="E172" s="704"/>
      <c r="F172" s="704"/>
      <c r="G172" s="2034">
        <v>2156000</v>
      </c>
      <c r="H172" s="2035"/>
      <c r="I172" s="2035"/>
      <c r="J172" s="2035"/>
      <c r="K172" s="2035"/>
      <c r="L172" s="2035"/>
      <c r="M172" s="2035"/>
      <c r="N172" s="2035"/>
      <c r="O172" s="2035"/>
      <c r="P172" s="2035"/>
      <c r="Q172" s="2035"/>
      <c r="R172" s="2035"/>
      <c r="S172" s="595"/>
    </row>
    <row r="173" spans="1:19" ht="60" customHeight="1">
      <c r="A173" s="623"/>
      <c r="B173" s="710" t="s">
        <v>1315</v>
      </c>
      <c r="C173" s="608" t="s">
        <v>1479</v>
      </c>
      <c r="D173" s="585"/>
      <c r="E173" s="704"/>
      <c r="F173" s="704"/>
      <c r="G173" s="2034">
        <v>2156000</v>
      </c>
      <c r="H173" s="2035"/>
      <c r="I173" s="2035"/>
      <c r="J173" s="2035"/>
      <c r="K173" s="2035"/>
      <c r="L173" s="2035"/>
      <c r="M173" s="2035"/>
      <c r="N173" s="2035"/>
      <c r="O173" s="2035"/>
      <c r="P173" s="2035"/>
      <c r="Q173" s="2035"/>
      <c r="R173" s="2035"/>
      <c r="S173" s="595"/>
    </row>
    <row r="174" spans="1:19" ht="60" customHeight="1">
      <c r="A174" s="623"/>
      <c r="B174" s="710" t="s">
        <v>1316</v>
      </c>
      <c r="C174" s="608" t="s">
        <v>1479</v>
      </c>
      <c r="D174" s="585"/>
      <c r="E174" s="704"/>
      <c r="F174" s="704"/>
      <c r="G174" s="2034">
        <v>2156000</v>
      </c>
      <c r="H174" s="2035"/>
      <c r="I174" s="2035"/>
      <c r="J174" s="2035"/>
      <c r="K174" s="2035"/>
      <c r="L174" s="2035"/>
      <c r="M174" s="2035"/>
      <c r="N174" s="2035"/>
      <c r="O174" s="2035"/>
      <c r="P174" s="2035"/>
      <c r="Q174" s="2035"/>
      <c r="R174" s="2035"/>
      <c r="S174" s="595"/>
    </row>
    <row r="175" spans="1:19" ht="39.950000000000003" customHeight="1">
      <c r="A175" s="524"/>
      <c r="B175" s="711" t="s">
        <v>1317</v>
      </c>
      <c r="C175" s="712"/>
      <c r="D175" s="585"/>
      <c r="E175" s="704"/>
      <c r="F175" s="704"/>
      <c r="G175" s="2034"/>
      <c r="H175" s="2035"/>
      <c r="I175" s="2035"/>
      <c r="J175" s="2035"/>
      <c r="K175" s="2035"/>
      <c r="L175" s="2035"/>
      <c r="M175" s="2035"/>
      <c r="N175" s="2035"/>
      <c r="O175" s="2035"/>
      <c r="P175" s="2035"/>
      <c r="Q175" s="2035"/>
      <c r="R175" s="2035"/>
      <c r="S175" s="595"/>
    </row>
    <row r="176" spans="1:19" ht="60" customHeight="1">
      <c r="A176" s="623"/>
      <c r="B176" s="713" t="s">
        <v>1318</v>
      </c>
      <c r="C176" s="608" t="s">
        <v>1479</v>
      </c>
      <c r="D176" s="585"/>
      <c r="E176" s="704"/>
      <c r="F176" s="704"/>
      <c r="G176" s="2034">
        <v>3198000</v>
      </c>
      <c r="H176" s="2035"/>
      <c r="I176" s="2035"/>
      <c r="J176" s="2035"/>
      <c r="K176" s="2035"/>
      <c r="L176" s="2035"/>
      <c r="M176" s="2035"/>
      <c r="N176" s="2035"/>
      <c r="O176" s="2035"/>
      <c r="P176" s="2035"/>
      <c r="Q176" s="2035"/>
      <c r="R176" s="2035"/>
      <c r="S176" s="595"/>
    </row>
    <row r="177" spans="1:19" ht="60" customHeight="1">
      <c r="A177" s="623"/>
      <c r="B177" s="713" t="s">
        <v>1319</v>
      </c>
      <c r="C177" s="608" t="s">
        <v>1479</v>
      </c>
      <c r="D177" s="585"/>
      <c r="E177" s="704"/>
      <c r="F177" s="704"/>
      <c r="G177" s="2034">
        <v>3198000</v>
      </c>
      <c r="H177" s="2035"/>
      <c r="I177" s="2035"/>
      <c r="J177" s="2035"/>
      <c r="K177" s="2035"/>
      <c r="L177" s="2035"/>
      <c r="M177" s="2035"/>
      <c r="N177" s="2035"/>
      <c r="O177" s="2035"/>
      <c r="P177" s="2035"/>
      <c r="Q177" s="2035"/>
      <c r="R177" s="2035"/>
      <c r="S177" s="595"/>
    </row>
    <row r="178" spans="1:19" ht="60" customHeight="1">
      <c r="A178" s="623"/>
      <c r="B178" s="713" t="s">
        <v>1320</v>
      </c>
      <c r="C178" s="608" t="s">
        <v>1479</v>
      </c>
      <c r="D178" s="585"/>
      <c r="E178" s="704"/>
      <c r="F178" s="704"/>
      <c r="G178" s="2034">
        <v>3198000</v>
      </c>
      <c r="H178" s="2035"/>
      <c r="I178" s="2035"/>
      <c r="J178" s="2035"/>
      <c r="K178" s="2035"/>
      <c r="L178" s="2035"/>
      <c r="M178" s="2035"/>
      <c r="N178" s="2035"/>
      <c r="O178" s="2035"/>
      <c r="P178" s="2035"/>
      <c r="Q178" s="2035"/>
      <c r="R178" s="2035"/>
      <c r="S178" s="595"/>
    </row>
    <row r="179" spans="1:19" ht="60" customHeight="1">
      <c r="A179" s="623"/>
      <c r="B179" s="713" t="s">
        <v>1321</v>
      </c>
      <c r="C179" s="608" t="s">
        <v>1479</v>
      </c>
      <c r="D179" s="585"/>
      <c r="E179" s="704"/>
      <c r="F179" s="704"/>
      <c r="G179" s="2034">
        <v>2973000</v>
      </c>
      <c r="H179" s="2035"/>
      <c r="I179" s="2035"/>
      <c r="J179" s="2035"/>
      <c r="K179" s="2035"/>
      <c r="L179" s="2035"/>
      <c r="M179" s="2035"/>
      <c r="N179" s="2035"/>
      <c r="O179" s="2035"/>
      <c r="P179" s="2035"/>
      <c r="Q179" s="2035"/>
      <c r="R179" s="2035"/>
      <c r="S179" s="581"/>
    </row>
    <row r="180" spans="1:19" ht="60" customHeight="1">
      <c r="A180" s="623"/>
      <c r="B180" s="713" t="s">
        <v>1322</v>
      </c>
      <c r="C180" s="608" t="s">
        <v>1479</v>
      </c>
      <c r="D180" s="585"/>
      <c r="E180" s="704"/>
      <c r="F180" s="704"/>
      <c r="G180" s="2034">
        <v>2973000</v>
      </c>
      <c r="H180" s="2035"/>
      <c r="I180" s="2035"/>
      <c r="J180" s="2035"/>
      <c r="K180" s="2035"/>
      <c r="L180" s="2035"/>
      <c r="M180" s="2035"/>
      <c r="N180" s="2035"/>
      <c r="O180" s="2035"/>
      <c r="P180" s="2035"/>
      <c r="Q180" s="2035"/>
      <c r="R180" s="2035"/>
      <c r="S180" s="581"/>
    </row>
    <row r="181" spans="1:19" ht="60" customHeight="1">
      <c r="A181" s="623"/>
      <c r="B181" s="713" t="s">
        <v>1323</v>
      </c>
      <c r="C181" s="608" t="s">
        <v>1479</v>
      </c>
      <c r="D181" s="585"/>
      <c r="E181" s="704"/>
      <c r="F181" s="704"/>
      <c r="G181" s="2034">
        <v>2973000</v>
      </c>
      <c r="H181" s="2035"/>
      <c r="I181" s="2035"/>
      <c r="J181" s="2035"/>
      <c r="K181" s="2035"/>
      <c r="L181" s="2035"/>
      <c r="M181" s="2035"/>
      <c r="N181" s="2035"/>
      <c r="O181" s="2035"/>
      <c r="P181" s="2035"/>
      <c r="Q181" s="2035"/>
      <c r="R181" s="2035"/>
      <c r="S181" s="581"/>
    </row>
    <row r="182" spans="1:19" ht="60" customHeight="1">
      <c r="A182" s="623"/>
      <c r="B182" s="713" t="s">
        <v>1324</v>
      </c>
      <c r="C182" s="608" t="s">
        <v>1479</v>
      </c>
      <c r="D182" s="585"/>
      <c r="E182" s="704"/>
      <c r="F182" s="704"/>
      <c r="G182" s="2034">
        <v>2973000</v>
      </c>
      <c r="H182" s="2035"/>
      <c r="I182" s="2035"/>
      <c r="J182" s="2035"/>
      <c r="K182" s="2035"/>
      <c r="L182" s="2035"/>
      <c r="M182" s="2035"/>
      <c r="N182" s="2035"/>
      <c r="O182" s="2035"/>
      <c r="P182" s="2035"/>
      <c r="Q182" s="2035"/>
      <c r="R182" s="2035"/>
      <c r="S182" s="581"/>
    </row>
    <row r="183" spans="1:19" ht="39.950000000000003" customHeight="1">
      <c r="A183" s="524"/>
      <c r="B183" s="2032" t="s">
        <v>1378</v>
      </c>
      <c r="C183" s="2033"/>
      <c r="D183" s="585"/>
      <c r="E183" s="704"/>
      <c r="F183" s="704"/>
      <c r="G183" s="2034"/>
      <c r="H183" s="2035"/>
      <c r="I183" s="2035"/>
      <c r="J183" s="2035"/>
      <c r="K183" s="2035"/>
      <c r="L183" s="2035"/>
      <c r="M183" s="2035"/>
      <c r="N183" s="2035"/>
      <c r="O183" s="2035"/>
      <c r="P183" s="2035"/>
      <c r="Q183" s="2035"/>
      <c r="R183" s="2035"/>
      <c r="S183" s="581"/>
    </row>
    <row r="184" spans="1:19" ht="74.25" customHeight="1">
      <c r="A184" s="623"/>
      <c r="B184" s="710" t="s">
        <v>1326</v>
      </c>
      <c r="C184" s="608" t="s">
        <v>1479</v>
      </c>
      <c r="D184" s="585"/>
      <c r="E184" s="704"/>
      <c r="F184" s="704"/>
      <c r="G184" s="2034">
        <v>3898000</v>
      </c>
      <c r="H184" s="2035"/>
      <c r="I184" s="2035"/>
      <c r="J184" s="2035"/>
      <c r="K184" s="2035"/>
      <c r="L184" s="2035"/>
      <c r="M184" s="2035"/>
      <c r="N184" s="2035"/>
      <c r="O184" s="2035"/>
      <c r="P184" s="2035"/>
      <c r="Q184" s="2035"/>
      <c r="R184" s="2035"/>
      <c r="S184" s="581"/>
    </row>
    <row r="185" spans="1:19" ht="76.5" customHeight="1">
      <c r="A185" s="623"/>
      <c r="B185" s="710" t="s">
        <v>1327</v>
      </c>
      <c r="C185" s="608" t="s">
        <v>1479</v>
      </c>
      <c r="D185" s="585"/>
      <c r="E185" s="704"/>
      <c r="F185" s="704"/>
      <c r="G185" s="2034">
        <v>3898000</v>
      </c>
      <c r="H185" s="2035"/>
      <c r="I185" s="2035"/>
      <c r="J185" s="2035"/>
      <c r="K185" s="2035"/>
      <c r="L185" s="2035"/>
      <c r="M185" s="2035"/>
      <c r="N185" s="2035"/>
      <c r="O185" s="2035"/>
      <c r="P185" s="2035"/>
      <c r="Q185" s="2035"/>
      <c r="R185" s="2035"/>
      <c r="S185" s="581"/>
    </row>
    <row r="186" spans="1:19" ht="81" customHeight="1">
      <c r="A186" s="623"/>
      <c r="B186" s="710" t="s">
        <v>1328</v>
      </c>
      <c r="C186" s="608" t="s">
        <v>1479</v>
      </c>
      <c r="D186" s="585"/>
      <c r="E186" s="704"/>
      <c r="F186" s="714"/>
      <c r="G186" s="2034">
        <v>3898000</v>
      </c>
      <c r="H186" s="2035"/>
      <c r="I186" s="2035"/>
      <c r="J186" s="2035"/>
      <c r="K186" s="2035"/>
      <c r="L186" s="2035"/>
      <c r="M186" s="2035"/>
      <c r="N186" s="2035"/>
      <c r="O186" s="2035"/>
      <c r="P186" s="2035"/>
      <c r="Q186" s="2035"/>
      <c r="R186" s="2035"/>
      <c r="S186" s="581"/>
    </row>
    <row r="187" spans="1:19" ht="72" customHeight="1">
      <c r="A187" s="623"/>
      <c r="B187" s="710" t="s">
        <v>1329</v>
      </c>
      <c r="C187" s="608" t="s">
        <v>1479</v>
      </c>
      <c r="D187" s="585"/>
      <c r="E187" s="704"/>
      <c r="F187" s="704"/>
      <c r="G187" s="2034">
        <v>3473000</v>
      </c>
      <c r="H187" s="2035"/>
      <c r="I187" s="2036"/>
      <c r="J187" s="2036"/>
      <c r="K187" s="2036"/>
      <c r="L187" s="2036"/>
      <c r="M187" s="2036"/>
      <c r="N187" s="2036"/>
      <c r="O187" s="2036"/>
      <c r="P187" s="2036"/>
      <c r="Q187" s="2036"/>
      <c r="R187" s="2036"/>
      <c r="S187" s="581"/>
    </row>
    <row r="188" spans="1:19" ht="75" customHeight="1">
      <c r="A188" s="623"/>
      <c r="B188" s="715" t="s">
        <v>1330</v>
      </c>
      <c r="C188" s="608" t="s">
        <v>1479</v>
      </c>
      <c r="D188" s="585"/>
      <c r="E188" s="704"/>
      <c r="F188" s="704"/>
      <c r="G188" s="2034">
        <v>3473000</v>
      </c>
      <c r="H188" s="2035"/>
      <c r="I188" s="2036"/>
      <c r="J188" s="2036"/>
      <c r="K188" s="2036"/>
      <c r="L188" s="2036"/>
      <c r="M188" s="2036"/>
      <c r="N188" s="2036"/>
      <c r="O188" s="2036"/>
      <c r="P188" s="2036"/>
      <c r="Q188" s="2036"/>
      <c r="R188" s="2036"/>
      <c r="S188" s="581"/>
    </row>
    <row r="189" spans="1:19" ht="80.25" customHeight="1">
      <c r="A189" s="623"/>
      <c r="B189" s="669" t="s">
        <v>1331</v>
      </c>
      <c r="C189" s="608" t="s">
        <v>1479</v>
      </c>
      <c r="D189" s="585"/>
      <c r="E189" s="704"/>
      <c r="F189" s="704"/>
      <c r="G189" s="2034">
        <v>3473000</v>
      </c>
      <c r="H189" s="2035"/>
      <c r="I189" s="2036"/>
      <c r="J189" s="2036"/>
      <c r="K189" s="2036"/>
      <c r="L189" s="2036"/>
      <c r="M189" s="2036"/>
      <c r="N189" s="2036"/>
      <c r="O189" s="2036"/>
      <c r="P189" s="2036"/>
      <c r="Q189" s="2036"/>
      <c r="R189" s="2036"/>
      <c r="S189" s="581"/>
    </row>
    <row r="190" spans="1:19" ht="81" customHeight="1">
      <c r="A190" s="623"/>
      <c r="B190" s="716" t="s">
        <v>1332</v>
      </c>
      <c r="C190" s="608" t="s">
        <v>1479</v>
      </c>
      <c r="D190" s="585"/>
      <c r="E190" s="704"/>
      <c r="F190" s="704"/>
      <c r="G190" s="2034">
        <v>3473000</v>
      </c>
      <c r="H190" s="2035"/>
      <c r="I190" s="2036"/>
      <c r="J190" s="2036"/>
      <c r="K190" s="2036"/>
      <c r="L190" s="2036"/>
      <c r="M190" s="2036"/>
      <c r="N190" s="2036"/>
      <c r="O190" s="2036"/>
      <c r="P190" s="2036"/>
      <c r="Q190" s="2036"/>
      <c r="R190" s="2036"/>
      <c r="S190" s="581"/>
    </row>
    <row r="191" spans="1:19" ht="60" customHeight="1">
      <c r="A191" s="623"/>
      <c r="B191" s="717" t="s">
        <v>1333</v>
      </c>
      <c r="C191" s="608" t="s">
        <v>1479</v>
      </c>
      <c r="D191" s="585"/>
      <c r="E191" s="704"/>
      <c r="F191" s="704"/>
      <c r="G191" s="2034">
        <v>2850000</v>
      </c>
      <c r="H191" s="2035"/>
      <c r="I191" s="2035"/>
      <c r="J191" s="2035"/>
      <c r="K191" s="2035"/>
      <c r="L191" s="2035"/>
      <c r="M191" s="2035"/>
      <c r="N191" s="2035"/>
      <c r="O191" s="2035"/>
      <c r="P191" s="2035"/>
      <c r="Q191" s="2035"/>
      <c r="R191" s="2035"/>
      <c r="S191" s="586"/>
    </row>
  </sheetData>
  <mergeCells count="135">
    <mergeCell ref="S120:S124"/>
    <mergeCell ref="S126:S143"/>
    <mergeCell ref="S144:S150"/>
    <mergeCell ref="S152:S164"/>
    <mergeCell ref="G11:R19"/>
    <mergeCell ref="G66:P68"/>
    <mergeCell ref="G20:R24"/>
    <mergeCell ref="G27:R34"/>
    <mergeCell ref="G37:R42"/>
    <mergeCell ref="G44:R51"/>
    <mergeCell ref="G53:R58"/>
    <mergeCell ref="G61:P63"/>
    <mergeCell ref="G87:R89"/>
    <mergeCell ref="G90:R92"/>
    <mergeCell ref="G93:R95"/>
    <mergeCell ref="G73:P74"/>
    <mergeCell ref="G76:O77"/>
    <mergeCell ref="G79:P80"/>
    <mergeCell ref="G83:P84"/>
    <mergeCell ref="H99:R106"/>
    <mergeCell ref="G130:R133"/>
    <mergeCell ref="G152:R164"/>
    <mergeCell ref="S72:S74"/>
    <mergeCell ref="S75:S77"/>
    <mergeCell ref="S78:S80"/>
    <mergeCell ref="S82:S84"/>
    <mergeCell ref="S90:S92"/>
    <mergeCell ref="S93:S95"/>
    <mergeCell ref="S99:S106"/>
    <mergeCell ref="S107:S112"/>
    <mergeCell ref="S114:S118"/>
    <mergeCell ref="G188:R188"/>
    <mergeCell ref="G189:R189"/>
    <mergeCell ref="G182:R182"/>
    <mergeCell ref="G147:R147"/>
    <mergeCell ref="B151:R151"/>
    <mergeCell ref="B165:R165"/>
    <mergeCell ref="B166:R166"/>
    <mergeCell ref="C167:F167"/>
    <mergeCell ref="G167:R167"/>
    <mergeCell ref="G168:R168"/>
    <mergeCell ref="G169:R169"/>
    <mergeCell ref="G170:R170"/>
    <mergeCell ref="D161:D164"/>
    <mergeCell ref="B120:R120"/>
    <mergeCell ref="B121:R121"/>
    <mergeCell ref="B122:O122"/>
    <mergeCell ref="B123:R123"/>
    <mergeCell ref="G190:R190"/>
    <mergeCell ref="G191:R191"/>
    <mergeCell ref="A5:A6"/>
    <mergeCell ref="A120:A124"/>
    <mergeCell ref="B5:B6"/>
    <mergeCell ref="C5:C6"/>
    <mergeCell ref="D5:D6"/>
    <mergeCell ref="D12:D19"/>
    <mergeCell ref="D21:D24"/>
    <mergeCell ref="D27:D34"/>
    <mergeCell ref="D37:D42"/>
    <mergeCell ref="D44:D51"/>
    <mergeCell ref="D53:D58"/>
    <mergeCell ref="D61:D63"/>
    <mergeCell ref="D66:D68"/>
    <mergeCell ref="D76:D77"/>
    <mergeCell ref="D79:D80"/>
    <mergeCell ref="D100:D106"/>
    <mergeCell ref="D108:D112"/>
    <mergeCell ref="D114:D118"/>
    <mergeCell ref="D153:D156"/>
    <mergeCell ref="D157:D160"/>
    <mergeCell ref="G180:R180"/>
    <mergeCell ref="G181:R181"/>
    <mergeCell ref="B183:C183"/>
    <mergeCell ref="G183:R183"/>
    <mergeCell ref="G184:R184"/>
    <mergeCell ref="G185:R185"/>
    <mergeCell ref="G186:R186"/>
    <mergeCell ref="G187:R187"/>
    <mergeCell ref="G171:R171"/>
    <mergeCell ref="G172:R172"/>
    <mergeCell ref="G173:R173"/>
    <mergeCell ref="G174:R174"/>
    <mergeCell ref="G175:R175"/>
    <mergeCell ref="G176:R176"/>
    <mergeCell ref="G177:R177"/>
    <mergeCell ref="G178:R178"/>
    <mergeCell ref="G179:R179"/>
    <mergeCell ref="B124:R124"/>
    <mergeCell ref="B125:F125"/>
    <mergeCell ref="G125:R125"/>
    <mergeCell ref="B144:F144"/>
    <mergeCell ref="G144:R144"/>
    <mergeCell ref="B99:D99"/>
    <mergeCell ref="E107:R107"/>
    <mergeCell ref="H108:I108"/>
    <mergeCell ref="H109:I109"/>
    <mergeCell ref="H110:I110"/>
    <mergeCell ref="H111:I111"/>
    <mergeCell ref="H112:I112"/>
    <mergeCell ref="E113:R113"/>
    <mergeCell ref="B119:R119"/>
    <mergeCell ref="B72:R72"/>
    <mergeCell ref="B75:R75"/>
    <mergeCell ref="B78:R78"/>
    <mergeCell ref="B82:R82"/>
    <mergeCell ref="B85:R85"/>
    <mergeCell ref="B86:R86"/>
    <mergeCell ref="B96:R96"/>
    <mergeCell ref="B97:R97"/>
    <mergeCell ref="B98:E98"/>
    <mergeCell ref="A25:S25"/>
    <mergeCell ref="B26:R26"/>
    <mergeCell ref="B35:S35"/>
    <mergeCell ref="B43:S43"/>
    <mergeCell ref="B52:R52"/>
    <mergeCell ref="B59:R59"/>
    <mergeCell ref="B64:R64"/>
    <mergeCell ref="B70:R70"/>
    <mergeCell ref="G71:R71"/>
    <mergeCell ref="S37:S42"/>
    <mergeCell ref="S53:S58"/>
    <mergeCell ref="S60:S63"/>
    <mergeCell ref="S65:S68"/>
    <mergeCell ref="A1:S1"/>
    <mergeCell ref="A2:S2"/>
    <mergeCell ref="B3:S3"/>
    <mergeCell ref="R4:S4"/>
    <mergeCell ref="E5:R5"/>
    <mergeCell ref="A8:R8"/>
    <mergeCell ref="B10:R10"/>
    <mergeCell ref="B11:F11"/>
    <mergeCell ref="B20:F20"/>
    <mergeCell ref="S5:S6"/>
    <mergeCell ref="S11:S19"/>
    <mergeCell ref="S20:S23"/>
  </mergeCells>
  <pageMargins left="0.289370079" right="0.25" top="0.49803149600000002" bottom="0.484251969" header="0.31496062992126" footer="0.31496062992126"/>
  <pageSetup scale="65" orientation="landscape" r:id="rId1"/>
  <headerFooter>
    <oddFooter>&amp;CPage &amp;P&amp;R&amp;A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191"/>
  <sheetViews>
    <sheetView topLeftCell="A7" zoomScale="90" zoomScaleNormal="90" zoomScalePageLayoutView="90" workbookViewId="0">
      <selection activeCell="G11" sqref="G11:R19"/>
    </sheetView>
  </sheetViews>
  <sheetFormatPr defaultColWidth="9.140625" defaultRowHeight="15"/>
  <cols>
    <col min="1" max="1" width="5.28515625" style="307" customWidth="1"/>
    <col min="2" max="2" width="34.140625" style="307" customWidth="1"/>
    <col min="3" max="3" width="8.28515625" style="307" customWidth="1"/>
    <col min="4" max="4" width="12.140625" style="307" customWidth="1"/>
    <col min="5" max="5" width="11.42578125" style="307" customWidth="1"/>
    <col min="6" max="6" width="10.42578125" style="307" customWidth="1"/>
    <col min="7" max="7" width="12.140625" style="307" customWidth="1"/>
    <col min="8" max="8" width="8.85546875" style="307" customWidth="1"/>
    <col min="9" max="9" width="9.7109375" style="307" customWidth="1"/>
    <col min="10" max="10" width="10.42578125" style="307" customWidth="1"/>
    <col min="11" max="11" width="8.140625" style="307" customWidth="1"/>
    <col min="12" max="12" width="7.85546875" style="307" customWidth="1"/>
    <col min="13" max="13" width="10.5703125" style="307" customWidth="1"/>
    <col min="14" max="14" width="11.140625" style="307" customWidth="1"/>
    <col min="15" max="15" width="7.140625" style="307" customWidth="1"/>
    <col min="16" max="16" width="9.140625" style="307" customWidth="1"/>
    <col min="17" max="17" width="9.5703125" style="307" customWidth="1"/>
    <col min="18" max="18" width="8.5703125" style="307" customWidth="1"/>
    <col min="19" max="19" width="9.85546875" style="307" customWidth="1"/>
    <col min="20" max="16384" width="9.140625" style="307"/>
  </cols>
  <sheetData>
    <row r="1" spans="1:19" ht="30" customHeight="1">
      <c r="A1" s="2105" t="s">
        <v>1149</v>
      </c>
      <c r="B1" s="2105"/>
      <c r="C1" s="2105"/>
      <c r="D1" s="2105"/>
      <c r="E1" s="2105"/>
      <c r="F1" s="2105"/>
      <c r="G1" s="2105"/>
      <c r="H1" s="2105"/>
      <c r="I1" s="2105"/>
      <c r="J1" s="2105"/>
      <c r="K1" s="2105"/>
      <c r="L1" s="2105"/>
      <c r="M1" s="2105"/>
      <c r="N1" s="2105"/>
      <c r="O1" s="2105"/>
      <c r="P1" s="2105"/>
      <c r="Q1" s="2105"/>
      <c r="R1" s="2105"/>
      <c r="S1" s="2105"/>
    </row>
    <row r="2" spans="1:19" ht="18" customHeight="1">
      <c r="A2" s="2106" t="s">
        <v>1480</v>
      </c>
      <c r="B2" s="2107"/>
      <c r="C2" s="2107"/>
      <c r="D2" s="2107"/>
      <c r="E2" s="2107"/>
      <c r="F2" s="2107"/>
      <c r="G2" s="2107"/>
      <c r="H2" s="2107"/>
      <c r="I2" s="2107"/>
      <c r="J2" s="2107"/>
      <c r="K2" s="2107"/>
      <c r="L2" s="2107"/>
      <c r="M2" s="2107"/>
      <c r="N2" s="2107"/>
      <c r="O2" s="2107"/>
      <c r="P2" s="2107"/>
      <c r="Q2" s="2107"/>
      <c r="R2" s="2107"/>
      <c r="S2" s="2107"/>
    </row>
    <row r="3" spans="1:19" ht="20.100000000000001" customHeight="1">
      <c r="A3" s="308"/>
      <c r="B3" s="2108" t="s">
        <v>1481</v>
      </c>
      <c r="C3" s="2108"/>
      <c r="D3" s="2108"/>
      <c r="E3" s="2108"/>
      <c r="F3" s="2108"/>
      <c r="G3" s="2108"/>
      <c r="H3" s="2108"/>
      <c r="I3" s="2108"/>
      <c r="J3" s="2108"/>
      <c r="K3" s="2108"/>
      <c r="L3" s="2108"/>
      <c r="M3" s="2108"/>
      <c r="N3" s="2108"/>
      <c r="O3" s="2108"/>
      <c r="P3" s="2108"/>
      <c r="Q3" s="2108"/>
      <c r="R3" s="2108"/>
      <c r="S3" s="2108"/>
    </row>
    <row r="4" spans="1:19" ht="20.100000000000001" customHeight="1">
      <c r="A4" s="308"/>
      <c r="B4" s="309"/>
      <c r="C4" s="309"/>
      <c r="D4" s="309"/>
      <c r="E4" s="309"/>
      <c r="F4" s="309"/>
      <c r="G4" s="309"/>
      <c r="H4" s="309"/>
      <c r="I4" s="309"/>
      <c r="J4" s="309"/>
      <c r="K4" s="309"/>
      <c r="L4" s="309"/>
      <c r="M4" s="309"/>
      <c r="N4" s="309"/>
      <c r="O4" s="309"/>
      <c r="P4" s="309"/>
      <c r="Q4" s="309"/>
      <c r="R4" s="2109" t="s">
        <v>1152</v>
      </c>
      <c r="S4" s="2109"/>
    </row>
    <row r="5" spans="1:19" ht="24.95" customHeight="1">
      <c r="A5" s="2131" t="s">
        <v>1153</v>
      </c>
      <c r="B5" s="2179" t="s">
        <v>1154</v>
      </c>
      <c r="C5" s="2180" t="s">
        <v>1155</v>
      </c>
      <c r="D5" s="2182" t="s">
        <v>1156</v>
      </c>
      <c r="E5" s="2110" t="s">
        <v>1157</v>
      </c>
      <c r="F5" s="2111"/>
      <c r="G5" s="2111"/>
      <c r="H5" s="2111"/>
      <c r="I5" s="2111"/>
      <c r="J5" s="2111"/>
      <c r="K5" s="2111"/>
      <c r="L5" s="2111"/>
      <c r="M5" s="2111"/>
      <c r="N5" s="2111"/>
      <c r="O5" s="2111"/>
      <c r="P5" s="2111"/>
      <c r="Q5" s="2111"/>
      <c r="R5" s="2111"/>
      <c r="S5" s="2121" t="s">
        <v>10</v>
      </c>
    </row>
    <row r="6" spans="1:19" ht="79.5" customHeight="1">
      <c r="A6" s="2131"/>
      <c r="B6" s="2168"/>
      <c r="C6" s="2181"/>
      <c r="D6" s="2183"/>
      <c r="E6" s="311" t="s">
        <v>1158</v>
      </c>
      <c r="F6" s="311" t="s">
        <v>1159</v>
      </c>
      <c r="G6" s="312" t="s">
        <v>1160</v>
      </c>
      <c r="H6" s="313" t="s">
        <v>1161</v>
      </c>
      <c r="I6" s="312" t="s">
        <v>1162</v>
      </c>
      <c r="J6" s="369" t="s">
        <v>1163</v>
      </c>
      <c r="K6" s="312" t="s">
        <v>1164</v>
      </c>
      <c r="L6" s="369" t="s">
        <v>1165</v>
      </c>
      <c r="M6" s="369" t="s">
        <v>1166</v>
      </c>
      <c r="N6" s="369" t="s">
        <v>1167</v>
      </c>
      <c r="O6" s="369" t="s">
        <v>1168</v>
      </c>
      <c r="P6" s="369" t="s">
        <v>1169</v>
      </c>
      <c r="Q6" s="369" t="s">
        <v>1170</v>
      </c>
      <c r="R6" s="373" t="s">
        <v>1171</v>
      </c>
      <c r="S6" s="2121"/>
    </row>
    <row r="7" spans="1:19" s="306" customFormat="1">
      <c r="A7" s="310"/>
      <c r="B7" s="310" t="s">
        <v>1336</v>
      </c>
      <c r="C7" s="310" t="s">
        <v>1337</v>
      </c>
      <c r="D7" s="310" t="s">
        <v>1338</v>
      </c>
      <c r="E7" s="310" t="s">
        <v>1339</v>
      </c>
      <c r="F7" s="310" t="s">
        <v>1340</v>
      </c>
      <c r="G7" s="310">
        <v>1</v>
      </c>
      <c r="H7" s="310">
        <v>2</v>
      </c>
      <c r="I7" s="310">
        <v>3</v>
      </c>
      <c r="J7" s="310">
        <v>4</v>
      </c>
      <c r="K7" s="310">
        <v>5</v>
      </c>
      <c r="L7" s="310">
        <v>6</v>
      </c>
      <c r="M7" s="310">
        <v>7</v>
      </c>
      <c r="N7" s="310">
        <v>8</v>
      </c>
      <c r="O7" s="310">
        <v>9</v>
      </c>
      <c r="P7" s="310">
        <v>10</v>
      </c>
      <c r="Q7" s="310">
        <v>11</v>
      </c>
      <c r="R7" s="310">
        <v>12</v>
      </c>
      <c r="S7" s="310"/>
    </row>
    <row r="8" spans="1:19" ht="30" customHeight="1">
      <c r="A8" s="2112" t="s">
        <v>1172</v>
      </c>
      <c r="B8" s="2113"/>
      <c r="C8" s="2113"/>
      <c r="D8" s="2113"/>
      <c r="E8" s="2113"/>
      <c r="F8" s="2113"/>
      <c r="G8" s="2113"/>
      <c r="H8" s="2114"/>
      <c r="I8" s="2114"/>
      <c r="J8" s="2113"/>
      <c r="K8" s="2113"/>
      <c r="L8" s="2113"/>
      <c r="M8" s="2113"/>
      <c r="N8" s="2113"/>
      <c r="O8" s="2113"/>
      <c r="P8" s="2113"/>
      <c r="Q8" s="2113"/>
      <c r="R8" s="2115"/>
      <c r="S8" s="374"/>
    </row>
    <row r="9" spans="1:19" ht="30" customHeight="1">
      <c r="A9" s="315"/>
      <c r="B9" s="316" t="s">
        <v>1173</v>
      </c>
      <c r="C9" s="317"/>
      <c r="D9" s="317"/>
      <c r="E9" s="317"/>
      <c r="F9" s="317"/>
      <c r="G9" s="317"/>
      <c r="H9" s="317"/>
      <c r="I9" s="317"/>
      <c r="J9" s="317"/>
      <c r="K9" s="317"/>
      <c r="L9" s="317"/>
      <c r="M9" s="317"/>
      <c r="N9" s="317"/>
      <c r="O9" s="317"/>
      <c r="P9" s="317"/>
      <c r="Q9" s="317"/>
      <c r="R9" s="375"/>
      <c r="S9" s="374"/>
    </row>
    <row r="10" spans="1:19" ht="50.1" customHeight="1">
      <c r="A10" s="318">
        <v>1</v>
      </c>
      <c r="B10" s="2116" t="s">
        <v>1443</v>
      </c>
      <c r="C10" s="2117"/>
      <c r="D10" s="2117"/>
      <c r="E10" s="2117"/>
      <c r="F10" s="2117"/>
      <c r="G10" s="2117"/>
      <c r="H10" s="2117"/>
      <c r="I10" s="2117"/>
      <c r="J10" s="2117"/>
      <c r="K10" s="2117"/>
      <c r="L10" s="2117"/>
      <c r="M10" s="2117"/>
      <c r="N10" s="2117"/>
      <c r="O10" s="2117"/>
      <c r="P10" s="2117"/>
      <c r="Q10" s="2117"/>
      <c r="R10" s="2118"/>
      <c r="S10" s="376"/>
    </row>
    <row r="11" spans="1:19" ht="30" customHeight="1">
      <c r="A11" s="310"/>
      <c r="B11" s="2116" t="s">
        <v>1342</v>
      </c>
      <c r="C11" s="2119"/>
      <c r="D11" s="2119"/>
      <c r="E11" s="2119"/>
      <c r="F11" s="2120"/>
      <c r="G11" s="2125" t="s">
        <v>1343</v>
      </c>
      <c r="H11" s="2126"/>
      <c r="I11" s="2126"/>
      <c r="J11" s="2126"/>
      <c r="K11" s="2126"/>
      <c r="L11" s="2126"/>
      <c r="M11" s="2126"/>
      <c r="N11" s="2126"/>
      <c r="O11" s="2126"/>
      <c r="P11" s="2126"/>
      <c r="Q11" s="2126"/>
      <c r="R11" s="2126"/>
      <c r="S11" s="2122"/>
    </row>
    <row r="12" spans="1:19" ht="30" customHeight="1">
      <c r="A12" s="310"/>
      <c r="B12" s="320" t="s">
        <v>1395</v>
      </c>
      <c r="C12" s="321" t="s">
        <v>152</v>
      </c>
      <c r="D12" s="2159" t="s">
        <v>1178</v>
      </c>
      <c r="E12" s="323">
        <f>2625/1.08</f>
        <v>2430.5555555555552</v>
      </c>
      <c r="F12" s="324"/>
      <c r="G12" s="2127"/>
      <c r="H12" s="2128"/>
      <c r="I12" s="2128"/>
      <c r="J12" s="2128"/>
      <c r="K12" s="2128"/>
      <c r="L12" s="2128"/>
      <c r="M12" s="2128"/>
      <c r="N12" s="2128"/>
      <c r="O12" s="2128"/>
      <c r="P12" s="2128"/>
      <c r="Q12" s="2128"/>
      <c r="R12" s="2128"/>
      <c r="S12" s="2123"/>
    </row>
    <row r="13" spans="1:19" ht="30" customHeight="1">
      <c r="A13" s="310"/>
      <c r="B13" s="320" t="s">
        <v>1396</v>
      </c>
      <c r="C13" s="321" t="s">
        <v>152</v>
      </c>
      <c r="D13" s="2160"/>
      <c r="E13" s="325">
        <f>3775/1.08</f>
        <v>3495.37037037037</v>
      </c>
      <c r="F13" s="324"/>
      <c r="G13" s="2127"/>
      <c r="H13" s="2128"/>
      <c r="I13" s="2128"/>
      <c r="J13" s="2128"/>
      <c r="K13" s="2128"/>
      <c r="L13" s="2128"/>
      <c r="M13" s="2128"/>
      <c r="N13" s="2128"/>
      <c r="O13" s="2128"/>
      <c r="P13" s="2128"/>
      <c r="Q13" s="2128"/>
      <c r="R13" s="2128"/>
      <c r="S13" s="2123"/>
    </row>
    <row r="14" spans="1:19" ht="38.25" customHeight="1">
      <c r="A14" s="326"/>
      <c r="B14" s="320" t="s">
        <v>1397</v>
      </c>
      <c r="C14" s="321" t="s">
        <v>152</v>
      </c>
      <c r="D14" s="2160"/>
      <c r="E14" s="323">
        <f>1800/1.08</f>
        <v>1666.6666666666665</v>
      </c>
      <c r="F14" s="327"/>
      <c r="G14" s="2127"/>
      <c r="H14" s="2128"/>
      <c r="I14" s="2128"/>
      <c r="J14" s="2128"/>
      <c r="K14" s="2128"/>
      <c r="L14" s="2128"/>
      <c r="M14" s="2128"/>
      <c r="N14" s="2128"/>
      <c r="O14" s="2128"/>
      <c r="P14" s="2128"/>
      <c r="Q14" s="2128"/>
      <c r="R14" s="2128"/>
      <c r="S14" s="2123"/>
    </row>
    <row r="15" spans="1:19" ht="38.25" customHeight="1">
      <c r="A15" s="326"/>
      <c r="B15" s="328" t="s">
        <v>1398</v>
      </c>
      <c r="C15" s="321" t="s">
        <v>152</v>
      </c>
      <c r="D15" s="2160"/>
      <c r="E15" s="325">
        <v>1530</v>
      </c>
      <c r="F15" s="329"/>
      <c r="G15" s="2127"/>
      <c r="H15" s="2128"/>
      <c r="I15" s="2128"/>
      <c r="J15" s="2128"/>
      <c r="K15" s="2128"/>
      <c r="L15" s="2128"/>
      <c r="M15" s="2128"/>
      <c r="N15" s="2128"/>
      <c r="O15" s="2128"/>
      <c r="P15" s="2128"/>
      <c r="Q15" s="2128"/>
      <c r="R15" s="2128"/>
      <c r="S15" s="2123"/>
    </row>
    <row r="16" spans="1:19" ht="30" customHeight="1">
      <c r="A16" s="326"/>
      <c r="B16" s="328" t="s">
        <v>1399</v>
      </c>
      <c r="C16" s="330" t="s">
        <v>152</v>
      </c>
      <c r="D16" s="2160"/>
      <c r="E16" s="323">
        <f>1621/1.08</f>
        <v>1500.9259259259259</v>
      </c>
      <c r="F16" s="331"/>
      <c r="G16" s="2127"/>
      <c r="H16" s="2128"/>
      <c r="I16" s="2128"/>
      <c r="J16" s="2128"/>
      <c r="K16" s="2128"/>
      <c r="L16" s="2128"/>
      <c r="M16" s="2128"/>
      <c r="N16" s="2128"/>
      <c r="O16" s="2128"/>
      <c r="P16" s="2128"/>
      <c r="Q16" s="2128"/>
      <c r="R16" s="2128"/>
      <c r="S16" s="2123"/>
    </row>
    <row r="17" spans="1:19" ht="31.5" customHeight="1">
      <c r="A17" s="326"/>
      <c r="B17" s="328" t="s">
        <v>1400</v>
      </c>
      <c r="C17" s="330" t="s">
        <v>152</v>
      </c>
      <c r="D17" s="2160"/>
      <c r="E17" s="325">
        <f>1260/1.08</f>
        <v>1166.6666666666665</v>
      </c>
      <c r="F17" s="332"/>
      <c r="G17" s="2127"/>
      <c r="H17" s="2128"/>
      <c r="I17" s="2128"/>
      <c r="J17" s="2128"/>
      <c r="K17" s="2128"/>
      <c r="L17" s="2128"/>
      <c r="M17" s="2128"/>
      <c r="N17" s="2128"/>
      <c r="O17" s="2128"/>
      <c r="P17" s="2128"/>
      <c r="Q17" s="2128"/>
      <c r="R17" s="2128"/>
      <c r="S17" s="2123"/>
    </row>
    <row r="18" spans="1:19" ht="31.5" customHeight="1">
      <c r="A18" s="326"/>
      <c r="B18" s="328" t="s">
        <v>1401</v>
      </c>
      <c r="C18" s="330" t="s">
        <v>152</v>
      </c>
      <c r="D18" s="2160"/>
      <c r="E18" s="323">
        <f>1070/1.08</f>
        <v>990.74074074074065</v>
      </c>
      <c r="F18" s="329"/>
      <c r="G18" s="2127"/>
      <c r="H18" s="2128"/>
      <c r="I18" s="2128"/>
      <c r="J18" s="2128"/>
      <c r="K18" s="2128"/>
      <c r="L18" s="2128"/>
      <c r="M18" s="2128"/>
      <c r="N18" s="2128"/>
      <c r="O18" s="2128"/>
      <c r="P18" s="2128"/>
      <c r="Q18" s="2128"/>
      <c r="R18" s="2128"/>
      <c r="S18" s="2123"/>
    </row>
    <row r="19" spans="1:19" ht="29.25" customHeight="1">
      <c r="A19" s="326"/>
      <c r="B19" s="328" t="s">
        <v>1402</v>
      </c>
      <c r="C19" s="330" t="s">
        <v>152</v>
      </c>
      <c r="D19" s="2161"/>
      <c r="E19" s="333">
        <v>1018</v>
      </c>
      <c r="F19" s="334"/>
      <c r="G19" s="2129"/>
      <c r="H19" s="2130"/>
      <c r="I19" s="2130"/>
      <c r="J19" s="2130"/>
      <c r="K19" s="2130"/>
      <c r="L19" s="2130"/>
      <c r="M19" s="2130"/>
      <c r="N19" s="2130"/>
      <c r="O19" s="2130"/>
      <c r="P19" s="2130"/>
      <c r="Q19" s="2130"/>
      <c r="R19" s="2130"/>
      <c r="S19" s="2124"/>
    </row>
    <row r="20" spans="1:19" ht="29.25" customHeight="1">
      <c r="A20" s="326"/>
      <c r="B20" s="2116" t="s">
        <v>1348</v>
      </c>
      <c r="C20" s="2119"/>
      <c r="D20" s="2119"/>
      <c r="E20" s="2119"/>
      <c r="F20" s="2120"/>
      <c r="G20" s="2125" t="s">
        <v>1349</v>
      </c>
      <c r="H20" s="2126"/>
      <c r="I20" s="2126"/>
      <c r="J20" s="2126"/>
      <c r="K20" s="2126"/>
      <c r="L20" s="2126"/>
      <c r="M20" s="2126"/>
      <c r="N20" s="2126"/>
      <c r="O20" s="2126"/>
      <c r="P20" s="2126"/>
      <c r="Q20" s="2126"/>
      <c r="R20" s="2126"/>
      <c r="S20" s="2122"/>
    </row>
    <row r="21" spans="1:19" ht="29.25" customHeight="1">
      <c r="A21" s="326"/>
      <c r="B21" s="328" t="s">
        <v>1344</v>
      </c>
      <c r="C21" s="330" t="s">
        <v>152</v>
      </c>
      <c r="D21" s="2159" t="s">
        <v>1178</v>
      </c>
      <c r="E21" s="325"/>
      <c r="F21" s="335"/>
      <c r="G21" s="2127"/>
      <c r="H21" s="2128"/>
      <c r="I21" s="2128"/>
      <c r="J21" s="2128"/>
      <c r="K21" s="2128"/>
      <c r="L21" s="2128"/>
      <c r="M21" s="2128"/>
      <c r="N21" s="2128"/>
      <c r="O21" s="2128"/>
      <c r="P21" s="2128"/>
      <c r="Q21" s="2128"/>
      <c r="R21" s="2128"/>
      <c r="S21" s="2123"/>
    </row>
    <row r="22" spans="1:19" ht="29.25" customHeight="1">
      <c r="A22" s="326"/>
      <c r="B22" s="328" t="s">
        <v>1345</v>
      </c>
      <c r="C22" s="330" t="s">
        <v>152</v>
      </c>
      <c r="D22" s="2160"/>
      <c r="E22" s="325">
        <v>1435</v>
      </c>
      <c r="F22" s="335"/>
      <c r="G22" s="2127"/>
      <c r="H22" s="2128"/>
      <c r="I22" s="2128"/>
      <c r="J22" s="2128"/>
      <c r="K22" s="2128"/>
      <c r="L22" s="2128"/>
      <c r="M22" s="2128"/>
      <c r="N22" s="2128"/>
      <c r="O22" s="2128"/>
      <c r="P22" s="2128"/>
      <c r="Q22" s="2128"/>
      <c r="R22" s="2128"/>
      <c r="S22" s="2123"/>
    </row>
    <row r="23" spans="1:19" ht="29.25" customHeight="1">
      <c r="A23" s="326"/>
      <c r="B23" s="328" t="s">
        <v>1346</v>
      </c>
      <c r="C23" s="330" t="s">
        <v>152</v>
      </c>
      <c r="D23" s="2160"/>
      <c r="E23" s="325"/>
      <c r="F23" s="335"/>
      <c r="G23" s="2127"/>
      <c r="H23" s="2128"/>
      <c r="I23" s="2128"/>
      <c r="J23" s="2128"/>
      <c r="K23" s="2128"/>
      <c r="L23" s="2128"/>
      <c r="M23" s="2128"/>
      <c r="N23" s="2128"/>
      <c r="O23" s="2128"/>
      <c r="P23" s="2128"/>
      <c r="Q23" s="2128"/>
      <c r="R23" s="2128"/>
      <c r="S23" s="2124"/>
    </row>
    <row r="24" spans="1:19" ht="29.25" customHeight="1">
      <c r="A24" s="326"/>
      <c r="B24" s="336" t="s">
        <v>1347</v>
      </c>
      <c r="C24" s="330" t="s">
        <v>152</v>
      </c>
      <c r="D24" s="2161"/>
      <c r="E24" s="325">
        <v>1028</v>
      </c>
      <c r="F24" s="335"/>
      <c r="G24" s="2129"/>
      <c r="H24" s="2130"/>
      <c r="I24" s="2130"/>
      <c r="J24" s="2130"/>
      <c r="K24" s="2130"/>
      <c r="L24" s="2130"/>
      <c r="M24" s="2130"/>
      <c r="N24" s="2130"/>
      <c r="O24" s="2130"/>
      <c r="P24" s="2130"/>
      <c r="Q24" s="2130"/>
      <c r="R24" s="2130"/>
      <c r="S24" s="378"/>
    </row>
    <row r="25" spans="1:19" ht="30" customHeight="1">
      <c r="A25" s="2116" t="s">
        <v>1182</v>
      </c>
      <c r="B25" s="2189"/>
      <c r="C25" s="2189"/>
      <c r="D25" s="2189"/>
      <c r="E25" s="2189"/>
      <c r="F25" s="2189"/>
      <c r="G25" s="2189"/>
      <c r="H25" s="2189"/>
      <c r="I25" s="2189"/>
      <c r="J25" s="2189"/>
      <c r="K25" s="2189"/>
      <c r="L25" s="2189"/>
      <c r="M25" s="2189"/>
      <c r="N25" s="2189"/>
      <c r="O25" s="2189"/>
      <c r="P25" s="2189"/>
      <c r="Q25" s="2189"/>
      <c r="R25" s="2189"/>
      <c r="S25" s="2190"/>
    </row>
    <row r="26" spans="1:19" ht="50.1" customHeight="1">
      <c r="A26" s="318">
        <v>1</v>
      </c>
      <c r="B26" s="2116" t="s">
        <v>1444</v>
      </c>
      <c r="C26" s="2117"/>
      <c r="D26" s="2117"/>
      <c r="E26" s="2117"/>
      <c r="F26" s="2117"/>
      <c r="G26" s="2117"/>
      <c r="H26" s="2117"/>
      <c r="I26" s="2117"/>
      <c r="J26" s="2117"/>
      <c r="K26" s="2117"/>
      <c r="L26" s="2117"/>
      <c r="M26" s="2117"/>
      <c r="N26" s="2117"/>
      <c r="O26" s="2117"/>
      <c r="P26" s="2117"/>
      <c r="Q26" s="2117"/>
      <c r="R26" s="2118"/>
      <c r="S26" s="374"/>
    </row>
    <row r="27" spans="1:19" ht="48.75" customHeight="1">
      <c r="A27" s="338"/>
      <c r="B27" s="339" t="s">
        <v>1189</v>
      </c>
      <c r="C27" s="340" t="s">
        <v>1185</v>
      </c>
      <c r="D27" s="2160"/>
      <c r="E27" s="341">
        <v>204545</v>
      </c>
      <c r="F27" s="341"/>
      <c r="G27" s="2210" t="s">
        <v>1404</v>
      </c>
      <c r="H27" s="2211"/>
      <c r="I27" s="2211"/>
      <c r="J27" s="2211"/>
      <c r="K27" s="2211"/>
      <c r="L27" s="2211"/>
      <c r="M27" s="2211"/>
      <c r="N27" s="2211"/>
      <c r="O27" s="2211"/>
      <c r="P27" s="2211"/>
      <c r="Q27" s="2211"/>
      <c r="R27" s="2212"/>
      <c r="S27" s="380"/>
    </row>
    <row r="28" spans="1:19" ht="45.75" customHeight="1">
      <c r="A28" s="338"/>
      <c r="B28" s="339" t="s">
        <v>1188</v>
      </c>
      <c r="C28" s="340" t="s">
        <v>1185</v>
      </c>
      <c r="D28" s="2160"/>
      <c r="E28" s="341">
        <v>248182</v>
      </c>
      <c r="F28" s="341"/>
      <c r="G28" s="2210"/>
      <c r="H28" s="2211"/>
      <c r="I28" s="2211"/>
      <c r="J28" s="2211"/>
      <c r="K28" s="2211"/>
      <c r="L28" s="2211"/>
      <c r="M28" s="2211"/>
      <c r="N28" s="2211"/>
      <c r="O28" s="2211"/>
      <c r="P28" s="2211"/>
      <c r="Q28" s="2211"/>
      <c r="R28" s="2212"/>
      <c r="S28" s="380"/>
    </row>
    <row r="29" spans="1:19" ht="45.75" customHeight="1">
      <c r="A29" s="338"/>
      <c r="B29" s="339" t="s">
        <v>1445</v>
      </c>
      <c r="C29" s="340" t="s">
        <v>1185</v>
      </c>
      <c r="D29" s="2160"/>
      <c r="E29" s="341">
        <v>222727</v>
      </c>
      <c r="F29" s="341"/>
      <c r="G29" s="2210"/>
      <c r="H29" s="2211"/>
      <c r="I29" s="2211"/>
      <c r="J29" s="2211"/>
      <c r="K29" s="2211"/>
      <c r="L29" s="2211"/>
      <c r="M29" s="2211"/>
      <c r="N29" s="2211"/>
      <c r="O29" s="2211"/>
      <c r="P29" s="2211"/>
      <c r="Q29" s="2211"/>
      <c r="R29" s="2212"/>
      <c r="S29" s="380"/>
    </row>
    <row r="30" spans="1:19" ht="45.75" customHeight="1">
      <c r="A30" s="338"/>
      <c r="B30" s="342" t="s">
        <v>1407</v>
      </c>
      <c r="C30" s="340" t="s">
        <v>1185</v>
      </c>
      <c r="D30" s="2160"/>
      <c r="E30" s="341">
        <v>204545</v>
      </c>
      <c r="F30" s="341"/>
      <c r="G30" s="2210"/>
      <c r="H30" s="2211"/>
      <c r="I30" s="2211"/>
      <c r="J30" s="2211"/>
      <c r="K30" s="2211"/>
      <c r="L30" s="2211"/>
      <c r="M30" s="2211"/>
      <c r="N30" s="2211"/>
      <c r="O30" s="2211"/>
      <c r="P30" s="2211"/>
      <c r="Q30" s="2211"/>
      <c r="R30" s="2212"/>
      <c r="S30" s="380"/>
    </row>
    <row r="31" spans="1:19" ht="45.75" customHeight="1">
      <c r="A31" s="338"/>
      <c r="B31" s="343" t="s">
        <v>1446</v>
      </c>
      <c r="C31" s="340" t="s">
        <v>1185</v>
      </c>
      <c r="D31" s="2160"/>
      <c r="E31" s="341">
        <v>222727</v>
      </c>
      <c r="F31" s="341"/>
      <c r="G31" s="2210"/>
      <c r="H31" s="2211"/>
      <c r="I31" s="2211"/>
      <c r="J31" s="2211"/>
      <c r="K31" s="2211"/>
      <c r="L31" s="2211"/>
      <c r="M31" s="2211"/>
      <c r="N31" s="2211"/>
      <c r="O31" s="2211"/>
      <c r="P31" s="2211"/>
      <c r="Q31" s="2211"/>
      <c r="R31" s="2212"/>
      <c r="S31" s="380"/>
    </row>
    <row r="32" spans="1:19" ht="45.75" customHeight="1">
      <c r="A32" s="338"/>
      <c r="B32" s="344" t="s">
        <v>1447</v>
      </c>
      <c r="C32" s="340" t="s">
        <v>1185</v>
      </c>
      <c r="D32" s="2160"/>
      <c r="E32" s="341">
        <v>222727</v>
      </c>
      <c r="F32" s="341"/>
      <c r="G32" s="2210"/>
      <c r="H32" s="2211"/>
      <c r="I32" s="2211"/>
      <c r="J32" s="2211"/>
      <c r="K32" s="2211"/>
      <c r="L32" s="2211"/>
      <c r="M32" s="2211"/>
      <c r="N32" s="2211"/>
      <c r="O32" s="2211"/>
      <c r="P32" s="2211"/>
      <c r="Q32" s="2211"/>
      <c r="R32" s="2212"/>
      <c r="S32" s="380"/>
    </row>
    <row r="33" spans="1:19" ht="45.75" customHeight="1">
      <c r="A33" s="338"/>
      <c r="B33" s="344" t="s">
        <v>1448</v>
      </c>
      <c r="C33" s="340" t="s">
        <v>1185</v>
      </c>
      <c r="D33" s="2160"/>
      <c r="E33" s="341">
        <v>222727</v>
      </c>
      <c r="F33" s="341"/>
      <c r="G33" s="2210"/>
      <c r="H33" s="2211"/>
      <c r="I33" s="2211"/>
      <c r="J33" s="2211"/>
      <c r="K33" s="2211"/>
      <c r="L33" s="2211"/>
      <c r="M33" s="2211"/>
      <c r="N33" s="2211"/>
      <c r="O33" s="2211"/>
      <c r="P33" s="2211"/>
      <c r="Q33" s="2211"/>
      <c r="R33" s="2212"/>
      <c r="S33" s="380"/>
    </row>
    <row r="34" spans="1:19" ht="47.25" customHeight="1">
      <c r="A34" s="338"/>
      <c r="B34" s="345" t="s">
        <v>588</v>
      </c>
      <c r="C34" s="340" t="s">
        <v>1185</v>
      </c>
      <c r="D34" s="2160"/>
      <c r="E34" s="341">
        <v>180000</v>
      </c>
      <c r="F34" s="341"/>
      <c r="G34" s="2213"/>
      <c r="H34" s="2214"/>
      <c r="I34" s="2214"/>
      <c r="J34" s="2214"/>
      <c r="K34" s="2214"/>
      <c r="L34" s="2214"/>
      <c r="M34" s="2214"/>
      <c r="N34" s="2214"/>
      <c r="O34" s="2214"/>
      <c r="P34" s="2214"/>
      <c r="Q34" s="2214"/>
      <c r="R34" s="2215"/>
      <c r="S34" s="380"/>
    </row>
    <row r="35" spans="1:19" ht="50.1" customHeight="1">
      <c r="A35" s="346">
        <v>2</v>
      </c>
      <c r="B35" s="2196" t="s">
        <v>1482</v>
      </c>
      <c r="C35" s="2197"/>
      <c r="D35" s="2197"/>
      <c r="E35" s="2197"/>
      <c r="F35" s="2197"/>
      <c r="G35" s="2198"/>
      <c r="H35" s="2198"/>
      <c r="I35" s="2198"/>
      <c r="J35" s="2198"/>
      <c r="K35" s="2198"/>
      <c r="L35" s="2198"/>
      <c r="M35" s="2198"/>
      <c r="N35" s="2198"/>
      <c r="O35" s="2198"/>
      <c r="P35" s="2198"/>
      <c r="Q35" s="2198"/>
      <c r="R35" s="2198"/>
      <c r="S35" s="2199"/>
    </row>
    <row r="36" spans="1:19" ht="24.95" customHeight="1">
      <c r="A36" s="347"/>
      <c r="B36" s="348" t="s">
        <v>1200</v>
      </c>
      <c r="C36" s="330"/>
      <c r="D36" s="330"/>
      <c r="E36" s="341"/>
      <c r="F36" s="341"/>
      <c r="G36" s="349"/>
      <c r="H36" s="349"/>
      <c r="I36" s="349"/>
      <c r="J36" s="349"/>
      <c r="K36" s="349"/>
      <c r="L36" s="349"/>
      <c r="M36" s="349"/>
      <c r="N36" s="349"/>
      <c r="O36" s="349"/>
      <c r="P36" s="349"/>
      <c r="Q36" s="349"/>
      <c r="R36" s="349"/>
      <c r="S36" s="381"/>
    </row>
    <row r="37" spans="1:19" ht="24.95" customHeight="1">
      <c r="A37" s="347"/>
      <c r="B37" s="350" t="s">
        <v>603</v>
      </c>
      <c r="C37" s="330" t="s">
        <v>1185</v>
      </c>
      <c r="D37" s="2159" t="s">
        <v>1178</v>
      </c>
      <c r="E37" s="351">
        <v>300000</v>
      </c>
      <c r="F37" s="341"/>
      <c r="G37" s="2145" t="s">
        <v>1201</v>
      </c>
      <c r="H37" s="2146"/>
      <c r="I37" s="2146"/>
      <c r="J37" s="2146"/>
      <c r="K37" s="2146"/>
      <c r="L37" s="2146"/>
      <c r="M37" s="2146"/>
      <c r="N37" s="2146"/>
      <c r="O37" s="2146"/>
      <c r="P37" s="2146"/>
      <c r="Q37" s="2146"/>
      <c r="R37" s="2147"/>
      <c r="S37" s="2209"/>
    </row>
    <row r="38" spans="1:19" ht="24.95" customHeight="1">
      <c r="A38" s="347"/>
      <c r="B38" s="352" t="s">
        <v>624</v>
      </c>
      <c r="C38" s="340" t="s">
        <v>1185</v>
      </c>
      <c r="D38" s="2160"/>
      <c r="E38" s="351">
        <v>390000</v>
      </c>
      <c r="F38" s="341"/>
      <c r="G38" s="2162"/>
      <c r="H38" s="2163"/>
      <c r="I38" s="2163"/>
      <c r="J38" s="2163"/>
      <c r="K38" s="2163"/>
      <c r="L38" s="2163"/>
      <c r="M38" s="2163"/>
      <c r="N38" s="2163"/>
      <c r="O38" s="2163"/>
      <c r="P38" s="2163"/>
      <c r="Q38" s="2163"/>
      <c r="R38" s="2164"/>
      <c r="S38" s="2209"/>
    </row>
    <row r="39" spans="1:19" ht="24.95" customHeight="1">
      <c r="A39" s="347"/>
      <c r="B39" s="353" t="s">
        <v>626</v>
      </c>
      <c r="C39" s="330" t="s">
        <v>1185</v>
      </c>
      <c r="D39" s="2160"/>
      <c r="E39" s="341">
        <v>370000</v>
      </c>
      <c r="F39" s="341"/>
      <c r="G39" s="2162"/>
      <c r="H39" s="2163"/>
      <c r="I39" s="2163"/>
      <c r="J39" s="2163"/>
      <c r="K39" s="2163"/>
      <c r="L39" s="2163"/>
      <c r="M39" s="2163"/>
      <c r="N39" s="2163"/>
      <c r="O39" s="2163"/>
      <c r="P39" s="2163"/>
      <c r="Q39" s="2163"/>
      <c r="R39" s="2164"/>
      <c r="S39" s="2209"/>
    </row>
    <row r="40" spans="1:19" ht="24.95" customHeight="1">
      <c r="A40" s="347"/>
      <c r="B40" s="354" t="s">
        <v>1198</v>
      </c>
      <c r="C40" s="340" t="s">
        <v>1185</v>
      </c>
      <c r="D40" s="2160"/>
      <c r="E40" s="351">
        <v>360000</v>
      </c>
      <c r="F40" s="341"/>
      <c r="G40" s="2162"/>
      <c r="H40" s="2163"/>
      <c r="I40" s="2163"/>
      <c r="J40" s="2163"/>
      <c r="K40" s="2163"/>
      <c r="L40" s="2163"/>
      <c r="M40" s="2163"/>
      <c r="N40" s="2163"/>
      <c r="O40" s="2163"/>
      <c r="P40" s="2163"/>
      <c r="Q40" s="2163"/>
      <c r="R40" s="2164"/>
      <c r="S40" s="2209"/>
    </row>
    <row r="41" spans="1:19" ht="24.95" customHeight="1">
      <c r="A41" s="347"/>
      <c r="B41" s="350" t="s">
        <v>627</v>
      </c>
      <c r="C41" s="330" t="s">
        <v>1185</v>
      </c>
      <c r="D41" s="2160"/>
      <c r="E41" s="351">
        <v>330000</v>
      </c>
      <c r="F41" s="341"/>
      <c r="G41" s="2162"/>
      <c r="H41" s="2163"/>
      <c r="I41" s="2163"/>
      <c r="J41" s="2163"/>
      <c r="K41" s="2163"/>
      <c r="L41" s="2163"/>
      <c r="M41" s="2163"/>
      <c r="N41" s="2163"/>
      <c r="O41" s="2163"/>
      <c r="P41" s="2163"/>
      <c r="Q41" s="2163"/>
      <c r="R41" s="2164"/>
      <c r="S41" s="2209"/>
    </row>
    <row r="42" spans="1:19" ht="24.95" customHeight="1">
      <c r="A42" s="347"/>
      <c r="B42" s="355" t="s">
        <v>1199</v>
      </c>
      <c r="C42" s="340" t="s">
        <v>1185</v>
      </c>
      <c r="D42" s="2161"/>
      <c r="E42" s="351">
        <f>E41</f>
        <v>330000</v>
      </c>
      <c r="F42" s="356"/>
      <c r="G42" s="2148"/>
      <c r="H42" s="2149"/>
      <c r="I42" s="2149"/>
      <c r="J42" s="2149"/>
      <c r="K42" s="2149"/>
      <c r="L42" s="2149"/>
      <c r="M42" s="2149"/>
      <c r="N42" s="2149"/>
      <c r="O42" s="2149"/>
      <c r="P42" s="2149"/>
      <c r="Q42" s="2149"/>
      <c r="R42" s="2150"/>
      <c r="S42" s="2209"/>
    </row>
    <row r="43" spans="1:19" ht="50.1" customHeight="1">
      <c r="A43" s="346">
        <v>3</v>
      </c>
      <c r="B43" s="2116" t="s">
        <v>1450</v>
      </c>
      <c r="C43" s="2119"/>
      <c r="D43" s="2119"/>
      <c r="E43" s="2119"/>
      <c r="F43" s="2119"/>
      <c r="G43" s="2113"/>
      <c r="H43" s="2113"/>
      <c r="I43" s="2113"/>
      <c r="J43" s="2113"/>
      <c r="K43" s="2113"/>
      <c r="L43" s="2113"/>
      <c r="M43" s="2113"/>
      <c r="N43" s="2113"/>
      <c r="O43" s="2113"/>
      <c r="P43" s="2113"/>
      <c r="Q43" s="2113"/>
      <c r="R43" s="2113"/>
      <c r="S43" s="2120"/>
    </row>
    <row r="44" spans="1:19" ht="24.95" customHeight="1">
      <c r="A44" s="347"/>
      <c r="B44" s="350" t="s">
        <v>575</v>
      </c>
      <c r="C44" s="330" t="s">
        <v>1185</v>
      </c>
      <c r="D44" s="2159" t="s">
        <v>1178</v>
      </c>
      <c r="E44" s="359">
        <v>254545.45</v>
      </c>
      <c r="F44" s="341"/>
      <c r="G44" s="2145" t="s">
        <v>1384</v>
      </c>
      <c r="H44" s="2146"/>
      <c r="I44" s="2146"/>
      <c r="J44" s="2146"/>
      <c r="K44" s="2146"/>
      <c r="L44" s="2146"/>
      <c r="M44" s="2146"/>
      <c r="N44" s="2146"/>
      <c r="O44" s="2146"/>
      <c r="P44" s="2146"/>
      <c r="Q44" s="2146"/>
      <c r="R44" s="2146"/>
      <c r="S44" s="370"/>
    </row>
    <row r="45" spans="1:19" ht="24.95" customHeight="1">
      <c r="A45" s="347"/>
      <c r="B45" s="352" t="s">
        <v>621</v>
      </c>
      <c r="C45" s="340" t="s">
        <v>1185</v>
      </c>
      <c r="D45" s="2160"/>
      <c r="E45" s="359">
        <v>363636.36</v>
      </c>
      <c r="F45" s="341"/>
      <c r="G45" s="2162"/>
      <c r="H45" s="2163"/>
      <c r="I45" s="2163"/>
      <c r="J45" s="2163"/>
      <c r="K45" s="2163"/>
      <c r="L45" s="2163"/>
      <c r="M45" s="2163"/>
      <c r="N45" s="2163"/>
      <c r="O45" s="2163"/>
      <c r="P45" s="2163"/>
      <c r="Q45" s="2163"/>
      <c r="R45" s="2163"/>
      <c r="S45" s="371"/>
    </row>
    <row r="46" spans="1:19" ht="24.95" customHeight="1">
      <c r="A46" s="347"/>
      <c r="B46" s="353" t="s">
        <v>1385</v>
      </c>
      <c r="C46" s="340" t="s">
        <v>1185</v>
      </c>
      <c r="D46" s="2160"/>
      <c r="E46" s="359">
        <v>309090.90999999997</v>
      </c>
      <c r="F46" s="341"/>
      <c r="G46" s="2162"/>
      <c r="H46" s="2163"/>
      <c r="I46" s="2163"/>
      <c r="J46" s="2163"/>
      <c r="K46" s="2163"/>
      <c r="L46" s="2163"/>
      <c r="M46" s="2163"/>
      <c r="N46" s="2163"/>
      <c r="O46" s="2163"/>
      <c r="P46" s="2163"/>
      <c r="Q46" s="2163"/>
      <c r="R46" s="2163"/>
      <c r="S46" s="371"/>
    </row>
    <row r="47" spans="1:19" ht="24.95" customHeight="1">
      <c r="A47" s="347"/>
      <c r="B47" s="353" t="s">
        <v>1386</v>
      </c>
      <c r="C47" s="340" t="s">
        <v>1185</v>
      </c>
      <c r="D47" s="2160"/>
      <c r="E47" s="359">
        <v>281818.18</v>
      </c>
      <c r="F47" s="341"/>
      <c r="G47" s="2162"/>
      <c r="H47" s="2163"/>
      <c r="I47" s="2163"/>
      <c r="J47" s="2163"/>
      <c r="K47" s="2163"/>
      <c r="L47" s="2163"/>
      <c r="M47" s="2163"/>
      <c r="N47" s="2163"/>
      <c r="O47" s="2163"/>
      <c r="P47" s="2163"/>
      <c r="Q47" s="2163"/>
      <c r="R47" s="2163"/>
      <c r="S47" s="371"/>
    </row>
    <row r="48" spans="1:19" ht="24.95" customHeight="1">
      <c r="A48" s="347"/>
      <c r="B48" s="353" t="s">
        <v>626</v>
      </c>
      <c r="C48" s="330" t="s">
        <v>1185</v>
      </c>
      <c r="D48" s="2160"/>
      <c r="E48" s="359">
        <v>309090.90999999997</v>
      </c>
      <c r="F48" s="341"/>
      <c r="G48" s="2162"/>
      <c r="H48" s="2163"/>
      <c r="I48" s="2163"/>
      <c r="J48" s="2163"/>
      <c r="K48" s="2163"/>
      <c r="L48" s="2163"/>
      <c r="M48" s="2163"/>
      <c r="N48" s="2163"/>
      <c r="O48" s="2163"/>
      <c r="P48" s="2163"/>
      <c r="Q48" s="2163"/>
      <c r="R48" s="2163"/>
      <c r="S48" s="371"/>
    </row>
    <row r="49" spans="1:19" ht="24.95" customHeight="1">
      <c r="A49" s="347"/>
      <c r="B49" s="354" t="s">
        <v>624</v>
      </c>
      <c r="C49" s="340" t="s">
        <v>1185</v>
      </c>
      <c r="D49" s="2160"/>
      <c r="E49" s="359">
        <v>336363.64</v>
      </c>
      <c r="F49" s="341"/>
      <c r="G49" s="2162"/>
      <c r="H49" s="2163"/>
      <c r="I49" s="2163"/>
      <c r="J49" s="2163"/>
      <c r="K49" s="2163"/>
      <c r="L49" s="2163"/>
      <c r="M49" s="2163"/>
      <c r="N49" s="2163"/>
      <c r="O49" s="2163"/>
      <c r="P49" s="2163"/>
      <c r="Q49" s="2163"/>
      <c r="R49" s="2163"/>
      <c r="S49" s="371"/>
    </row>
    <row r="50" spans="1:19" ht="24.95" customHeight="1">
      <c r="A50" s="347"/>
      <c r="B50" s="350" t="s">
        <v>627</v>
      </c>
      <c r="C50" s="330" t="s">
        <v>1185</v>
      </c>
      <c r="D50" s="2160"/>
      <c r="E50" s="359">
        <v>290909.09000000003</v>
      </c>
      <c r="F50" s="341"/>
      <c r="G50" s="2162"/>
      <c r="H50" s="2163"/>
      <c r="I50" s="2163"/>
      <c r="J50" s="2163"/>
      <c r="K50" s="2163"/>
      <c r="L50" s="2163"/>
      <c r="M50" s="2163"/>
      <c r="N50" s="2163"/>
      <c r="O50" s="2163"/>
      <c r="P50" s="2163"/>
      <c r="Q50" s="2163"/>
      <c r="R50" s="2163"/>
      <c r="S50" s="371"/>
    </row>
    <row r="51" spans="1:19" ht="24.95" customHeight="1">
      <c r="A51" s="347"/>
      <c r="B51" s="355" t="s">
        <v>1199</v>
      </c>
      <c r="C51" s="340" t="s">
        <v>1185</v>
      </c>
      <c r="D51" s="2161"/>
      <c r="E51" s="359">
        <f>E50</f>
        <v>290909.09000000003</v>
      </c>
      <c r="F51" s="356"/>
      <c r="G51" s="2148"/>
      <c r="H51" s="2149"/>
      <c r="I51" s="2149"/>
      <c r="J51" s="2149"/>
      <c r="K51" s="2149"/>
      <c r="L51" s="2149"/>
      <c r="M51" s="2149"/>
      <c r="N51" s="2149"/>
      <c r="O51" s="2149"/>
      <c r="P51" s="2149"/>
      <c r="Q51" s="2149"/>
      <c r="R51" s="2149"/>
      <c r="S51" s="372"/>
    </row>
    <row r="52" spans="1:19" ht="50.1" customHeight="1">
      <c r="A52" s="346">
        <v>4</v>
      </c>
      <c r="B52" s="2116" t="s">
        <v>1410</v>
      </c>
      <c r="C52" s="2119"/>
      <c r="D52" s="2119"/>
      <c r="E52" s="2119"/>
      <c r="F52" s="2119"/>
      <c r="G52" s="2119"/>
      <c r="H52" s="2119"/>
      <c r="I52" s="2119"/>
      <c r="J52" s="2119"/>
      <c r="K52" s="2119"/>
      <c r="L52" s="2119"/>
      <c r="M52" s="2119"/>
      <c r="N52" s="2119"/>
      <c r="O52" s="2119"/>
      <c r="P52" s="2119"/>
      <c r="Q52" s="2119"/>
      <c r="R52" s="2119"/>
      <c r="S52" s="381"/>
    </row>
    <row r="53" spans="1:19" ht="30" customHeight="1">
      <c r="A53" s="347"/>
      <c r="B53" s="360" t="s">
        <v>1355</v>
      </c>
      <c r="C53" s="361" t="s">
        <v>1185</v>
      </c>
      <c r="D53" s="2159" t="s">
        <v>1178</v>
      </c>
      <c r="E53" s="362">
        <v>234000</v>
      </c>
      <c r="F53" s="362"/>
      <c r="G53" s="2145" t="s">
        <v>1356</v>
      </c>
      <c r="H53" s="2146"/>
      <c r="I53" s="2146"/>
      <c r="J53" s="2146"/>
      <c r="K53" s="2146"/>
      <c r="L53" s="2146"/>
      <c r="M53" s="2146"/>
      <c r="N53" s="2146"/>
      <c r="O53" s="2146"/>
      <c r="P53" s="2146"/>
      <c r="Q53" s="2146"/>
      <c r="R53" s="2146"/>
      <c r="S53" s="2122"/>
    </row>
    <row r="54" spans="1:19" ht="24.95" customHeight="1">
      <c r="A54" s="347"/>
      <c r="B54" s="360" t="s">
        <v>1411</v>
      </c>
      <c r="C54" s="330" t="s">
        <v>1185</v>
      </c>
      <c r="D54" s="2160"/>
      <c r="E54" s="341">
        <v>315000</v>
      </c>
      <c r="F54" s="341"/>
      <c r="G54" s="2162"/>
      <c r="H54" s="2163"/>
      <c r="I54" s="2163"/>
      <c r="J54" s="2163"/>
      <c r="K54" s="2163"/>
      <c r="L54" s="2163"/>
      <c r="M54" s="2163"/>
      <c r="N54" s="2163"/>
      <c r="O54" s="2163"/>
      <c r="P54" s="2163"/>
      <c r="Q54" s="2163"/>
      <c r="R54" s="2163"/>
      <c r="S54" s="2123"/>
    </row>
    <row r="55" spans="1:19" ht="24.95" customHeight="1">
      <c r="A55" s="347"/>
      <c r="B55" s="350" t="s">
        <v>1358</v>
      </c>
      <c r="C55" s="330" t="s">
        <v>1185</v>
      </c>
      <c r="D55" s="2160"/>
      <c r="E55" s="362">
        <v>234000</v>
      </c>
      <c r="F55" s="341"/>
      <c r="G55" s="2162"/>
      <c r="H55" s="2163"/>
      <c r="I55" s="2163"/>
      <c r="J55" s="2163"/>
      <c r="K55" s="2163"/>
      <c r="L55" s="2163"/>
      <c r="M55" s="2163"/>
      <c r="N55" s="2163"/>
      <c r="O55" s="2163"/>
      <c r="P55" s="2163"/>
      <c r="Q55" s="2163"/>
      <c r="R55" s="2163"/>
      <c r="S55" s="2123"/>
    </row>
    <row r="56" spans="1:19" ht="24.95" customHeight="1">
      <c r="A56" s="347"/>
      <c r="B56" s="363" t="s">
        <v>1359</v>
      </c>
      <c r="C56" s="330" t="s">
        <v>1185</v>
      </c>
      <c r="D56" s="2160"/>
      <c r="E56" s="362">
        <v>234000</v>
      </c>
      <c r="F56" s="341"/>
      <c r="G56" s="2162"/>
      <c r="H56" s="2163"/>
      <c r="I56" s="2163"/>
      <c r="J56" s="2163"/>
      <c r="K56" s="2163"/>
      <c r="L56" s="2163"/>
      <c r="M56" s="2163"/>
      <c r="N56" s="2163"/>
      <c r="O56" s="2163"/>
      <c r="P56" s="2163"/>
      <c r="Q56" s="2163"/>
      <c r="R56" s="2163"/>
      <c r="S56" s="2123"/>
    </row>
    <row r="57" spans="1:19" ht="24.95" customHeight="1">
      <c r="A57" s="347"/>
      <c r="B57" s="363" t="s">
        <v>1360</v>
      </c>
      <c r="C57" s="330" t="s">
        <v>1185</v>
      </c>
      <c r="D57" s="2160"/>
      <c r="E57" s="341">
        <v>315000</v>
      </c>
      <c r="F57" s="341"/>
      <c r="G57" s="2162"/>
      <c r="H57" s="2163"/>
      <c r="I57" s="2163"/>
      <c r="J57" s="2163"/>
      <c r="K57" s="2163"/>
      <c r="L57" s="2163"/>
      <c r="M57" s="2163"/>
      <c r="N57" s="2163"/>
      <c r="O57" s="2163"/>
      <c r="P57" s="2163"/>
      <c r="Q57" s="2163"/>
      <c r="R57" s="2163"/>
      <c r="S57" s="2123"/>
    </row>
    <row r="58" spans="1:19" ht="24.95" customHeight="1">
      <c r="A58" s="347"/>
      <c r="B58" s="363" t="s">
        <v>1207</v>
      </c>
      <c r="C58" s="330" t="s">
        <v>1185</v>
      </c>
      <c r="D58" s="2161"/>
      <c r="E58" s="341">
        <v>315000</v>
      </c>
      <c r="F58" s="341"/>
      <c r="G58" s="2148"/>
      <c r="H58" s="2149"/>
      <c r="I58" s="2149"/>
      <c r="J58" s="2149"/>
      <c r="K58" s="2149"/>
      <c r="L58" s="2149"/>
      <c r="M58" s="2149"/>
      <c r="N58" s="2149"/>
      <c r="O58" s="2149"/>
      <c r="P58" s="2149"/>
      <c r="Q58" s="2149"/>
      <c r="R58" s="2149"/>
      <c r="S58" s="2124"/>
    </row>
    <row r="59" spans="1:19" ht="50.1" customHeight="1">
      <c r="A59" s="364">
        <v>5</v>
      </c>
      <c r="B59" s="2116" t="s">
        <v>1412</v>
      </c>
      <c r="C59" s="2119"/>
      <c r="D59" s="2119"/>
      <c r="E59" s="2119"/>
      <c r="F59" s="2119"/>
      <c r="G59" s="2119"/>
      <c r="H59" s="2119"/>
      <c r="I59" s="2119"/>
      <c r="J59" s="2119"/>
      <c r="K59" s="2119"/>
      <c r="L59" s="2119"/>
      <c r="M59" s="2119"/>
      <c r="N59" s="2119"/>
      <c r="O59" s="2119"/>
      <c r="P59" s="2119"/>
      <c r="Q59" s="2119"/>
      <c r="R59" s="2120"/>
      <c r="S59" s="377"/>
    </row>
    <row r="60" spans="1:19" ht="20.100000000000001" customHeight="1">
      <c r="A60" s="365"/>
      <c r="B60" s="366" t="s">
        <v>1209</v>
      </c>
      <c r="C60" s="330"/>
      <c r="D60" s="330"/>
      <c r="E60" s="341"/>
      <c r="F60" s="341"/>
      <c r="G60" s="357"/>
      <c r="H60" s="358"/>
      <c r="I60" s="358"/>
      <c r="J60" s="358"/>
      <c r="K60" s="358"/>
      <c r="L60" s="358"/>
      <c r="M60" s="358"/>
      <c r="N60" s="358"/>
      <c r="O60" s="358"/>
      <c r="P60" s="358"/>
      <c r="Q60" s="358"/>
      <c r="R60" s="358"/>
      <c r="S60" s="2200" t="s">
        <v>1413</v>
      </c>
    </row>
    <row r="61" spans="1:19" ht="30" customHeight="1">
      <c r="A61" s="365"/>
      <c r="B61" s="367" t="s">
        <v>1210</v>
      </c>
      <c r="C61" s="330" t="s">
        <v>1185</v>
      </c>
      <c r="D61" s="2159" t="s">
        <v>1178</v>
      </c>
      <c r="E61" s="341">
        <v>350000</v>
      </c>
      <c r="F61" s="341"/>
      <c r="G61" s="2145" t="s">
        <v>1211</v>
      </c>
      <c r="H61" s="2146"/>
      <c r="I61" s="2146"/>
      <c r="J61" s="2146"/>
      <c r="K61" s="2146"/>
      <c r="L61" s="2146"/>
      <c r="M61" s="2146"/>
      <c r="N61" s="2146"/>
      <c r="O61" s="2146"/>
      <c r="P61" s="2147"/>
      <c r="Q61" s="383">
        <v>400000</v>
      </c>
      <c r="R61" s="384"/>
      <c r="S61" s="2201"/>
    </row>
    <row r="62" spans="1:19" ht="24.95" customHeight="1">
      <c r="A62" s="365"/>
      <c r="B62" s="366" t="s">
        <v>1212</v>
      </c>
      <c r="C62" s="330" t="s">
        <v>1185</v>
      </c>
      <c r="D62" s="2160"/>
      <c r="E62" s="341">
        <v>350000</v>
      </c>
      <c r="F62" s="341"/>
      <c r="G62" s="2162"/>
      <c r="H62" s="2163"/>
      <c r="I62" s="2163"/>
      <c r="J62" s="2163"/>
      <c r="K62" s="2163"/>
      <c r="L62" s="2163"/>
      <c r="M62" s="2163"/>
      <c r="N62" s="2163"/>
      <c r="O62" s="2163"/>
      <c r="P62" s="2164"/>
      <c r="Q62" s="385">
        <v>400000</v>
      </c>
      <c r="R62" s="358"/>
      <c r="S62" s="2201"/>
    </row>
    <row r="63" spans="1:19" ht="24.95" customHeight="1">
      <c r="A63" s="365"/>
      <c r="B63" s="366" t="s">
        <v>1213</v>
      </c>
      <c r="C63" s="330" t="s">
        <v>1185</v>
      </c>
      <c r="D63" s="2161"/>
      <c r="E63" s="341">
        <v>350000</v>
      </c>
      <c r="F63" s="341"/>
      <c r="G63" s="2148"/>
      <c r="H63" s="2149"/>
      <c r="I63" s="2149"/>
      <c r="J63" s="2149"/>
      <c r="K63" s="2149"/>
      <c r="L63" s="2149"/>
      <c r="M63" s="2149"/>
      <c r="N63" s="2149"/>
      <c r="O63" s="2149"/>
      <c r="P63" s="2150"/>
      <c r="Q63" s="385">
        <v>400000</v>
      </c>
      <c r="R63" s="358"/>
      <c r="S63" s="2202"/>
    </row>
    <row r="64" spans="1:19" ht="50.1" customHeight="1">
      <c r="A64" s="368">
        <v>6</v>
      </c>
      <c r="B64" s="2116" t="s">
        <v>1414</v>
      </c>
      <c r="C64" s="2119"/>
      <c r="D64" s="2119"/>
      <c r="E64" s="2119"/>
      <c r="F64" s="2119"/>
      <c r="G64" s="2119"/>
      <c r="H64" s="2119"/>
      <c r="I64" s="2119"/>
      <c r="J64" s="2119"/>
      <c r="K64" s="2119"/>
      <c r="L64" s="2119"/>
      <c r="M64" s="2119"/>
      <c r="N64" s="2119"/>
      <c r="O64" s="2119"/>
      <c r="P64" s="2119"/>
      <c r="Q64" s="2119"/>
      <c r="R64" s="2120"/>
      <c r="S64" s="377"/>
    </row>
    <row r="65" spans="1:19" ht="24.95" customHeight="1">
      <c r="A65" s="365"/>
      <c r="B65" s="366" t="s">
        <v>1209</v>
      </c>
      <c r="C65" s="330"/>
      <c r="D65" s="330"/>
      <c r="E65" s="341"/>
      <c r="F65" s="341"/>
      <c r="G65" s="357"/>
      <c r="H65" s="358"/>
      <c r="I65" s="358"/>
      <c r="J65" s="358"/>
      <c r="K65" s="358"/>
      <c r="L65" s="358"/>
      <c r="M65" s="358"/>
      <c r="N65" s="358"/>
      <c r="O65" s="358"/>
      <c r="P65" s="358"/>
      <c r="Q65" s="358"/>
      <c r="R65" s="358"/>
      <c r="S65" s="2200" t="s">
        <v>1413</v>
      </c>
    </row>
    <row r="66" spans="1:19" ht="45" customHeight="1">
      <c r="A66" s="365"/>
      <c r="B66" s="367" t="s">
        <v>1210</v>
      </c>
      <c r="C66" s="330" t="s">
        <v>1185</v>
      </c>
      <c r="D66" s="2159" t="s">
        <v>1178</v>
      </c>
      <c r="E66" s="341">
        <v>350000</v>
      </c>
      <c r="F66" s="341"/>
      <c r="G66" s="2145" t="s">
        <v>1215</v>
      </c>
      <c r="H66" s="2146"/>
      <c r="I66" s="2146"/>
      <c r="J66" s="2146"/>
      <c r="K66" s="2146"/>
      <c r="L66" s="2146"/>
      <c r="M66" s="2146"/>
      <c r="N66" s="2146"/>
      <c r="O66" s="2146"/>
      <c r="P66" s="2147"/>
      <c r="Q66" s="383">
        <v>400000</v>
      </c>
      <c r="R66" s="358"/>
      <c r="S66" s="2201"/>
    </row>
    <row r="67" spans="1:19" ht="24.95" customHeight="1">
      <c r="A67" s="365"/>
      <c r="B67" s="366" t="s">
        <v>1212</v>
      </c>
      <c r="C67" s="330" t="s">
        <v>1185</v>
      </c>
      <c r="D67" s="2160"/>
      <c r="E67" s="341">
        <v>350000</v>
      </c>
      <c r="F67" s="341"/>
      <c r="G67" s="2162"/>
      <c r="H67" s="2163"/>
      <c r="I67" s="2163"/>
      <c r="J67" s="2163"/>
      <c r="K67" s="2163"/>
      <c r="L67" s="2163"/>
      <c r="M67" s="2163"/>
      <c r="N67" s="2163"/>
      <c r="O67" s="2163"/>
      <c r="P67" s="2164"/>
      <c r="Q67" s="385">
        <v>400000</v>
      </c>
      <c r="R67" s="358"/>
      <c r="S67" s="2201"/>
    </row>
    <row r="68" spans="1:19" ht="24.95" customHeight="1">
      <c r="A68" s="365"/>
      <c r="B68" s="366" t="s">
        <v>1213</v>
      </c>
      <c r="C68" s="330" t="s">
        <v>1185</v>
      </c>
      <c r="D68" s="2161"/>
      <c r="E68" s="341">
        <v>350000</v>
      </c>
      <c r="F68" s="341"/>
      <c r="G68" s="2148"/>
      <c r="H68" s="2149"/>
      <c r="I68" s="2149"/>
      <c r="J68" s="2149"/>
      <c r="K68" s="2149"/>
      <c r="L68" s="2149"/>
      <c r="M68" s="2149"/>
      <c r="N68" s="2149"/>
      <c r="O68" s="2149"/>
      <c r="P68" s="2150"/>
      <c r="Q68" s="385">
        <v>400000</v>
      </c>
      <c r="R68" s="358"/>
      <c r="S68" s="2202"/>
    </row>
    <row r="69" spans="1:19" ht="30" customHeight="1">
      <c r="A69" s="387" t="s">
        <v>1216</v>
      </c>
      <c r="B69" s="387" t="s">
        <v>1217</v>
      </c>
      <c r="C69" s="337"/>
      <c r="D69" s="337"/>
      <c r="E69" s="337"/>
      <c r="F69" s="337"/>
      <c r="G69" s="337"/>
      <c r="H69" s="337"/>
      <c r="I69" s="337"/>
      <c r="J69" s="337"/>
      <c r="K69" s="337"/>
      <c r="L69" s="337"/>
      <c r="M69" s="337"/>
      <c r="N69" s="337"/>
      <c r="O69" s="337"/>
      <c r="P69" s="337"/>
      <c r="Q69" s="337"/>
      <c r="R69" s="337"/>
      <c r="S69" s="374"/>
    </row>
    <row r="70" spans="1:19" ht="39.950000000000003" customHeight="1">
      <c r="A70" s="364">
        <v>1</v>
      </c>
      <c r="B70" s="2196" t="s">
        <v>1483</v>
      </c>
      <c r="C70" s="2197"/>
      <c r="D70" s="2197"/>
      <c r="E70" s="2197"/>
      <c r="F70" s="2197"/>
      <c r="G70" s="2197"/>
      <c r="H70" s="2197"/>
      <c r="I70" s="2197"/>
      <c r="J70" s="2197"/>
      <c r="K70" s="2197"/>
      <c r="L70" s="2197"/>
      <c r="M70" s="2197"/>
      <c r="N70" s="2197"/>
      <c r="O70" s="2197"/>
      <c r="P70" s="2197"/>
      <c r="Q70" s="2197"/>
      <c r="R70" s="2197"/>
      <c r="S70" s="432"/>
    </row>
    <row r="71" spans="1:19" ht="30" customHeight="1">
      <c r="A71" s="314"/>
      <c r="B71" s="376" t="s">
        <v>1219</v>
      </c>
      <c r="C71" s="330" t="s">
        <v>1185</v>
      </c>
      <c r="D71" s="322" t="s">
        <v>1178</v>
      </c>
      <c r="E71" s="341">
        <v>530000</v>
      </c>
      <c r="F71" s="388"/>
      <c r="G71" s="2206" t="s">
        <v>1201</v>
      </c>
      <c r="H71" s="2207"/>
      <c r="I71" s="2207"/>
      <c r="J71" s="2207"/>
      <c r="K71" s="2207"/>
      <c r="L71" s="2207"/>
      <c r="M71" s="2207"/>
      <c r="N71" s="2207"/>
      <c r="O71" s="2207"/>
      <c r="P71" s="2207"/>
      <c r="Q71" s="2207"/>
      <c r="R71" s="2208"/>
      <c r="S71" s="388"/>
    </row>
    <row r="72" spans="1:19" ht="50.1" customHeight="1">
      <c r="A72" s="364">
        <v>2</v>
      </c>
      <c r="B72" s="2116" t="s">
        <v>1415</v>
      </c>
      <c r="C72" s="2119"/>
      <c r="D72" s="2119"/>
      <c r="E72" s="2119"/>
      <c r="F72" s="2119"/>
      <c r="G72" s="2119"/>
      <c r="H72" s="2119"/>
      <c r="I72" s="2119"/>
      <c r="J72" s="2119"/>
      <c r="K72" s="2119"/>
      <c r="L72" s="2119"/>
      <c r="M72" s="2119"/>
      <c r="N72" s="2119"/>
      <c r="O72" s="2119"/>
      <c r="P72" s="2119"/>
      <c r="Q72" s="2119"/>
      <c r="R72" s="2120"/>
      <c r="S72" s="2200" t="s">
        <v>1416</v>
      </c>
    </row>
    <row r="73" spans="1:19" ht="30" customHeight="1">
      <c r="A73" s="314"/>
      <c r="B73" s="376" t="s">
        <v>211</v>
      </c>
      <c r="C73" s="330" t="s">
        <v>1185</v>
      </c>
      <c r="D73" s="389" t="s">
        <v>1178</v>
      </c>
      <c r="E73" s="341">
        <v>300000</v>
      </c>
      <c r="F73" s="388"/>
      <c r="G73" s="2145" t="s">
        <v>1222</v>
      </c>
      <c r="H73" s="2146"/>
      <c r="I73" s="2146"/>
      <c r="J73" s="2146"/>
      <c r="K73" s="2146"/>
      <c r="L73" s="2146"/>
      <c r="M73" s="2146"/>
      <c r="N73" s="2146"/>
      <c r="O73" s="2146"/>
      <c r="P73" s="2147"/>
      <c r="Q73" s="385">
        <v>360000</v>
      </c>
      <c r="R73" s="460"/>
      <c r="S73" s="2201"/>
    </row>
    <row r="74" spans="1:19" ht="30" customHeight="1">
      <c r="A74" s="314"/>
      <c r="B74" s="376" t="s">
        <v>213</v>
      </c>
      <c r="C74" s="330" t="s">
        <v>1185</v>
      </c>
      <c r="D74" s="390"/>
      <c r="E74" s="341">
        <v>300000</v>
      </c>
      <c r="F74" s="388"/>
      <c r="G74" s="2148"/>
      <c r="H74" s="2149"/>
      <c r="I74" s="2149"/>
      <c r="J74" s="2149"/>
      <c r="K74" s="2149"/>
      <c r="L74" s="2149"/>
      <c r="M74" s="2149"/>
      <c r="N74" s="2149"/>
      <c r="O74" s="2149"/>
      <c r="P74" s="2150"/>
      <c r="Q74" s="385">
        <v>360000</v>
      </c>
      <c r="R74" s="461"/>
      <c r="S74" s="2202"/>
    </row>
    <row r="75" spans="1:19" ht="50.1" customHeight="1">
      <c r="A75" s="364">
        <v>3</v>
      </c>
      <c r="B75" s="2116" t="s">
        <v>1412</v>
      </c>
      <c r="C75" s="2119"/>
      <c r="D75" s="2119"/>
      <c r="E75" s="2119"/>
      <c r="F75" s="2119"/>
      <c r="G75" s="2119"/>
      <c r="H75" s="2119"/>
      <c r="I75" s="2119"/>
      <c r="J75" s="2119"/>
      <c r="K75" s="2119"/>
      <c r="L75" s="2119"/>
      <c r="M75" s="2119"/>
      <c r="N75" s="2119"/>
      <c r="O75" s="2119"/>
      <c r="P75" s="2119"/>
      <c r="Q75" s="2119"/>
      <c r="R75" s="2120"/>
      <c r="S75" s="2200" t="s">
        <v>1416</v>
      </c>
    </row>
    <row r="76" spans="1:19" ht="30" customHeight="1">
      <c r="A76" s="314"/>
      <c r="B76" s="376" t="s">
        <v>211</v>
      </c>
      <c r="C76" s="330" t="s">
        <v>1185</v>
      </c>
      <c r="D76" s="2159" t="s">
        <v>1178</v>
      </c>
      <c r="E76" s="341">
        <v>300000</v>
      </c>
      <c r="F76" s="388"/>
      <c r="G76" s="2145" t="s">
        <v>1211</v>
      </c>
      <c r="H76" s="2146"/>
      <c r="I76" s="2146"/>
      <c r="J76" s="2146"/>
      <c r="K76" s="2146"/>
      <c r="L76" s="2146"/>
      <c r="M76" s="2146"/>
      <c r="N76" s="2146"/>
      <c r="O76" s="2146"/>
      <c r="P76" s="451"/>
      <c r="Q76" s="385">
        <v>360000</v>
      </c>
      <c r="R76" s="461"/>
      <c r="S76" s="2201"/>
    </row>
    <row r="77" spans="1:19" ht="30" customHeight="1">
      <c r="A77" s="314"/>
      <c r="B77" s="376" t="s">
        <v>213</v>
      </c>
      <c r="C77" s="330" t="s">
        <v>1185</v>
      </c>
      <c r="D77" s="2161"/>
      <c r="E77" s="341">
        <v>300000</v>
      </c>
      <c r="F77" s="388"/>
      <c r="G77" s="2148"/>
      <c r="H77" s="2149"/>
      <c r="I77" s="2149"/>
      <c r="J77" s="2149"/>
      <c r="K77" s="2149"/>
      <c r="L77" s="2149"/>
      <c r="M77" s="2149"/>
      <c r="N77" s="2149"/>
      <c r="O77" s="2149"/>
      <c r="P77" s="452"/>
      <c r="Q77" s="385">
        <v>360000</v>
      </c>
      <c r="R77" s="461"/>
      <c r="S77" s="2202"/>
    </row>
    <row r="78" spans="1:19" ht="50.1" customHeight="1">
      <c r="A78" s="364">
        <v>4</v>
      </c>
      <c r="B78" s="2116" t="s">
        <v>1414</v>
      </c>
      <c r="C78" s="2119"/>
      <c r="D78" s="2119"/>
      <c r="E78" s="2119"/>
      <c r="F78" s="2119"/>
      <c r="G78" s="2119"/>
      <c r="H78" s="2119"/>
      <c r="I78" s="2119"/>
      <c r="J78" s="2119"/>
      <c r="K78" s="2119"/>
      <c r="L78" s="2119"/>
      <c r="M78" s="2119"/>
      <c r="N78" s="2119"/>
      <c r="O78" s="2119"/>
      <c r="P78" s="2119"/>
      <c r="Q78" s="2119"/>
      <c r="R78" s="2120"/>
      <c r="S78" s="2200" t="s">
        <v>1416</v>
      </c>
    </row>
    <row r="79" spans="1:19" ht="30" customHeight="1">
      <c r="A79" s="314"/>
      <c r="B79" s="376" t="s">
        <v>211</v>
      </c>
      <c r="C79" s="330" t="s">
        <v>1185</v>
      </c>
      <c r="D79" s="2159" t="s">
        <v>1178</v>
      </c>
      <c r="E79" s="341">
        <v>300000</v>
      </c>
      <c r="F79" s="388"/>
      <c r="G79" s="2145" t="s">
        <v>1224</v>
      </c>
      <c r="H79" s="2146"/>
      <c r="I79" s="2146"/>
      <c r="J79" s="2146"/>
      <c r="K79" s="2146"/>
      <c r="L79" s="2146"/>
      <c r="M79" s="2146"/>
      <c r="N79" s="2146"/>
      <c r="O79" s="2146"/>
      <c r="P79" s="2147"/>
      <c r="Q79" s="385">
        <v>360000</v>
      </c>
      <c r="R79" s="461"/>
      <c r="S79" s="2201"/>
    </row>
    <row r="80" spans="1:19" ht="30" customHeight="1">
      <c r="A80" s="314"/>
      <c r="B80" s="376" t="s">
        <v>213</v>
      </c>
      <c r="C80" s="330" t="s">
        <v>1185</v>
      </c>
      <c r="D80" s="2161"/>
      <c r="E80" s="341">
        <v>300000</v>
      </c>
      <c r="F80" s="388"/>
      <c r="G80" s="2148"/>
      <c r="H80" s="2149"/>
      <c r="I80" s="2149"/>
      <c r="J80" s="2149"/>
      <c r="K80" s="2149"/>
      <c r="L80" s="2149"/>
      <c r="M80" s="2149"/>
      <c r="N80" s="2149"/>
      <c r="O80" s="2149"/>
      <c r="P80" s="2150"/>
      <c r="Q80" s="385">
        <v>360000</v>
      </c>
      <c r="R80" s="462"/>
      <c r="S80" s="2202"/>
    </row>
    <row r="81" spans="1:19" ht="30" customHeight="1">
      <c r="A81" s="314" t="s">
        <v>1225</v>
      </c>
      <c r="B81" s="316" t="s">
        <v>1364</v>
      </c>
      <c r="C81" s="391"/>
      <c r="D81" s="392"/>
      <c r="E81" s="393"/>
      <c r="F81" s="394"/>
      <c r="G81" s="395"/>
      <c r="H81" s="395"/>
      <c r="I81" s="395"/>
      <c r="J81" s="395"/>
      <c r="K81" s="395"/>
      <c r="L81" s="395"/>
      <c r="M81" s="395"/>
      <c r="N81" s="395"/>
      <c r="O81" s="395"/>
      <c r="P81" s="395"/>
      <c r="Q81" s="463"/>
      <c r="R81" s="460"/>
      <c r="S81" s="464"/>
    </row>
    <row r="82" spans="1:19" ht="50.1" customHeight="1">
      <c r="A82" s="324"/>
      <c r="B82" s="2116" t="s">
        <v>1417</v>
      </c>
      <c r="C82" s="2119"/>
      <c r="D82" s="2119"/>
      <c r="E82" s="2119"/>
      <c r="F82" s="2119"/>
      <c r="G82" s="2119"/>
      <c r="H82" s="2119"/>
      <c r="I82" s="2119"/>
      <c r="J82" s="2119"/>
      <c r="K82" s="2119"/>
      <c r="L82" s="2119"/>
      <c r="M82" s="2119"/>
      <c r="N82" s="2119"/>
      <c r="O82" s="2119"/>
      <c r="P82" s="2119"/>
      <c r="Q82" s="2119"/>
      <c r="R82" s="2120"/>
      <c r="S82" s="2203" t="s">
        <v>1418</v>
      </c>
    </row>
    <row r="83" spans="1:19" ht="49.5" customHeight="1">
      <c r="A83" s="324"/>
      <c r="B83" s="376" t="s">
        <v>1228</v>
      </c>
      <c r="C83" s="330" t="s">
        <v>1185</v>
      </c>
      <c r="D83" s="396"/>
      <c r="E83" s="341">
        <v>35000</v>
      </c>
      <c r="F83" s="388"/>
      <c r="G83" s="2151"/>
      <c r="H83" s="2152"/>
      <c r="I83" s="2152"/>
      <c r="J83" s="2152"/>
      <c r="K83" s="2152"/>
      <c r="L83" s="2152"/>
      <c r="M83" s="2152"/>
      <c r="N83" s="2152"/>
      <c r="O83" s="2152"/>
      <c r="P83" s="2153"/>
      <c r="Q83" s="385">
        <v>85000</v>
      </c>
      <c r="R83" s="462"/>
      <c r="S83" s="2204"/>
    </row>
    <row r="84" spans="1:19" ht="47.25" customHeight="1">
      <c r="A84" s="324"/>
      <c r="B84" s="376" t="s">
        <v>1230</v>
      </c>
      <c r="C84" s="330" t="s">
        <v>1185</v>
      </c>
      <c r="D84" s="396"/>
      <c r="E84" s="341">
        <v>49000</v>
      </c>
      <c r="F84" s="388"/>
      <c r="G84" s="2154"/>
      <c r="H84" s="2155"/>
      <c r="I84" s="2155"/>
      <c r="J84" s="2155"/>
      <c r="K84" s="2155"/>
      <c r="L84" s="2155"/>
      <c r="M84" s="2155"/>
      <c r="N84" s="2155"/>
      <c r="O84" s="2155"/>
      <c r="P84" s="2156"/>
      <c r="Q84" s="385">
        <v>100000</v>
      </c>
      <c r="R84" s="462"/>
      <c r="S84" s="2205"/>
    </row>
    <row r="85" spans="1:19" ht="30.75" customHeight="1">
      <c r="A85" s="397" t="s">
        <v>1231</v>
      </c>
      <c r="B85" s="2140" t="s">
        <v>1232</v>
      </c>
      <c r="C85" s="2140"/>
      <c r="D85" s="2140"/>
      <c r="E85" s="2140"/>
      <c r="F85" s="2140"/>
      <c r="G85" s="2140"/>
      <c r="H85" s="2140"/>
      <c r="I85" s="2140"/>
      <c r="J85" s="2140"/>
      <c r="K85" s="2140"/>
      <c r="L85" s="2140"/>
      <c r="M85" s="2140"/>
      <c r="N85" s="2140"/>
      <c r="O85" s="2140"/>
      <c r="P85" s="2140"/>
      <c r="Q85" s="2140"/>
      <c r="R85" s="2140"/>
      <c r="S85" s="465"/>
    </row>
    <row r="86" spans="1:19" ht="50.1" customHeight="1">
      <c r="A86" s="310">
        <v>1</v>
      </c>
      <c r="B86" s="2112" t="s">
        <v>1419</v>
      </c>
      <c r="C86" s="2113"/>
      <c r="D86" s="2113"/>
      <c r="E86" s="2113"/>
      <c r="F86" s="2113"/>
      <c r="G86" s="2113"/>
      <c r="H86" s="2113"/>
      <c r="I86" s="2113"/>
      <c r="J86" s="2113"/>
      <c r="K86" s="2113"/>
      <c r="L86" s="2113"/>
      <c r="M86" s="2113"/>
      <c r="N86" s="2113"/>
      <c r="O86" s="2113"/>
      <c r="P86" s="2113"/>
      <c r="Q86" s="2113"/>
      <c r="R86" s="2113"/>
      <c r="S86" s="466"/>
    </row>
    <row r="87" spans="1:19" ht="30" customHeight="1">
      <c r="A87" s="310"/>
      <c r="B87" s="398" t="s">
        <v>1238</v>
      </c>
      <c r="C87" s="399"/>
      <c r="D87" s="399"/>
      <c r="E87" s="399"/>
      <c r="F87" s="400"/>
      <c r="G87" s="2144" t="s">
        <v>1367</v>
      </c>
      <c r="H87" s="2144"/>
      <c r="I87" s="2144"/>
      <c r="J87" s="2144"/>
      <c r="K87" s="2144"/>
      <c r="L87" s="2144"/>
      <c r="M87" s="2144"/>
      <c r="N87" s="2144"/>
      <c r="O87" s="2144"/>
      <c r="P87" s="2144"/>
      <c r="Q87" s="2144"/>
      <c r="R87" s="2144"/>
      <c r="S87" s="467"/>
    </row>
    <row r="88" spans="1:19" ht="30" customHeight="1">
      <c r="A88" s="310"/>
      <c r="B88" s="402" t="s">
        <v>1240</v>
      </c>
      <c r="C88" s="403" t="s">
        <v>724</v>
      </c>
      <c r="D88" s="330"/>
      <c r="E88" s="404">
        <v>1565000</v>
      </c>
      <c r="F88" s="405"/>
      <c r="G88" s="2144"/>
      <c r="H88" s="2144"/>
      <c r="I88" s="2144"/>
      <c r="J88" s="2144"/>
      <c r="K88" s="2144"/>
      <c r="L88" s="2144"/>
      <c r="M88" s="2144"/>
      <c r="N88" s="2144"/>
      <c r="O88" s="2144"/>
      <c r="P88" s="2144"/>
      <c r="Q88" s="2144"/>
      <c r="R88" s="2144"/>
      <c r="S88" s="468"/>
    </row>
    <row r="89" spans="1:19" ht="30" customHeight="1">
      <c r="A89" s="310"/>
      <c r="B89" s="406" t="s">
        <v>1241</v>
      </c>
      <c r="C89" s="407" t="s">
        <v>724</v>
      </c>
      <c r="D89" s="330"/>
      <c r="E89" s="408">
        <v>1610000</v>
      </c>
      <c r="F89" s="409"/>
      <c r="G89" s="2144"/>
      <c r="H89" s="2144"/>
      <c r="I89" s="2144"/>
      <c r="J89" s="2144"/>
      <c r="K89" s="2144"/>
      <c r="L89" s="2144"/>
      <c r="M89" s="2144"/>
      <c r="N89" s="2144"/>
      <c r="O89" s="2144"/>
      <c r="P89" s="2144"/>
      <c r="Q89" s="2144"/>
      <c r="R89" s="2144"/>
      <c r="S89" s="468"/>
    </row>
    <row r="90" spans="1:19" ht="30" customHeight="1">
      <c r="A90" s="310"/>
      <c r="B90" s="398" t="s">
        <v>1242</v>
      </c>
      <c r="C90" s="399"/>
      <c r="D90" s="399"/>
      <c r="E90" s="399"/>
      <c r="F90" s="400"/>
      <c r="G90" s="2144" t="s">
        <v>1367</v>
      </c>
      <c r="H90" s="2144"/>
      <c r="I90" s="2144"/>
      <c r="J90" s="2144"/>
      <c r="K90" s="2144"/>
      <c r="L90" s="2144"/>
      <c r="M90" s="2144"/>
      <c r="N90" s="2144"/>
      <c r="O90" s="2144"/>
      <c r="P90" s="2144"/>
      <c r="Q90" s="2144"/>
      <c r="R90" s="2144"/>
      <c r="S90" s="2122"/>
    </row>
    <row r="91" spans="1:19" ht="30" customHeight="1">
      <c r="A91" s="310"/>
      <c r="B91" s="410" t="s">
        <v>1240</v>
      </c>
      <c r="C91" s="411" t="s">
        <v>724</v>
      </c>
      <c r="D91" s="403"/>
      <c r="E91" s="412">
        <v>1615000</v>
      </c>
      <c r="F91" s="400"/>
      <c r="G91" s="2144"/>
      <c r="H91" s="2144"/>
      <c r="I91" s="2144"/>
      <c r="J91" s="2144"/>
      <c r="K91" s="2144"/>
      <c r="L91" s="2144"/>
      <c r="M91" s="2144"/>
      <c r="N91" s="2144"/>
      <c r="O91" s="2144"/>
      <c r="P91" s="2144"/>
      <c r="Q91" s="2144"/>
      <c r="R91" s="2144"/>
      <c r="S91" s="2123"/>
    </row>
    <row r="92" spans="1:19" ht="30" customHeight="1">
      <c r="A92" s="310"/>
      <c r="B92" s="406" t="s">
        <v>1241</v>
      </c>
      <c r="C92" s="413" t="s">
        <v>724</v>
      </c>
      <c r="D92" s="407"/>
      <c r="E92" s="414">
        <v>1660000</v>
      </c>
      <c r="F92" s="400"/>
      <c r="G92" s="2144"/>
      <c r="H92" s="2144"/>
      <c r="I92" s="2144"/>
      <c r="J92" s="2144"/>
      <c r="K92" s="2144"/>
      <c r="L92" s="2144"/>
      <c r="M92" s="2144"/>
      <c r="N92" s="2144"/>
      <c r="O92" s="2144"/>
      <c r="P92" s="2144"/>
      <c r="Q92" s="2144"/>
      <c r="R92" s="2144"/>
      <c r="S92" s="2124"/>
    </row>
    <row r="93" spans="1:19" ht="30" customHeight="1">
      <c r="A93" s="310"/>
      <c r="B93" s="398" t="s">
        <v>1243</v>
      </c>
      <c r="C93" s="399"/>
      <c r="D93" s="399"/>
      <c r="E93" s="399"/>
      <c r="F93" s="400"/>
      <c r="G93" s="2144" t="s">
        <v>1367</v>
      </c>
      <c r="H93" s="2144"/>
      <c r="I93" s="2144"/>
      <c r="J93" s="2144"/>
      <c r="K93" s="2144"/>
      <c r="L93" s="2144"/>
      <c r="M93" s="2144"/>
      <c r="N93" s="2144"/>
      <c r="O93" s="2144"/>
      <c r="P93" s="2144"/>
      <c r="Q93" s="2144"/>
      <c r="R93" s="2144"/>
      <c r="S93" s="2122"/>
    </row>
    <row r="94" spans="1:19" ht="30" customHeight="1">
      <c r="A94" s="386"/>
      <c r="B94" s="402" t="s">
        <v>1240</v>
      </c>
      <c r="C94" s="411" t="s">
        <v>724</v>
      </c>
      <c r="D94" s="411"/>
      <c r="E94" s="415">
        <v>1665000</v>
      </c>
      <c r="F94" s="405"/>
      <c r="G94" s="2144"/>
      <c r="H94" s="2144"/>
      <c r="I94" s="2144"/>
      <c r="J94" s="2144"/>
      <c r="K94" s="2144"/>
      <c r="L94" s="2144"/>
      <c r="M94" s="2144"/>
      <c r="N94" s="2144"/>
      <c r="O94" s="2144"/>
      <c r="P94" s="2144"/>
      <c r="Q94" s="2144"/>
      <c r="R94" s="2144"/>
      <c r="S94" s="2123"/>
    </row>
    <row r="95" spans="1:19" ht="30" customHeight="1">
      <c r="A95" s="416"/>
      <c r="B95" s="417" t="s">
        <v>1241</v>
      </c>
      <c r="C95" s="418" t="s">
        <v>724</v>
      </c>
      <c r="D95" s="418"/>
      <c r="E95" s="419">
        <v>1710000</v>
      </c>
      <c r="F95" s="420"/>
      <c r="G95" s="2144"/>
      <c r="H95" s="2144"/>
      <c r="I95" s="2144"/>
      <c r="J95" s="2144"/>
      <c r="K95" s="2144"/>
      <c r="L95" s="2144"/>
      <c r="M95" s="2144"/>
      <c r="N95" s="2144"/>
      <c r="O95" s="2144"/>
      <c r="P95" s="2144"/>
      <c r="Q95" s="2144"/>
      <c r="R95" s="2144"/>
      <c r="S95" s="2124"/>
    </row>
    <row r="96" spans="1:19" ht="30" customHeight="1">
      <c r="A96" s="397" t="s">
        <v>1247</v>
      </c>
      <c r="B96" s="2141" t="s">
        <v>1248</v>
      </c>
      <c r="C96" s="2142"/>
      <c r="D96" s="2142"/>
      <c r="E96" s="2142"/>
      <c r="F96" s="2142"/>
      <c r="G96" s="2142"/>
      <c r="H96" s="2142"/>
      <c r="I96" s="2142"/>
      <c r="J96" s="2142"/>
      <c r="K96" s="2142"/>
      <c r="L96" s="2142"/>
      <c r="M96" s="2142"/>
      <c r="N96" s="2142"/>
      <c r="O96" s="2142"/>
      <c r="P96" s="2142"/>
      <c r="Q96" s="2142"/>
      <c r="R96" s="2143"/>
      <c r="S96" s="469"/>
    </row>
    <row r="97" spans="1:19" ht="50.1" customHeight="1">
      <c r="A97" s="310">
        <v>1</v>
      </c>
      <c r="B97" s="2116" t="s">
        <v>1452</v>
      </c>
      <c r="C97" s="2117"/>
      <c r="D97" s="2117"/>
      <c r="E97" s="2117"/>
      <c r="F97" s="2117"/>
      <c r="G97" s="2117"/>
      <c r="H97" s="2117"/>
      <c r="I97" s="2117"/>
      <c r="J97" s="2117"/>
      <c r="K97" s="2117"/>
      <c r="L97" s="2117"/>
      <c r="M97" s="2117"/>
      <c r="N97" s="2117"/>
      <c r="O97" s="2117"/>
      <c r="P97" s="2117"/>
      <c r="Q97" s="2117"/>
      <c r="R97" s="2118"/>
      <c r="S97" s="470"/>
    </row>
    <row r="98" spans="1:19" ht="30" customHeight="1">
      <c r="A98" s="310"/>
      <c r="B98" s="2116" t="s">
        <v>1421</v>
      </c>
      <c r="C98" s="2119"/>
      <c r="D98" s="2119"/>
      <c r="E98" s="2120"/>
      <c r="F98" s="421"/>
      <c r="G98" s="319"/>
      <c r="H98" s="422"/>
      <c r="I98" s="422"/>
      <c r="J98" s="422"/>
      <c r="K98" s="422"/>
      <c r="L98" s="422"/>
      <c r="M98" s="422"/>
      <c r="N98" s="422"/>
      <c r="O98" s="422"/>
      <c r="P98" s="422"/>
      <c r="Q98" s="422"/>
      <c r="R98" s="471"/>
      <c r="S98" s="470"/>
    </row>
    <row r="99" spans="1:19" ht="35.25" customHeight="1">
      <c r="A99" s="315"/>
      <c r="B99" s="2187" t="s">
        <v>1453</v>
      </c>
      <c r="C99" s="2178"/>
      <c r="D99" s="2188"/>
      <c r="E99" s="423"/>
      <c r="F99" s="423"/>
      <c r="G99" s="310" t="s">
        <v>1251</v>
      </c>
      <c r="H99" s="2225" t="s">
        <v>1454</v>
      </c>
      <c r="I99" s="2226"/>
      <c r="J99" s="2226"/>
      <c r="K99" s="2226"/>
      <c r="L99" s="2226"/>
      <c r="M99" s="2226"/>
      <c r="N99" s="2226"/>
      <c r="O99" s="2226"/>
      <c r="P99" s="2226"/>
      <c r="Q99" s="2226"/>
      <c r="R99" s="2227"/>
      <c r="S99" s="2216"/>
    </row>
    <row r="100" spans="1:19" ht="30">
      <c r="A100" s="416"/>
      <c r="B100" s="424" t="s">
        <v>1257</v>
      </c>
      <c r="C100" s="401" t="s">
        <v>1369</v>
      </c>
      <c r="D100" s="2184" t="s">
        <v>1423</v>
      </c>
      <c r="E100" s="425"/>
      <c r="F100" s="426"/>
      <c r="G100" s="427">
        <f>1530000/1.08</f>
        <v>1416666.6666666665</v>
      </c>
      <c r="H100" s="2172"/>
      <c r="I100" s="2228"/>
      <c r="J100" s="2228"/>
      <c r="K100" s="2228"/>
      <c r="L100" s="2228"/>
      <c r="M100" s="2228"/>
      <c r="N100" s="2228"/>
      <c r="O100" s="2228"/>
      <c r="P100" s="2228"/>
      <c r="Q100" s="2228"/>
      <c r="R100" s="2229"/>
      <c r="S100" s="2216"/>
    </row>
    <row r="101" spans="1:19" ht="30">
      <c r="A101" s="416"/>
      <c r="B101" s="424" t="s">
        <v>1258</v>
      </c>
      <c r="C101" s="401" t="s">
        <v>1369</v>
      </c>
      <c r="D101" s="2185"/>
      <c r="E101" s="428"/>
      <c r="F101" s="426"/>
      <c r="G101" s="427">
        <f>1580000/1.08</f>
        <v>1462962.9629629629</v>
      </c>
      <c r="H101" s="2172"/>
      <c r="I101" s="2228"/>
      <c r="J101" s="2228"/>
      <c r="K101" s="2228"/>
      <c r="L101" s="2228"/>
      <c r="M101" s="2228"/>
      <c r="N101" s="2228"/>
      <c r="O101" s="2228"/>
      <c r="P101" s="2228"/>
      <c r="Q101" s="2228"/>
      <c r="R101" s="2229"/>
      <c r="S101" s="2216"/>
    </row>
    <row r="102" spans="1:19" ht="30">
      <c r="A102" s="416"/>
      <c r="B102" s="424" t="s">
        <v>1259</v>
      </c>
      <c r="C102" s="401" t="s">
        <v>1369</v>
      </c>
      <c r="D102" s="2185"/>
      <c r="E102" s="428"/>
      <c r="F102" s="426"/>
      <c r="G102" s="427">
        <f>1630000/1.08</f>
        <v>1509259.2592592591</v>
      </c>
      <c r="H102" s="2172"/>
      <c r="I102" s="2228"/>
      <c r="J102" s="2228"/>
      <c r="K102" s="2228"/>
      <c r="L102" s="2228"/>
      <c r="M102" s="2228"/>
      <c r="N102" s="2228"/>
      <c r="O102" s="2228"/>
      <c r="P102" s="2228"/>
      <c r="Q102" s="2228"/>
      <c r="R102" s="2229"/>
      <c r="S102" s="2216"/>
    </row>
    <row r="103" spans="1:19" ht="30">
      <c r="A103" s="416"/>
      <c r="B103" s="424" t="s">
        <v>1260</v>
      </c>
      <c r="C103" s="401" t="s">
        <v>1369</v>
      </c>
      <c r="D103" s="2185"/>
      <c r="E103" s="428"/>
      <c r="F103" s="426"/>
      <c r="G103" s="427">
        <f>1680000/1.08</f>
        <v>1555555.5555555555</v>
      </c>
      <c r="H103" s="2172"/>
      <c r="I103" s="2228"/>
      <c r="J103" s="2228"/>
      <c r="K103" s="2228"/>
      <c r="L103" s="2228"/>
      <c r="M103" s="2228"/>
      <c r="N103" s="2228"/>
      <c r="O103" s="2228"/>
      <c r="P103" s="2228"/>
      <c r="Q103" s="2228"/>
      <c r="R103" s="2229"/>
      <c r="S103" s="2216"/>
    </row>
    <row r="104" spans="1:19" ht="30">
      <c r="A104" s="416"/>
      <c r="B104" s="424" t="s">
        <v>1261</v>
      </c>
      <c r="C104" s="401" t="s">
        <v>1369</v>
      </c>
      <c r="D104" s="2185"/>
      <c r="E104" s="428"/>
      <c r="F104" s="426"/>
      <c r="G104" s="427">
        <f>1740000/1.08</f>
        <v>1611111.111111111</v>
      </c>
      <c r="H104" s="2172"/>
      <c r="I104" s="2228"/>
      <c r="J104" s="2228"/>
      <c r="K104" s="2228"/>
      <c r="L104" s="2228"/>
      <c r="M104" s="2228"/>
      <c r="N104" s="2228"/>
      <c r="O104" s="2228"/>
      <c r="P104" s="2228"/>
      <c r="Q104" s="2228"/>
      <c r="R104" s="2229"/>
      <c r="S104" s="2216"/>
    </row>
    <row r="105" spans="1:19" ht="30">
      <c r="A105" s="416"/>
      <c r="B105" s="424" t="s">
        <v>1262</v>
      </c>
      <c r="C105" s="401" t="s">
        <v>1369</v>
      </c>
      <c r="D105" s="2185"/>
      <c r="E105" s="428"/>
      <c r="F105" s="426"/>
      <c r="G105" s="427">
        <f>1810000/1.08</f>
        <v>1675925.9259259258</v>
      </c>
      <c r="H105" s="2172"/>
      <c r="I105" s="2228"/>
      <c r="J105" s="2228"/>
      <c r="K105" s="2228"/>
      <c r="L105" s="2228"/>
      <c r="M105" s="2228"/>
      <c r="N105" s="2228"/>
      <c r="O105" s="2228"/>
      <c r="P105" s="2228"/>
      <c r="Q105" s="2228"/>
      <c r="R105" s="2229"/>
      <c r="S105" s="2216"/>
    </row>
    <row r="106" spans="1:19" ht="30">
      <c r="A106" s="416"/>
      <c r="B106" s="424" t="s">
        <v>1263</v>
      </c>
      <c r="C106" s="401" t="s">
        <v>1369</v>
      </c>
      <c r="D106" s="2186"/>
      <c r="E106" s="429"/>
      <c r="F106" s="430"/>
      <c r="G106" s="427">
        <f>1955000/1.08</f>
        <v>1810185.1851851852</v>
      </c>
      <c r="H106" s="2172"/>
      <c r="I106" s="2228"/>
      <c r="J106" s="2228"/>
      <c r="K106" s="2228"/>
      <c r="L106" s="2228"/>
      <c r="M106" s="2228"/>
      <c r="N106" s="2228"/>
      <c r="O106" s="2228"/>
      <c r="P106" s="2228"/>
      <c r="Q106" s="2228"/>
      <c r="R106" s="2229"/>
      <c r="S106" s="2216"/>
    </row>
    <row r="107" spans="1:19" ht="37.5" customHeight="1">
      <c r="A107" s="416"/>
      <c r="B107" s="431" t="s">
        <v>1455</v>
      </c>
      <c r="C107" s="432"/>
      <c r="D107" s="432"/>
      <c r="E107" s="2132" t="s">
        <v>1456</v>
      </c>
      <c r="F107" s="2133"/>
      <c r="G107" s="2133"/>
      <c r="H107" s="2133"/>
      <c r="I107" s="2133"/>
      <c r="J107" s="2133"/>
      <c r="K107" s="2133"/>
      <c r="L107" s="2133"/>
      <c r="M107" s="2133"/>
      <c r="N107" s="2133"/>
      <c r="O107" s="2133"/>
      <c r="P107" s="2133"/>
      <c r="Q107" s="2133"/>
      <c r="R107" s="2134"/>
      <c r="S107" s="2217" t="s">
        <v>1457</v>
      </c>
    </row>
    <row r="108" spans="1:19" ht="30" customHeight="1">
      <c r="A108" s="416"/>
      <c r="B108" s="424" t="s">
        <v>1257</v>
      </c>
      <c r="C108" s="401" t="s">
        <v>1369</v>
      </c>
      <c r="D108" s="2184" t="s">
        <v>1423</v>
      </c>
      <c r="E108" s="425"/>
      <c r="F108" s="426"/>
      <c r="G108" s="433"/>
      <c r="H108" s="2135"/>
      <c r="I108" s="2136"/>
      <c r="J108" s="454"/>
      <c r="K108" s="454"/>
      <c r="L108" s="454"/>
      <c r="M108" s="454"/>
      <c r="N108" s="455">
        <v>1203704</v>
      </c>
      <c r="O108" s="454"/>
      <c r="P108" s="454"/>
      <c r="Q108" s="454"/>
      <c r="R108" s="472"/>
      <c r="S108" s="2218"/>
    </row>
    <row r="109" spans="1:19" ht="30">
      <c r="A109" s="416"/>
      <c r="B109" s="424" t="s">
        <v>1258</v>
      </c>
      <c r="C109" s="401" t="s">
        <v>1369</v>
      </c>
      <c r="D109" s="2185"/>
      <c r="E109" s="428"/>
      <c r="F109" s="426"/>
      <c r="G109" s="408"/>
      <c r="H109" s="2135"/>
      <c r="I109" s="2136"/>
      <c r="J109" s="453"/>
      <c r="K109" s="453"/>
      <c r="L109" s="453"/>
      <c r="M109" s="453"/>
      <c r="N109" s="455">
        <v>1250000</v>
      </c>
      <c r="O109" s="453"/>
      <c r="P109" s="453"/>
      <c r="Q109" s="453"/>
      <c r="R109" s="473"/>
      <c r="S109" s="2218"/>
    </row>
    <row r="110" spans="1:19" ht="30">
      <c r="A110" s="416"/>
      <c r="B110" s="424" t="s">
        <v>1259</v>
      </c>
      <c r="C110" s="401" t="s">
        <v>1369</v>
      </c>
      <c r="D110" s="2185"/>
      <c r="E110" s="428"/>
      <c r="F110" s="426"/>
      <c r="G110" s="408"/>
      <c r="H110" s="2135"/>
      <c r="I110" s="2136"/>
      <c r="J110" s="453"/>
      <c r="K110" s="453"/>
      <c r="L110" s="453"/>
      <c r="M110" s="453"/>
      <c r="N110" s="440">
        <v>1296296</v>
      </c>
      <c r="O110" s="453"/>
      <c r="P110" s="453"/>
      <c r="Q110" s="453"/>
      <c r="R110" s="473"/>
      <c r="S110" s="2218"/>
    </row>
    <row r="111" spans="1:19" ht="30">
      <c r="A111" s="416"/>
      <c r="B111" s="434" t="s">
        <v>1260</v>
      </c>
      <c r="C111" s="401" t="s">
        <v>1369</v>
      </c>
      <c r="D111" s="2185"/>
      <c r="E111" s="428"/>
      <c r="F111" s="426"/>
      <c r="G111" s="408"/>
      <c r="H111" s="2135"/>
      <c r="I111" s="2136"/>
      <c r="J111" s="453"/>
      <c r="K111" s="453"/>
      <c r="L111" s="453"/>
      <c r="M111" s="453"/>
      <c r="N111" s="440">
        <v>1342593</v>
      </c>
      <c r="O111" s="453"/>
      <c r="P111" s="453"/>
      <c r="Q111" s="453"/>
      <c r="R111" s="473"/>
      <c r="S111" s="2218"/>
    </row>
    <row r="112" spans="1:19" ht="30" customHeight="1">
      <c r="A112" s="382"/>
      <c r="B112" s="435" t="s">
        <v>1261</v>
      </c>
      <c r="C112" s="436" t="s">
        <v>1369</v>
      </c>
      <c r="D112" s="2185"/>
      <c r="E112" s="429"/>
      <c r="F112" s="430"/>
      <c r="G112" s="437"/>
      <c r="H112" s="2135"/>
      <c r="I112" s="2136"/>
      <c r="J112" s="456"/>
      <c r="K112" s="456"/>
      <c r="L112" s="456"/>
      <c r="M112" s="456"/>
      <c r="N112" s="440">
        <v>1407407</v>
      </c>
      <c r="O112" s="456"/>
      <c r="P112" s="456"/>
      <c r="Q112" s="456"/>
      <c r="R112" s="474"/>
      <c r="S112" s="2218"/>
    </row>
    <row r="113" spans="1:19" ht="39.950000000000003" customHeight="1">
      <c r="A113" s="382"/>
      <c r="B113" s="387" t="s">
        <v>1458</v>
      </c>
      <c r="C113" s="432"/>
      <c r="D113" s="432"/>
      <c r="E113" s="2132" t="s">
        <v>1459</v>
      </c>
      <c r="F113" s="2133"/>
      <c r="G113" s="2133"/>
      <c r="H113" s="2133"/>
      <c r="I113" s="2133"/>
      <c r="J113" s="2133"/>
      <c r="K113" s="2133"/>
      <c r="L113" s="2133"/>
      <c r="M113" s="2133"/>
      <c r="N113" s="2133"/>
      <c r="O113" s="2133"/>
      <c r="P113" s="2133"/>
      <c r="Q113" s="2133"/>
      <c r="R113" s="2134"/>
      <c r="S113" s="475"/>
    </row>
    <row r="114" spans="1:19" ht="30" customHeight="1">
      <c r="A114" s="416"/>
      <c r="B114" s="424" t="s">
        <v>1257</v>
      </c>
      <c r="C114" s="401" t="s">
        <v>1369</v>
      </c>
      <c r="D114" s="2184" t="s">
        <v>1423</v>
      </c>
      <c r="E114" s="426"/>
      <c r="F114" s="426"/>
      <c r="G114" s="408"/>
      <c r="H114" s="438"/>
      <c r="I114" s="454"/>
      <c r="J114" s="454"/>
      <c r="K114" s="454"/>
      <c r="L114" s="454"/>
      <c r="M114" s="454"/>
      <c r="N114" s="454">
        <v>1250000</v>
      </c>
      <c r="O114" s="454"/>
      <c r="P114" s="454"/>
      <c r="Q114" s="454"/>
      <c r="R114" s="472"/>
      <c r="S114" s="2217" t="s">
        <v>1460</v>
      </c>
    </row>
    <row r="115" spans="1:19" ht="30" customHeight="1">
      <c r="A115" s="416"/>
      <c r="B115" s="424" t="s">
        <v>1258</v>
      </c>
      <c r="C115" s="401" t="s">
        <v>1369</v>
      </c>
      <c r="D115" s="2185"/>
      <c r="E115" s="426"/>
      <c r="F115" s="426"/>
      <c r="G115" s="408"/>
      <c r="H115" s="438"/>
      <c r="I115" s="454"/>
      <c r="J115" s="454"/>
      <c r="K115" s="454"/>
      <c r="L115" s="454"/>
      <c r="M115" s="454"/>
      <c r="N115" s="454">
        <v>1296296</v>
      </c>
      <c r="O115" s="454"/>
      <c r="P115" s="454"/>
      <c r="Q115" s="454"/>
      <c r="R115" s="472"/>
      <c r="S115" s="2218"/>
    </row>
    <row r="116" spans="1:19" ht="30" customHeight="1">
      <c r="A116" s="416"/>
      <c r="B116" s="424" t="s">
        <v>1259</v>
      </c>
      <c r="C116" s="401" t="s">
        <v>1369</v>
      </c>
      <c r="D116" s="2185"/>
      <c r="E116" s="426"/>
      <c r="F116" s="426"/>
      <c r="G116" s="408"/>
      <c r="H116" s="438"/>
      <c r="I116" s="454"/>
      <c r="J116" s="454"/>
      <c r="K116" s="454"/>
      <c r="L116" s="454"/>
      <c r="M116" s="454"/>
      <c r="N116" s="454">
        <v>1342592</v>
      </c>
      <c r="O116" s="454"/>
      <c r="P116" s="454"/>
      <c r="Q116" s="454"/>
      <c r="R116" s="472"/>
      <c r="S116" s="2218"/>
    </row>
    <row r="117" spans="1:19" ht="30" customHeight="1">
      <c r="A117" s="416"/>
      <c r="B117" s="424" t="s">
        <v>1260</v>
      </c>
      <c r="C117" s="401" t="s">
        <v>1369</v>
      </c>
      <c r="D117" s="2185"/>
      <c r="E117" s="426"/>
      <c r="F117" s="426"/>
      <c r="G117" s="408"/>
      <c r="H117" s="438"/>
      <c r="I117" s="454"/>
      <c r="J117" s="454"/>
      <c r="K117" s="454"/>
      <c r="L117" s="454"/>
      <c r="M117" s="454"/>
      <c r="N117" s="454">
        <v>1388889</v>
      </c>
      <c r="O117" s="454"/>
      <c r="P117" s="454"/>
      <c r="Q117" s="454"/>
      <c r="R117" s="472"/>
      <c r="S117" s="2218"/>
    </row>
    <row r="118" spans="1:19" ht="30" customHeight="1">
      <c r="A118" s="416"/>
      <c r="B118" s="424" t="s">
        <v>1261</v>
      </c>
      <c r="C118" s="401" t="s">
        <v>1369</v>
      </c>
      <c r="D118" s="2186"/>
      <c r="E118" s="426"/>
      <c r="F118" s="426"/>
      <c r="G118" s="408"/>
      <c r="H118" s="438"/>
      <c r="I118" s="454"/>
      <c r="J118" s="454"/>
      <c r="K118" s="454"/>
      <c r="L118" s="454"/>
      <c r="M118" s="454"/>
      <c r="N118" s="454">
        <v>1453704</v>
      </c>
      <c r="O118" s="454"/>
      <c r="P118" s="454"/>
      <c r="Q118" s="454"/>
      <c r="R118" s="472"/>
      <c r="S118" s="2219"/>
    </row>
    <row r="119" spans="1:19" ht="30" customHeight="1">
      <c r="A119" s="397" t="s">
        <v>1266</v>
      </c>
      <c r="B119" s="2137" t="s">
        <v>1267</v>
      </c>
      <c r="C119" s="2138"/>
      <c r="D119" s="2138"/>
      <c r="E119" s="2138"/>
      <c r="F119" s="2138"/>
      <c r="G119" s="2138"/>
      <c r="H119" s="2138"/>
      <c r="I119" s="2138"/>
      <c r="J119" s="2138"/>
      <c r="K119" s="2138"/>
      <c r="L119" s="2138"/>
      <c r="M119" s="2138"/>
      <c r="N119" s="2138"/>
      <c r="O119" s="2138"/>
      <c r="P119" s="2138"/>
      <c r="Q119" s="2138"/>
      <c r="R119" s="2139"/>
      <c r="S119" s="476"/>
    </row>
    <row r="120" spans="1:19" ht="45" customHeight="1">
      <c r="A120" s="2131">
        <v>1</v>
      </c>
      <c r="B120" s="2178" t="s">
        <v>1426</v>
      </c>
      <c r="C120" s="2178"/>
      <c r="D120" s="2178"/>
      <c r="E120" s="2178"/>
      <c r="F120" s="2178"/>
      <c r="G120" s="2178"/>
      <c r="H120" s="2178"/>
      <c r="I120" s="2178"/>
      <c r="J120" s="2178"/>
      <c r="K120" s="2178"/>
      <c r="L120" s="2178"/>
      <c r="M120" s="2178"/>
      <c r="N120" s="2178"/>
      <c r="O120" s="2178"/>
      <c r="P120" s="2178"/>
      <c r="Q120" s="2178"/>
      <c r="R120" s="2178"/>
      <c r="S120" s="2209"/>
    </row>
    <row r="121" spans="1:19" ht="30" customHeight="1">
      <c r="A121" s="2131"/>
      <c r="B121" s="2191" t="s">
        <v>1427</v>
      </c>
      <c r="C121" s="2192"/>
      <c r="D121" s="2192"/>
      <c r="E121" s="2192"/>
      <c r="F121" s="2192"/>
      <c r="G121" s="2192"/>
      <c r="H121" s="2192"/>
      <c r="I121" s="2192"/>
      <c r="J121" s="2192"/>
      <c r="K121" s="2192"/>
      <c r="L121" s="2192"/>
      <c r="M121" s="2192"/>
      <c r="N121" s="2192"/>
      <c r="O121" s="2192"/>
      <c r="P121" s="2192"/>
      <c r="Q121" s="2192"/>
      <c r="R121" s="2192"/>
      <c r="S121" s="2209"/>
    </row>
    <row r="122" spans="1:19" ht="22.5" customHeight="1">
      <c r="A122" s="2131"/>
      <c r="B122" s="2193" t="s">
        <v>1374</v>
      </c>
      <c r="C122" s="2192"/>
      <c r="D122" s="2192"/>
      <c r="E122" s="2192"/>
      <c r="F122" s="2192"/>
      <c r="G122" s="2192"/>
      <c r="H122" s="2192"/>
      <c r="I122" s="2192"/>
      <c r="J122" s="2192"/>
      <c r="K122" s="2192"/>
      <c r="L122" s="2192"/>
      <c r="M122" s="2192"/>
      <c r="N122" s="2192"/>
      <c r="O122" s="2192"/>
      <c r="P122" s="439"/>
      <c r="Q122" s="439"/>
      <c r="R122" s="439"/>
      <c r="S122" s="2209"/>
    </row>
    <row r="123" spans="1:19" ht="18" customHeight="1">
      <c r="A123" s="2131"/>
      <c r="B123" s="2193" t="s">
        <v>1428</v>
      </c>
      <c r="C123" s="2192"/>
      <c r="D123" s="2192"/>
      <c r="E123" s="2192"/>
      <c r="F123" s="2192"/>
      <c r="G123" s="2192"/>
      <c r="H123" s="2192"/>
      <c r="I123" s="2192"/>
      <c r="J123" s="2192"/>
      <c r="K123" s="2192"/>
      <c r="L123" s="2192"/>
      <c r="M123" s="2192"/>
      <c r="N123" s="2192"/>
      <c r="O123" s="2192"/>
      <c r="P123" s="2192"/>
      <c r="Q123" s="2192"/>
      <c r="R123" s="2192"/>
      <c r="S123" s="2209"/>
    </row>
    <row r="124" spans="1:19" ht="18" customHeight="1">
      <c r="A124" s="2131"/>
      <c r="B124" s="2194" t="s">
        <v>1429</v>
      </c>
      <c r="C124" s="2195"/>
      <c r="D124" s="2195"/>
      <c r="E124" s="2195"/>
      <c r="F124" s="2195"/>
      <c r="G124" s="2195"/>
      <c r="H124" s="2195"/>
      <c r="I124" s="2195"/>
      <c r="J124" s="2195"/>
      <c r="K124" s="2195"/>
      <c r="L124" s="2195"/>
      <c r="M124" s="2195"/>
      <c r="N124" s="2195"/>
      <c r="O124" s="2195"/>
      <c r="P124" s="2195"/>
      <c r="Q124" s="2195"/>
      <c r="R124" s="2195"/>
      <c r="S124" s="2209"/>
    </row>
    <row r="125" spans="1:19" ht="30" customHeight="1">
      <c r="A125" s="368"/>
      <c r="B125" s="2157" t="s">
        <v>1430</v>
      </c>
      <c r="C125" s="2119"/>
      <c r="D125" s="2119"/>
      <c r="E125" s="2119"/>
      <c r="F125" s="2120"/>
      <c r="G125" s="2158"/>
      <c r="H125" s="2158"/>
      <c r="I125" s="2158"/>
      <c r="J125" s="2158"/>
      <c r="K125" s="2158"/>
      <c r="L125" s="2158"/>
      <c r="M125" s="2158"/>
      <c r="N125" s="2158"/>
      <c r="O125" s="2158"/>
      <c r="P125" s="2158"/>
      <c r="Q125" s="2158"/>
      <c r="R125" s="2158"/>
      <c r="S125" s="383"/>
    </row>
    <row r="126" spans="1:19" ht="30" customHeight="1">
      <c r="A126" s="416"/>
      <c r="B126" s="441" t="s">
        <v>1272</v>
      </c>
      <c r="C126" s="321" t="s">
        <v>1273</v>
      </c>
      <c r="D126" s="330"/>
      <c r="E126" s="442">
        <v>485000</v>
      </c>
      <c r="F126" s="385"/>
      <c r="G126" s="443"/>
      <c r="H126" s="444"/>
      <c r="I126" s="444"/>
      <c r="J126" s="457"/>
      <c r="K126" s="457"/>
      <c r="L126" s="457"/>
      <c r="M126" s="457"/>
      <c r="N126" s="458"/>
      <c r="O126" s="457"/>
      <c r="P126" s="457"/>
      <c r="Q126" s="457"/>
      <c r="R126" s="477"/>
      <c r="S126" s="2159"/>
    </row>
    <row r="127" spans="1:19" ht="30" customHeight="1">
      <c r="A127" s="416"/>
      <c r="B127" s="445" t="s">
        <v>1274</v>
      </c>
      <c r="C127" s="330" t="s">
        <v>1273</v>
      </c>
      <c r="D127" s="330"/>
      <c r="E127" s="446">
        <v>550000</v>
      </c>
      <c r="F127" s="447"/>
      <c r="G127" s="448"/>
      <c r="H127" s="449"/>
      <c r="I127" s="449"/>
      <c r="J127" s="459"/>
      <c r="K127" s="459"/>
      <c r="L127" s="459"/>
      <c r="M127" s="459"/>
      <c r="N127" s="458"/>
      <c r="O127" s="459"/>
      <c r="P127" s="459"/>
      <c r="Q127" s="459"/>
      <c r="R127" s="478"/>
      <c r="S127" s="2160"/>
    </row>
    <row r="128" spans="1:19" ht="30" customHeight="1">
      <c r="A128" s="416"/>
      <c r="B128" s="445" t="s">
        <v>1375</v>
      </c>
      <c r="C128" s="330" t="s">
        <v>1273</v>
      </c>
      <c r="D128" s="330"/>
      <c r="E128" s="446">
        <v>615000</v>
      </c>
      <c r="F128" s="450"/>
      <c r="G128" s="448"/>
      <c r="H128" s="449"/>
      <c r="I128" s="449"/>
      <c r="J128" s="459"/>
      <c r="K128" s="459"/>
      <c r="L128" s="459"/>
      <c r="M128" s="459"/>
      <c r="N128" s="458"/>
      <c r="O128" s="459"/>
      <c r="P128" s="459"/>
      <c r="Q128" s="459"/>
      <c r="R128" s="478"/>
      <c r="S128" s="2160"/>
    </row>
    <row r="129" spans="1:19" ht="30" customHeight="1">
      <c r="A129" s="416"/>
      <c r="B129" s="445" t="s">
        <v>1276</v>
      </c>
      <c r="C129" s="330" t="s">
        <v>1273</v>
      </c>
      <c r="D129" s="330"/>
      <c r="E129" s="446">
        <v>735000</v>
      </c>
      <c r="F129" s="450"/>
      <c r="G129" s="448"/>
      <c r="H129" s="449"/>
      <c r="I129" s="449"/>
      <c r="J129" s="459"/>
      <c r="K129" s="459"/>
      <c r="L129" s="459"/>
      <c r="M129" s="459"/>
      <c r="N129" s="458"/>
      <c r="O129" s="459"/>
      <c r="P129" s="459"/>
      <c r="Q129" s="459"/>
      <c r="R129" s="478"/>
      <c r="S129" s="2160"/>
    </row>
    <row r="130" spans="1:19" ht="30" customHeight="1">
      <c r="A130" s="416"/>
      <c r="B130" s="445" t="s">
        <v>1277</v>
      </c>
      <c r="C130" s="330" t="s">
        <v>1273</v>
      </c>
      <c r="D130" s="330"/>
      <c r="E130" s="446">
        <v>800000</v>
      </c>
      <c r="F130" s="450"/>
      <c r="G130" s="2162" t="s">
        <v>1431</v>
      </c>
      <c r="H130" s="2163"/>
      <c r="I130" s="2163"/>
      <c r="J130" s="2163"/>
      <c r="K130" s="2163"/>
      <c r="L130" s="2163"/>
      <c r="M130" s="2163"/>
      <c r="N130" s="2163"/>
      <c r="O130" s="2163"/>
      <c r="P130" s="2163"/>
      <c r="Q130" s="2163"/>
      <c r="R130" s="2164"/>
      <c r="S130" s="2160"/>
    </row>
    <row r="131" spans="1:19" ht="30" customHeight="1">
      <c r="A131" s="416"/>
      <c r="B131" s="445" t="s">
        <v>1278</v>
      </c>
      <c r="C131" s="330" t="s">
        <v>1273</v>
      </c>
      <c r="D131" s="330"/>
      <c r="E131" s="446">
        <v>875000</v>
      </c>
      <c r="F131" s="450"/>
      <c r="G131" s="2162"/>
      <c r="H131" s="2163"/>
      <c r="I131" s="2163"/>
      <c r="J131" s="2163"/>
      <c r="K131" s="2163"/>
      <c r="L131" s="2163"/>
      <c r="M131" s="2163"/>
      <c r="N131" s="2163"/>
      <c r="O131" s="2163"/>
      <c r="P131" s="2163"/>
      <c r="Q131" s="2163"/>
      <c r="R131" s="2164"/>
      <c r="S131" s="2160"/>
    </row>
    <row r="132" spans="1:19" ht="30" customHeight="1">
      <c r="A132" s="416"/>
      <c r="B132" s="445" t="s">
        <v>1279</v>
      </c>
      <c r="C132" s="330" t="s">
        <v>1273</v>
      </c>
      <c r="D132" s="330"/>
      <c r="E132" s="479">
        <v>1090000</v>
      </c>
      <c r="F132" s="480"/>
      <c r="G132" s="2162"/>
      <c r="H132" s="2163"/>
      <c r="I132" s="2163"/>
      <c r="J132" s="2163"/>
      <c r="K132" s="2163"/>
      <c r="L132" s="2163"/>
      <c r="M132" s="2163"/>
      <c r="N132" s="2163"/>
      <c r="O132" s="2163"/>
      <c r="P132" s="2163"/>
      <c r="Q132" s="2163"/>
      <c r="R132" s="2164"/>
      <c r="S132" s="2160"/>
    </row>
    <row r="133" spans="1:19" ht="30" customHeight="1">
      <c r="A133" s="416"/>
      <c r="B133" s="445" t="s">
        <v>1280</v>
      </c>
      <c r="C133" s="330" t="s">
        <v>1273</v>
      </c>
      <c r="D133" s="330"/>
      <c r="E133" s="385">
        <v>1210000</v>
      </c>
      <c r="F133" s="481"/>
      <c r="G133" s="2162"/>
      <c r="H133" s="2163"/>
      <c r="I133" s="2163"/>
      <c r="J133" s="2163"/>
      <c r="K133" s="2163"/>
      <c r="L133" s="2163"/>
      <c r="M133" s="2163"/>
      <c r="N133" s="2163"/>
      <c r="O133" s="2163"/>
      <c r="P133" s="2163"/>
      <c r="Q133" s="2163"/>
      <c r="R133" s="2164"/>
      <c r="S133" s="2160"/>
    </row>
    <row r="134" spans="1:19" ht="30" customHeight="1">
      <c r="A134" s="416"/>
      <c r="B134" s="445" t="s">
        <v>1281</v>
      </c>
      <c r="C134" s="330" t="s">
        <v>1273</v>
      </c>
      <c r="D134" s="330"/>
      <c r="E134" s="385">
        <v>1320000</v>
      </c>
      <c r="F134" s="481"/>
      <c r="G134" s="448"/>
      <c r="H134" s="449"/>
      <c r="I134" s="449"/>
      <c r="J134" s="459"/>
      <c r="K134" s="459"/>
      <c r="L134" s="459"/>
      <c r="M134" s="459"/>
      <c r="N134" s="458"/>
      <c r="O134" s="459"/>
      <c r="P134" s="459"/>
      <c r="Q134" s="459"/>
      <c r="R134" s="478"/>
      <c r="S134" s="2160"/>
    </row>
    <row r="135" spans="1:19" ht="30" customHeight="1">
      <c r="A135" s="416"/>
      <c r="B135" s="445" t="s">
        <v>1282</v>
      </c>
      <c r="C135" s="330" t="s">
        <v>1273</v>
      </c>
      <c r="D135" s="330"/>
      <c r="E135" s="385">
        <v>1650000</v>
      </c>
      <c r="F135" s="481"/>
      <c r="G135" s="448"/>
      <c r="H135" s="449"/>
      <c r="I135" s="449"/>
      <c r="J135" s="459"/>
      <c r="K135" s="459"/>
      <c r="L135" s="459"/>
      <c r="M135" s="459"/>
      <c r="N135" s="458"/>
      <c r="O135" s="459"/>
      <c r="P135" s="459"/>
      <c r="Q135" s="459"/>
      <c r="R135" s="478"/>
      <c r="S135" s="2160"/>
    </row>
    <row r="136" spans="1:19" ht="30" customHeight="1">
      <c r="A136" s="416"/>
      <c r="B136" s="445" t="s">
        <v>1283</v>
      </c>
      <c r="C136" s="330" t="s">
        <v>1273</v>
      </c>
      <c r="D136" s="330"/>
      <c r="E136" s="482">
        <v>1785000</v>
      </c>
      <c r="F136" s="483"/>
      <c r="G136" s="448"/>
      <c r="H136" s="449"/>
      <c r="I136" s="449"/>
      <c r="J136" s="459"/>
      <c r="K136" s="459"/>
      <c r="L136" s="459"/>
      <c r="M136" s="459"/>
      <c r="N136" s="458"/>
      <c r="O136" s="459"/>
      <c r="P136" s="459"/>
      <c r="Q136" s="459"/>
      <c r="R136" s="478"/>
      <c r="S136" s="2160"/>
    </row>
    <row r="137" spans="1:19" ht="30" customHeight="1">
      <c r="A137" s="416"/>
      <c r="B137" s="445" t="s">
        <v>1284</v>
      </c>
      <c r="C137" s="330" t="s">
        <v>1273</v>
      </c>
      <c r="D137" s="330"/>
      <c r="E137" s="479">
        <v>1930000</v>
      </c>
      <c r="F137" s="480"/>
      <c r="G137" s="448"/>
      <c r="H137" s="449"/>
      <c r="I137" s="449"/>
      <c r="J137" s="459"/>
      <c r="K137" s="459"/>
      <c r="L137" s="459"/>
      <c r="M137" s="459"/>
      <c r="N137" s="458"/>
      <c r="O137" s="459"/>
      <c r="P137" s="459"/>
      <c r="Q137" s="459"/>
      <c r="R137" s="478"/>
      <c r="S137" s="2160"/>
    </row>
    <row r="138" spans="1:19" ht="30" customHeight="1">
      <c r="A138" s="416"/>
      <c r="B138" s="445" t="s">
        <v>1285</v>
      </c>
      <c r="C138" s="330" t="s">
        <v>1273</v>
      </c>
      <c r="D138" s="330"/>
      <c r="E138" s="479">
        <v>2750000</v>
      </c>
      <c r="F138" s="480"/>
      <c r="G138" s="448"/>
      <c r="H138" s="449"/>
      <c r="I138" s="449"/>
      <c r="J138" s="459"/>
      <c r="K138" s="459"/>
      <c r="L138" s="459"/>
      <c r="M138" s="459"/>
      <c r="N138" s="458"/>
      <c r="O138" s="459"/>
      <c r="P138" s="459"/>
      <c r="Q138" s="459"/>
      <c r="R138" s="478"/>
      <c r="S138" s="2160"/>
    </row>
    <row r="139" spans="1:19" ht="30" customHeight="1">
      <c r="A139" s="416"/>
      <c r="B139" s="445" t="s">
        <v>1286</v>
      </c>
      <c r="C139" s="330" t="s">
        <v>1273</v>
      </c>
      <c r="D139" s="330"/>
      <c r="E139" s="484">
        <v>3050000</v>
      </c>
      <c r="F139" s="484"/>
      <c r="G139" s="448"/>
      <c r="H139" s="449"/>
      <c r="I139" s="449"/>
      <c r="J139" s="459"/>
      <c r="K139" s="459"/>
      <c r="L139" s="459"/>
      <c r="M139" s="459"/>
      <c r="N139" s="458"/>
      <c r="O139" s="459"/>
      <c r="P139" s="459"/>
      <c r="Q139" s="459"/>
      <c r="R139" s="478"/>
      <c r="S139" s="2160"/>
    </row>
    <row r="140" spans="1:19" ht="30" customHeight="1">
      <c r="A140" s="416"/>
      <c r="B140" s="445" t="s">
        <v>1287</v>
      </c>
      <c r="C140" s="330" t="s">
        <v>1273</v>
      </c>
      <c r="D140" s="330"/>
      <c r="E140" s="482">
        <v>3300000</v>
      </c>
      <c r="F140" s="483"/>
      <c r="G140" s="448"/>
      <c r="H140" s="449"/>
      <c r="I140" s="449"/>
      <c r="J140" s="459"/>
      <c r="K140" s="459"/>
      <c r="L140" s="459"/>
      <c r="M140" s="459"/>
      <c r="N140" s="458"/>
      <c r="O140" s="459"/>
      <c r="P140" s="459"/>
      <c r="Q140" s="459"/>
      <c r="R140" s="478"/>
      <c r="S140" s="2160"/>
    </row>
    <row r="141" spans="1:19" ht="30" customHeight="1">
      <c r="A141" s="416"/>
      <c r="B141" s="445" t="s">
        <v>1288</v>
      </c>
      <c r="C141" s="330" t="s">
        <v>1273</v>
      </c>
      <c r="D141" s="330"/>
      <c r="E141" s="479">
        <v>3950000</v>
      </c>
      <c r="F141" s="480"/>
      <c r="G141" s="448"/>
      <c r="H141" s="449"/>
      <c r="I141" s="449"/>
      <c r="J141" s="459"/>
      <c r="K141" s="459"/>
      <c r="L141" s="459"/>
      <c r="M141" s="459"/>
      <c r="N141" s="458"/>
      <c r="O141" s="459"/>
      <c r="P141" s="459"/>
      <c r="Q141" s="459"/>
      <c r="R141" s="478"/>
      <c r="S141" s="2160"/>
    </row>
    <row r="142" spans="1:19" ht="30" customHeight="1">
      <c r="A142" s="416"/>
      <c r="B142" s="445" t="s">
        <v>1289</v>
      </c>
      <c r="C142" s="330" t="s">
        <v>1273</v>
      </c>
      <c r="D142" s="330"/>
      <c r="E142" s="479">
        <v>4350000</v>
      </c>
      <c r="F142" s="480"/>
      <c r="G142" s="448"/>
      <c r="H142" s="449"/>
      <c r="I142" s="449"/>
      <c r="J142" s="459"/>
      <c r="K142" s="459"/>
      <c r="L142" s="459"/>
      <c r="M142" s="459"/>
      <c r="N142" s="458"/>
      <c r="O142" s="459"/>
      <c r="P142" s="459"/>
      <c r="Q142" s="459"/>
      <c r="R142" s="478"/>
      <c r="S142" s="2160"/>
    </row>
    <row r="143" spans="1:19" ht="30" customHeight="1">
      <c r="A143" s="416"/>
      <c r="B143" s="485" t="s">
        <v>1290</v>
      </c>
      <c r="C143" s="330" t="s">
        <v>1273</v>
      </c>
      <c r="D143" s="330"/>
      <c r="E143" s="484">
        <v>4750000</v>
      </c>
      <c r="F143" s="486"/>
      <c r="G143" s="487"/>
      <c r="H143" s="488"/>
      <c r="I143" s="488"/>
      <c r="J143" s="511"/>
      <c r="K143" s="511"/>
      <c r="L143" s="511"/>
      <c r="M143" s="511"/>
      <c r="N143" s="458"/>
      <c r="O143" s="459"/>
      <c r="P143" s="459"/>
      <c r="Q143" s="459"/>
      <c r="R143" s="459"/>
      <c r="S143" s="2161"/>
    </row>
    <row r="144" spans="1:19" ht="30" customHeight="1">
      <c r="A144" s="416"/>
      <c r="B144" s="2116" t="s">
        <v>1432</v>
      </c>
      <c r="C144" s="2119"/>
      <c r="D144" s="2119"/>
      <c r="E144" s="2119"/>
      <c r="F144" s="2120"/>
      <c r="G144" s="2158"/>
      <c r="H144" s="2158"/>
      <c r="I144" s="2158"/>
      <c r="J144" s="2158"/>
      <c r="K144" s="2158"/>
      <c r="L144" s="2158"/>
      <c r="M144" s="2158"/>
      <c r="N144" s="2158"/>
      <c r="O144" s="2158"/>
      <c r="P144" s="2158"/>
      <c r="Q144" s="2158"/>
      <c r="R144" s="2135"/>
      <c r="S144" s="2221"/>
    </row>
    <row r="145" spans="1:19" ht="30" customHeight="1">
      <c r="A145" s="416"/>
      <c r="B145" s="441" t="s">
        <v>1433</v>
      </c>
      <c r="C145" s="321" t="s">
        <v>1273</v>
      </c>
      <c r="D145" s="330"/>
      <c r="E145" s="442">
        <v>860000</v>
      </c>
      <c r="F145" s="385"/>
      <c r="G145" s="489"/>
      <c r="H145" s="489"/>
      <c r="I145" s="489"/>
      <c r="J145" s="458"/>
      <c r="K145" s="458"/>
      <c r="L145" s="458"/>
      <c r="M145" s="458"/>
      <c r="N145" s="458"/>
      <c r="O145" s="459"/>
      <c r="P145" s="459"/>
      <c r="Q145" s="459"/>
      <c r="R145" s="459"/>
      <c r="S145" s="2221"/>
    </row>
    <row r="146" spans="1:19" ht="30" customHeight="1">
      <c r="A146" s="416"/>
      <c r="B146" s="441" t="s">
        <v>1434</v>
      </c>
      <c r="C146" s="330" t="s">
        <v>1273</v>
      </c>
      <c r="D146" s="330"/>
      <c r="E146" s="446">
        <v>960000</v>
      </c>
      <c r="F146" s="385"/>
      <c r="G146" s="489"/>
      <c r="H146" s="489"/>
      <c r="I146" s="489"/>
      <c r="J146" s="458"/>
      <c r="K146" s="458"/>
      <c r="L146" s="458"/>
      <c r="M146" s="458"/>
      <c r="N146" s="458"/>
      <c r="O146" s="459"/>
      <c r="P146" s="459"/>
      <c r="Q146" s="459"/>
      <c r="R146" s="459"/>
      <c r="S146" s="2221"/>
    </row>
    <row r="147" spans="1:19" ht="30" customHeight="1">
      <c r="A147" s="416"/>
      <c r="B147" s="441" t="s">
        <v>1435</v>
      </c>
      <c r="C147" s="330" t="s">
        <v>1273</v>
      </c>
      <c r="D147" s="330"/>
      <c r="E147" s="446">
        <v>1290000</v>
      </c>
      <c r="F147" s="385"/>
      <c r="G147" s="2171" t="s">
        <v>1436</v>
      </c>
      <c r="H147" s="2171"/>
      <c r="I147" s="2171"/>
      <c r="J147" s="2171"/>
      <c r="K147" s="2171"/>
      <c r="L147" s="2171"/>
      <c r="M147" s="2171"/>
      <c r="N147" s="2171"/>
      <c r="O147" s="2171"/>
      <c r="P147" s="2171"/>
      <c r="Q147" s="2171"/>
      <c r="R147" s="2172"/>
      <c r="S147" s="2221"/>
    </row>
    <row r="148" spans="1:19" ht="30" customHeight="1">
      <c r="A148" s="416"/>
      <c r="B148" s="441" t="s">
        <v>1437</v>
      </c>
      <c r="C148" s="330" t="s">
        <v>1273</v>
      </c>
      <c r="D148" s="330"/>
      <c r="E148" s="446">
        <v>1420000</v>
      </c>
      <c r="F148" s="385"/>
      <c r="G148" s="489"/>
      <c r="H148" s="489"/>
      <c r="I148" s="489"/>
      <c r="J148" s="458"/>
      <c r="K148" s="458"/>
      <c r="L148" s="458"/>
      <c r="M148" s="458"/>
      <c r="N148" s="458"/>
      <c r="O148" s="459"/>
      <c r="P148" s="459"/>
      <c r="Q148" s="459"/>
      <c r="R148" s="459"/>
      <c r="S148" s="2221"/>
    </row>
    <row r="149" spans="1:19" ht="30" customHeight="1">
      <c r="A149" s="416"/>
      <c r="B149" s="441" t="s">
        <v>1438</v>
      </c>
      <c r="C149" s="330" t="s">
        <v>1273</v>
      </c>
      <c r="D149" s="330"/>
      <c r="E149" s="446">
        <v>1870000</v>
      </c>
      <c r="F149" s="385"/>
      <c r="G149" s="489"/>
      <c r="H149" s="489"/>
      <c r="I149" s="489"/>
      <c r="J149" s="458"/>
      <c r="K149" s="458"/>
      <c r="L149" s="458"/>
      <c r="M149" s="458"/>
      <c r="N149" s="458"/>
      <c r="O149" s="459"/>
      <c r="P149" s="459"/>
      <c r="Q149" s="459"/>
      <c r="R149" s="459"/>
      <c r="S149" s="2221"/>
    </row>
    <row r="150" spans="1:19" ht="30" customHeight="1">
      <c r="A150" s="416"/>
      <c r="B150" s="490" t="s">
        <v>1439</v>
      </c>
      <c r="C150" s="340" t="s">
        <v>1273</v>
      </c>
      <c r="D150" s="340"/>
      <c r="E150" s="479">
        <v>1980000</v>
      </c>
      <c r="F150" s="491"/>
      <c r="G150" s="489"/>
      <c r="H150" s="489"/>
      <c r="I150" s="489"/>
      <c r="J150" s="458"/>
      <c r="K150" s="458"/>
      <c r="L150" s="458"/>
      <c r="M150" s="458"/>
      <c r="N150" s="458"/>
      <c r="O150" s="459"/>
      <c r="P150" s="459"/>
      <c r="Q150" s="459"/>
      <c r="R150" s="459"/>
      <c r="S150" s="2221"/>
    </row>
    <row r="151" spans="1:19" ht="45" customHeight="1">
      <c r="A151" s="310">
        <v>2</v>
      </c>
      <c r="B151" s="2173" t="s">
        <v>1483</v>
      </c>
      <c r="C151" s="2173"/>
      <c r="D151" s="2173"/>
      <c r="E151" s="2173"/>
      <c r="F151" s="2173"/>
      <c r="G151" s="2173"/>
      <c r="H151" s="2173"/>
      <c r="I151" s="2173"/>
      <c r="J151" s="2173"/>
      <c r="K151" s="2173"/>
      <c r="L151" s="2173"/>
      <c r="M151" s="2173"/>
      <c r="N151" s="2173"/>
      <c r="O151" s="2173"/>
      <c r="P151" s="2173"/>
      <c r="Q151" s="2173"/>
      <c r="R151" s="2173"/>
      <c r="S151" s="432"/>
    </row>
    <row r="152" spans="1:19">
      <c r="A152" s="416"/>
      <c r="B152" s="492" t="s">
        <v>1291</v>
      </c>
      <c r="C152" s="493"/>
      <c r="D152" s="494"/>
      <c r="E152" s="374"/>
      <c r="F152" s="495"/>
      <c r="G152" s="2165" t="s">
        <v>1292</v>
      </c>
      <c r="H152" s="2166"/>
      <c r="I152" s="2166"/>
      <c r="J152" s="2166"/>
      <c r="K152" s="2166"/>
      <c r="L152" s="2166"/>
      <c r="M152" s="2166"/>
      <c r="N152" s="2166"/>
      <c r="O152" s="2166"/>
      <c r="P152" s="2166"/>
      <c r="Q152" s="2166"/>
      <c r="R152" s="2166"/>
      <c r="S152" s="2222"/>
    </row>
    <row r="153" spans="1:19" ht="30">
      <c r="A153" s="416"/>
      <c r="B153" s="496" t="s">
        <v>1293</v>
      </c>
      <c r="C153" s="330" t="s">
        <v>1273</v>
      </c>
      <c r="D153" s="2159" t="s">
        <v>1294</v>
      </c>
      <c r="E153" s="497">
        <v>1440000</v>
      </c>
      <c r="F153" s="498"/>
      <c r="G153" s="2167"/>
      <c r="H153" s="2168"/>
      <c r="I153" s="2168"/>
      <c r="J153" s="2168"/>
      <c r="K153" s="2168"/>
      <c r="L153" s="2168"/>
      <c r="M153" s="2168"/>
      <c r="N153" s="2168"/>
      <c r="O153" s="2168"/>
      <c r="P153" s="2168"/>
      <c r="Q153" s="2168"/>
      <c r="R153" s="2168"/>
      <c r="S153" s="2223"/>
    </row>
    <row r="154" spans="1:19" ht="30">
      <c r="A154" s="416"/>
      <c r="B154" s="496" t="s">
        <v>1295</v>
      </c>
      <c r="C154" s="330" t="s">
        <v>1273</v>
      </c>
      <c r="D154" s="2160"/>
      <c r="E154" s="497">
        <v>1580000</v>
      </c>
      <c r="F154" s="498"/>
      <c r="G154" s="2167"/>
      <c r="H154" s="2168"/>
      <c r="I154" s="2168"/>
      <c r="J154" s="2168"/>
      <c r="K154" s="2168"/>
      <c r="L154" s="2168"/>
      <c r="M154" s="2168"/>
      <c r="N154" s="2168"/>
      <c r="O154" s="2168"/>
      <c r="P154" s="2168"/>
      <c r="Q154" s="2168"/>
      <c r="R154" s="2168"/>
      <c r="S154" s="2223"/>
    </row>
    <row r="155" spans="1:19" ht="30">
      <c r="A155" s="416"/>
      <c r="B155" s="496" t="s">
        <v>1296</v>
      </c>
      <c r="C155" s="330" t="s">
        <v>1273</v>
      </c>
      <c r="D155" s="2160"/>
      <c r="E155" s="497">
        <v>1690000</v>
      </c>
      <c r="F155" s="498"/>
      <c r="G155" s="2167"/>
      <c r="H155" s="2168"/>
      <c r="I155" s="2168"/>
      <c r="J155" s="2168"/>
      <c r="K155" s="2168"/>
      <c r="L155" s="2168"/>
      <c r="M155" s="2168"/>
      <c r="N155" s="2168"/>
      <c r="O155" s="2168"/>
      <c r="P155" s="2168"/>
      <c r="Q155" s="2168"/>
      <c r="R155" s="2168"/>
      <c r="S155" s="2223"/>
    </row>
    <row r="156" spans="1:19" ht="30">
      <c r="A156" s="416"/>
      <c r="B156" s="496" t="s">
        <v>1297</v>
      </c>
      <c r="C156" s="330" t="s">
        <v>1273</v>
      </c>
      <c r="D156" s="2161"/>
      <c r="E156" s="497">
        <v>2030000</v>
      </c>
      <c r="F156" s="498"/>
      <c r="G156" s="2167"/>
      <c r="H156" s="2168"/>
      <c r="I156" s="2168"/>
      <c r="J156" s="2168"/>
      <c r="K156" s="2168"/>
      <c r="L156" s="2168"/>
      <c r="M156" s="2168"/>
      <c r="N156" s="2168"/>
      <c r="O156" s="2168"/>
      <c r="P156" s="2168"/>
      <c r="Q156" s="2168"/>
      <c r="R156" s="2168"/>
      <c r="S156" s="2223"/>
    </row>
    <row r="157" spans="1:19" ht="30">
      <c r="A157" s="416"/>
      <c r="B157" s="496" t="s">
        <v>1298</v>
      </c>
      <c r="C157" s="330" t="s">
        <v>1273</v>
      </c>
      <c r="D157" s="2159" t="s">
        <v>1294</v>
      </c>
      <c r="E157" s="497">
        <v>2170000</v>
      </c>
      <c r="F157" s="498"/>
      <c r="G157" s="2167"/>
      <c r="H157" s="2168"/>
      <c r="I157" s="2168"/>
      <c r="J157" s="2168"/>
      <c r="K157" s="2168"/>
      <c r="L157" s="2168"/>
      <c r="M157" s="2168"/>
      <c r="N157" s="2168"/>
      <c r="O157" s="2168"/>
      <c r="P157" s="2168"/>
      <c r="Q157" s="2168"/>
      <c r="R157" s="2168"/>
      <c r="S157" s="2223"/>
    </row>
    <row r="158" spans="1:19" ht="30">
      <c r="A158" s="416"/>
      <c r="B158" s="496" t="s">
        <v>1299</v>
      </c>
      <c r="C158" s="330" t="s">
        <v>1273</v>
      </c>
      <c r="D158" s="2160"/>
      <c r="E158" s="497">
        <v>2280000</v>
      </c>
      <c r="F158" s="498"/>
      <c r="G158" s="2167"/>
      <c r="H158" s="2168"/>
      <c r="I158" s="2168"/>
      <c r="J158" s="2168"/>
      <c r="K158" s="2168"/>
      <c r="L158" s="2168"/>
      <c r="M158" s="2168"/>
      <c r="N158" s="2168"/>
      <c r="O158" s="2168"/>
      <c r="P158" s="2168"/>
      <c r="Q158" s="2168"/>
      <c r="R158" s="2168"/>
      <c r="S158" s="2223"/>
    </row>
    <row r="159" spans="1:19" ht="30">
      <c r="A159" s="416"/>
      <c r="B159" s="499" t="s">
        <v>1300</v>
      </c>
      <c r="C159" s="330" t="s">
        <v>1273</v>
      </c>
      <c r="D159" s="2160"/>
      <c r="E159" s="497">
        <v>2910000</v>
      </c>
      <c r="F159" s="498"/>
      <c r="G159" s="2167"/>
      <c r="H159" s="2168"/>
      <c r="I159" s="2168"/>
      <c r="J159" s="2168"/>
      <c r="K159" s="2168"/>
      <c r="L159" s="2168"/>
      <c r="M159" s="2168"/>
      <c r="N159" s="2168"/>
      <c r="O159" s="2168"/>
      <c r="P159" s="2168"/>
      <c r="Q159" s="2168"/>
      <c r="R159" s="2168"/>
      <c r="S159" s="2223"/>
    </row>
    <row r="160" spans="1:19" ht="30">
      <c r="A160" s="416"/>
      <c r="B160" s="499" t="s">
        <v>1301</v>
      </c>
      <c r="C160" s="330" t="s">
        <v>1273</v>
      </c>
      <c r="D160" s="2161"/>
      <c r="E160" s="497">
        <v>3190000</v>
      </c>
      <c r="F160" s="498"/>
      <c r="G160" s="2167"/>
      <c r="H160" s="2168"/>
      <c r="I160" s="2168"/>
      <c r="J160" s="2168"/>
      <c r="K160" s="2168"/>
      <c r="L160" s="2168"/>
      <c r="M160" s="2168"/>
      <c r="N160" s="2168"/>
      <c r="O160" s="2168"/>
      <c r="P160" s="2168"/>
      <c r="Q160" s="2168"/>
      <c r="R160" s="2168"/>
      <c r="S160" s="2223"/>
    </row>
    <row r="161" spans="1:19" ht="30">
      <c r="A161" s="416"/>
      <c r="B161" s="499" t="s">
        <v>1302</v>
      </c>
      <c r="C161" s="330" t="s">
        <v>1273</v>
      </c>
      <c r="D161" s="2159" t="s">
        <v>1294</v>
      </c>
      <c r="E161" s="497">
        <v>3400000</v>
      </c>
      <c r="F161" s="498"/>
      <c r="G161" s="2167"/>
      <c r="H161" s="2168"/>
      <c r="I161" s="2168"/>
      <c r="J161" s="2168"/>
      <c r="K161" s="2168"/>
      <c r="L161" s="2168"/>
      <c r="M161" s="2168"/>
      <c r="N161" s="2168"/>
      <c r="O161" s="2168"/>
      <c r="P161" s="2168"/>
      <c r="Q161" s="2168"/>
      <c r="R161" s="2168"/>
      <c r="S161" s="2223"/>
    </row>
    <row r="162" spans="1:19" ht="30">
      <c r="A162" s="416"/>
      <c r="B162" s="499" t="s">
        <v>1303</v>
      </c>
      <c r="C162" s="330" t="s">
        <v>1273</v>
      </c>
      <c r="D162" s="2160"/>
      <c r="E162" s="497">
        <v>3980000</v>
      </c>
      <c r="F162" s="498"/>
      <c r="G162" s="2167"/>
      <c r="H162" s="2168"/>
      <c r="I162" s="2168"/>
      <c r="J162" s="2168"/>
      <c r="K162" s="2168"/>
      <c r="L162" s="2168"/>
      <c r="M162" s="2168"/>
      <c r="N162" s="2168"/>
      <c r="O162" s="2168"/>
      <c r="P162" s="2168"/>
      <c r="Q162" s="2168"/>
      <c r="R162" s="2168"/>
      <c r="S162" s="2223"/>
    </row>
    <row r="163" spans="1:19" ht="30">
      <c r="A163" s="416"/>
      <c r="B163" s="499" t="s">
        <v>1304</v>
      </c>
      <c r="C163" s="330" t="s">
        <v>1273</v>
      </c>
      <c r="D163" s="2160"/>
      <c r="E163" s="497">
        <v>4500000</v>
      </c>
      <c r="F163" s="498"/>
      <c r="G163" s="2167"/>
      <c r="H163" s="2168"/>
      <c r="I163" s="2168"/>
      <c r="J163" s="2168"/>
      <c r="K163" s="2168"/>
      <c r="L163" s="2168"/>
      <c r="M163" s="2168"/>
      <c r="N163" s="2168"/>
      <c r="O163" s="2168"/>
      <c r="P163" s="2168"/>
      <c r="Q163" s="2168"/>
      <c r="R163" s="2168"/>
      <c r="S163" s="2223"/>
    </row>
    <row r="164" spans="1:19" ht="30">
      <c r="A164" s="416"/>
      <c r="B164" s="499" t="s">
        <v>1305</v>
      </c>
      <c r="C164" s="330" t="s">
        <v>1273</v>
      </c>
      <c r="D164" s="2161"/>
      <c r="E164" s="497">
        <v>4590000</v>
      </c>
      <c r="F164" s="498"/>
      <c r="G164" s="2169"/>
      <c r="H164" s="2170"/>
      <c r="I164" s="2170"/>
      <c r="J164" s="2170"/>
      <c r="K164" s="2170"/>
      <c r="L164" s="2170"/>
      <c r="M164" s="2170"/>
      <c r="N164" s="2170"/>
      <c r="O164" s="2170"/>
      <c r="P164" s="2170"/>
      <c r="Q164" s="2170"/>
      <c r="R164" s="2170"/>
      <c r="S164" s="2224"/>
    </row>
    <row r="165" spans="1:19" ht="30" customHeight="1">
      <c r="A165" s="500" t="s">
        <v>1266</v>
      </c>
      <c r="B165" s="2141" t="s">
        <v>1306</v>
      </c>
      <c r="C165" s="2142"/>
      <c r="D165" s="2142"/>
      <c r="E165" s="2142"/>
      <c r="F165" s="2142"/>
      <c r="G165" s="2142"/>
      <c r="H165" s="2142"/>
      <c r="I165" s="2142"/>
      <c r="J165" s="2142"/>
      <c r="K165" s="2142"/>
      <c r="L165" s="2142"/>
      <c r="M165" s="2142"/>
      <c r="N165" s="2142"/>
      <c r="O165" s="2142"/>
      <c r="P165" s="2142"/>
      <c r="Q165" s="2142"/>
      <c r="R165" s="2143"/>
      <c r="S165" s="374"/>
    </row>
    <row r="166" spans="1:19" ht="39.75" customHeight="1">
      <c r="A166" s="310">
        <v>1</v>
      </c>
      <c r="B166" s="2174" t="s">
        <v>1440</v>
      </c>
      <c r="C166" s="2114"/>
      <c r="D166" s="2114"/>
      <c r="E166" s="2114"/>
      <c r="F166" s="2114"/>
      <c r="G166" s="2114"/>
      <c r="H166" s="2114"/>
      <c r="I166" s="2114"/>
      <c r="J166" s="2114"/>
      <c r="K166" s="2114"/>
      <c r="L166" s="2114"/>
      <c r="M166" s="2114"/>
      <c r="N166" s="2114"/>
      <c r="O166" s="2114"/>
      <c r="P166" s="2114"/>
      <c r="Q166" s="2114"/>
      <c r="R166" s="2114"/>
      <c r="S166" s="512"/>
    </row>
    <row r="167" spans="1:19" ht="30" customHeight="1">
      <c r="A167" s="310"/>
      <c r="B167" s="348" t="s">
        <v>1308</v>
      </c>
      <c r="C167" s="2132"/>
      <c r="D167" s="2133"/>
      <c r="E167" s="2133"/>
      <c r="F167" s="2134"/>
      <c r="G167" s="2132" t="s">
        <v>1309</v>
      </c>
      <c r="H167" s="2133"/>
      <c r="I167" s="2133"/>
      <c r="J167" s="2133"/>
      <c r="K167" s="2133"/>
      <c r="L167" s="2133"/>
      <c r="M167" s="2133"/>
      <c r="N167" s="2133"/>
      <c r="O167" s="2133"/>
      <c r="P167" s="2133"/>
      <c r="Q167" s="2133"/>
      <c r="R167" s="2133"/>
      <c r="S167" s="432"/>
    </row>
    <row r="168" spans="1:19" ht="60" customHeight="1">
      <c r="A168" s="416"/>
      <c r="B168" s="501" t="s">
        <v>1310</v>
      </c>
      <c r="C168" s="401" t="s">
        <v>1377</v>
      </c>
      <c r="D168" s="378"/>
      <c r="E168" s="502"/>
      <c r="F168" s="502"/>
      <c r="G168" s="2176">
        <v>2389000</v>
      </c>
      <c r="H168" s="2177"/>
      <c r="I168" s="2177"/>
      <c r="J168" s="2177"/>
      <c r="K168" s="2177"/>
      <c r="L168" s="2177"/>
      <c r="M168" s="2177"/>
      <c r="N168" s="2177"/>
      <c r="O168" s="2177"/>
      <c r="P168" s="2177"/>
      <c r="Q168" s="2177"/>
      <c r="R168" s="2177"/>
      <c r="S168" s="513"/>
    </row>
    <row r="169" spans="1:19" ht="60" customHeight="1">
      <c r="A169" s="416"/>
      <c r="B169" s="503" t="s">
        <v>1311</v>
      </c>
      <c r="C169" s="401" t="s">
        <v>1377</v>
      </c>
      <c r="D169" s="378"/>
      <c r="E169" s="497"/>
      <c r="F169" s="497"/>
      <c r="G169" s="2176">
        <v>2389000</v>
      </c>
      <c r="H169" s="2177"/>
      <c r="I169" s="2177"/>
      <c r="J169" s="2177"/>
      <c r="K169" s="2177"/>
      <c r="L169" s="2177"/>
      <c r="M169" s="2177"/>
      <c r="N169" s="2177"/>
      <c r="O169" s="2177"/>
      <c r="P169" s="2177"/>
      <c r="Q169" s="2177"/>
      <c r="R169" s="2177"/>
      <c r="S169" s="514"/>
    </row>
    <row r="170" spans="1:19" ht="60" customHeight="1">
      <c r="A170" s="416"/>
      <c r="B170" s="503" t="s">
        <v>1312</v>
      </c>
      <c r="C170" s="401" t="s">
        <v>1377</v>
      </c>
      <c r="D170" s="378"/>
      <c r="E170" s="497"/>
      <c r="F170" s="497"/>
      <c r="G170" s="2176">
        <v>2463000</v>
      </c>
      <c r="H170" s="2177"/>
      <c r="I170" s="2177"/>
      <c r="J170" s="2177"/>
      <c r="K170" s="2177"/>
      <c r="L170" s="2177"/>
      <c r="M170" s="2177"/>
      <c r="N170" s="2177"/>
      <c r="O170" s="2177"/>
      <c r="P170" s="2177"/>
      <c r="Q170" s="2177"/>
      <c r="R170" s="2177"/>
      <c r="S170" s="514"/>
    </row>
    <row r="171" spans="1:19" ht="60" customHeight="1">
      <c r="A171" s="416"/>
      <c r="B171" s="503" t="s">
        <v>1313</v>
      </c>
      <c r="C171" s="401" t="s">
        <v>1377</v>
      </c>
      <c r="D171" s="378"/>
      <c r="E171" s="497"/>
      <c r="F171" s="497"/>
      <c r="G171" s="2176">
        <v>2389000</v>
      </c>
      <c r="H171" s="2177"/>
      <c r="I171" s="2177"/>
      <c r="J171" s="2177"/>
      <c r="K171" s="2177"/>
      <c r="L171" s="2177"/>
      <c r="M171" s="2177"/>
      <c r="N171" s="2177"/>
      <c r="O171" s="2177"/>
      <c r="P171" s="2177"/>
      <c r="Q171" s="2177"/>
      <c r="R171" s="2177"/>
      <c r="S171" s="388"/>
    </row>
    <row r="172" spans="1:19" ht="60" customHeight="1">
      <c r="A172" s="416"/>
      <c r="B172" s="503" t="s">
        <v>1314</v>
      </c>
      <c r="C172" s="401" t="s">
        <v>1377</v>
      </c>
      <c r="D172" s="378"/>
      <c r="E172" s="497"/>
      <c r="F172" s="497"/>
      <c r="G172" s="2176">
        <v>2156000</v>
      </c>
      <c r="H172" s="2177"/>
      <c r="I172" s="2177"/>
      <c r="J172" s="2177"/>
      <c r="K172" s="2177"/>
      <c r="L172" s="2177"/>
      <c r="M172" s="2177"/>
      <c r="N172" s="2177"/>
      <c r="O172" s="2177"/>
      <c r="P172" s="2177"/>
      <c r="Q172" s="2177"/>
      <c r="R172" s="2177"/>
      <c r="S172" s="388"/>
    </row>
    <row r="173" spans="1:19" ht="60" customHeight="1">
      <c r="A173" s="416"/>
      <c r="B173" s="503" t="s">
        <v>1315</v>
      </c>
      <c r="C173" s="401" t="s">
        <v>1377</v>
      </c>
      <c r="D173" s="378"/>
      <c r="E173" s="497"/>
      <c r="F173" s="497"/>
      <c r="G173" s="2176">
        <v>2156000</v>
      </c>
      <c r="H173" s="2177"/>
      <c r="I173" s="2177"/>
      <c r="J173" s="2177"/>
      <c r="K173" s="2177"/>
      <c r="L173" s="2177"/>
      <c r="M173" s="2177"/>
      <c r="N173" s="2177"/>
      <c r="O173" s="2177"/>
      <c r="P173" s="2177"/>
      <c r="Q173" s="2177"/>
      <c r="R173" s="2177"/>
      <c r="S173" s="388"/>
    </row>
    <row r="174" spans="1:19" ht="60" customHeight="1">
      <c r="A174" s="416"/>
      <c r="B174" s="503" t="s">
        <v>1316</v>
      </c>
      <c r="C174" s="401" t="s">
        <v>1377</v>
      </c>
      <c r="D174" s="378"/>
      <c r="E174" s="497"/>
      <c r="F174" s="497"/>
      <c r="G174" s="2176">
        <v>2156000</v>
      </c>
      <c r="H174" s="2177"/>
      <c r="I174" s="2177"/>
      <c r="J174" s="2177"/>
      <c r="K174" s="2177"/>
      <c r="L174" s="2177"/>
      <c r="M174" s="2177"/>
      <c r="N174" s="2177"/>
      <c r="O174" s="2177"/>
      <c r="P174" s="2177"/>
      <c r="Q174" s="2177"/>
      <c r="R174" s="2177"/>
      <c r="S174" s="388"/>
    </row>
    <row r="175" spans="1:19" ht="39.950000000000003" customHeight="1">
      <c r="A175" s="315"/>
      <c r="B175" s="504" t="s">
        <v>1317</v>
      </c>
      <c r="C175" s="505"/>
      <c r="D175" s="378"/>
      <c r="E175" s="497"/>
      <c r="F175" s="497"/>
      <c r="G175" s="2176"/>
      <c r="H175" s="2177"/>
      <c r="I175" s="2177"/>
      <c r="J175" s="2177"/>
      <c r="K175" s="2177"/>
      <c r="L175" s="2177"/>
      <c r="M175" s="2177"/>
      <c r="N175" s="2177"/>
      <c r="O175" s="2177"/>
      <c r="P175" s="2177"/>
      <c r="Q175" s="2177"/>
      <c r="R175" s="2177"/>
      <c r="S175" s="388"/>
    </row>
    <row r="176" spans="1:19" ht="60" customHeight="1">
      <c r="A176" s="416"/>
      <c r="B176" s="506" t="s">
        <v>1318</v>
      </c>
      <c r="C176" s="401" t="s">
        <v>1377</v>
      </c>
      <c r="D176" s="378"/>
      <c r="E176" s="497"/>
      <c r="F176" s="497"/>
      <c r="G176" s="2176">
        <v>3198000</v>
      </c>
      <c r="H176" s="2177"/>
      <c r="I176" s="2177"/>
      <c r="J176" s="2177"/>
      <c r="K176" s="2177"/>
      <c r="L176" s="2177"/>
      <c r="M176" s="2177"/>
      <c r="N176" s="2177"/>
      <c r="O176" s="2177"/>
      <c r="P176" s="2177"/>
      <c r="Q176" s="2177"/>
      <c r="R176" s="2177"/>
      <c r="S176" s="388"/>
    </row>
    <row r="177" spans="1:19" ht="60" customHeight="1">
      <c r="A177" s="416"/>
      <c r="B177" s="506" t="s">
        <v>1319</v>
      </c>
      <c r="C177" s="401" t="s">
        <v>1377</v>
      </c>
      <c r="D177" s="378"/>
      <c r="E177" s="497"/>
      <c r="F177" s="497"/>
      <c r="G177" s="2176">
        <v>3198000</v>
      </c>
      <c r="H177" s="2177"/>
      <c r="I177" s="2177"/>
      <c r="J177" s="2177"/>
      <c r="K177" s="2177"/>
      <c r="L177" s="2177"/>
      <c r="M177" s="2177"/>
      <c r="N177" s="2177"/>
      <c r="O177" s="2177"/>
      <c r="P177" s="2177"/>
      <c r="Q177" s="2177"/>
      <c r="R177" s="2177"/>
      <c r="S177" s="388"/>
    </row>
    <row r="178" spans="1:19" ht="60" customHeight="1">
      <c r="A178" s="416"/>
      <c r="B178" s="506" t="s">
        <v>1320</v>
      </c>
      <c r="C178" s="401" t="s">
        <v>1377</v>
      </c>
      <c r="D178" s="378"/>
      <c r="E178" s="497"/>
      <c r="F178" s="497"/>
      <c r="G178" s="2176">
        <v>3198000</v>
      </c>
      <c r="H178" s="2177"/>
      <c r="I178" s="2177"/>
      <c r="J178" s="2177"/>
      <c r="K178" s="2177"/>
      <c r="L178" s="2177"/>
      <c r="M178" s="2177"/>
      <c r="N178" s="2177"/>
      <c r="O178" s="2177"/>
      <c r="P178" s="2177"/>
      <c r="Q178" s="2177"/>
      <c r="R178" s="2177"/>
      <c r="S178" s="388"/>
    </row>
    <row r="179" spans="1:19" ht="60" customHeight="1">
      <c r="A179" s="416"/>
      <c r="B179" s="506" t="s">
        <v>1321</v>
      </c>
      <c r="C179" s="401" t="s">
        <v>1377</v>
      </c>
      <c r="D179" s="378"/>
      <c r="E179" s="497"/>
      <c r="F179" s="497"/>
      <c r="G179" s="2176">
        <v>2973000</v>
      </c>
      <c r="H179" s="2177"/>
      <c r="I179" s="2177"/>
      <c r="J179" s="2177"/>
      <c r="K179" s="2177"/>
      <c r="L179" s="2177"/>
      <c r="M179" s="2177"/>
      <c r="N179" s="2177"/>
      <c r="O179" s="2177"/>
      <c r="P179" s="2177"/>
      <c r="Q179" s="2177"/>
      <c r="R179" s="2177"/>
      <c r="S179" s="374"/>
    </row>
    <row r="180" spans="1:19" ht="60" customHeight="1">
      <c r="A180" s="416"/>
      <c r="B180" s="506" t="s">
        <v>1322</v>
      </c>
      <c r="C180" s="401" t="s">
        <v>1377</v>
      </c>
      <c r="D180" s="378"/>
      <c r="E180" s="497"/>
      <c r="F180" s="497"/>
      <c r="G180" s="2176">
        <v>2973000</v>
      </c>
      <c r="H180" s="2177"/>
      <c r="I180" s="2177"/>
      <c r="J180" s="2177"/>
      <c r="K180" s="2177"/>
      <c r="L180" s="2177"/>
      <c r="M180" s="2177"/>
      <c r="N180" s="2177"/>
      <c r="O180" s="2177"/>
      <c r="P180" s="2177"/>
      <c r="Q180" s="2177"/>
      <c r="R180" s="2177"/>
      <c r="S180" s="374"/>
    </row>
    <row r="181" spans="1:19" ht="60" customHeight="1">
      <c r="A181" s="416"/>
      <c r="B181" s="506" t="s">
        <v>1323</v>
      </c>
      <c r="C181" s="401" t="s">
        <v>1377</v>
      </c>
      <c r="D181" s="378"/>
      <c r="E181" s="497"/>
      <c r="F181" s="497"/>
      <c r="G181" s="2176">
        <v>2973000</v>
      </c>
      <c r="H181" s="2177"/>
      <c r="I181" s="2177"/>
      <c r="J181" s="2177"/>
      <c r="K181" s="2177"/>
      <c r="L181" s="2177"/>
      <c r="M181" s="2177"/>
      <c r="N181" s="2177"/>
      <c r="O181" s="2177"/>
      <c r="P181" s="2177"/>
      <c r="Q181" s="2177"/>
      <c r="R181" s="2177"/>
      <c r="S181" s="374"/>
    </row>
    <row r="182" spans="1:19" ht="60" customHeight="1">
      <c r="A182" s="416"/>
      <c r="B182" s="506" t="s">
        <v>1324</v>
      </c>
      <c r="C182" s="401" t="s">
        <v>1377</v>
      </c>
      <c r="D182" s="378"/>
      <c r="E182" s="497"/>
      <c r="F182" s="497"/>
      <c r="G182" s="2176">
        <v>2973000</v>
      </c>
      <c r="H182" s="2177"/>
      <c r="I182" s="2177"/>
      <c r="J182" s="2177"/>
      <c r="K182" s="2177"/>
      <c r="L182" s="2177"/>
      <c r="M182" s="2177"/>
      <c r="N182" s="2177"/>
      <c r="O182" s="2177"/>
      <c r="P182" s="2177"/>
      <c r="Q182" s="2177"/>
      <c r="R182" s="2177"/>
      <c r="S182" s="374"/>
    </row>
    <row r="183" spans="1:19" ht="39.950000000000003" customHeight="1">
      <c r="A183" s="315"/>
      <c r="B183" s="2174" t="s">
        <v>1378</v>
      </c>
      <c r="C183" s="2175"/>
      <c r="D183" s="378"/>
      <c r="E183" s="497"/>
      <c r="F183" s="497"/>
      <c r="G183" s="2176"/>
      <c r="H183" s="2177"/>
      <c r="I183" s="2177"/>
      <c r="J183" s="2177"/>
      <c r="K183" s="2177"/>
      <c r="L183" s="2177"/>
      <c r="M183" s="2177"/>
      <c r="N183" s="2177"/>
      <c r="O183" s="2177"/>
      <c r="P183" s="2177"/>
      <c r="Q183" s="2177"/>
      <c r="R183" s="2177"/>
      <c r="S183" s="374"/>
    </row>
    <row r="184" spans="1:19" ht="74.25" customHeight="1">
      <c r="A184" s="416"/>
      <c r="B184" s="503" t="s">
        <v>1326</v>
      </c>
      <c r="C184" s="401" t="s">
        <v>1377</v>
      </c>
      <c r="D184" s="378"/>
      <c r="E184" s="497"/>
      <c r="F184" s="497"/>
      <c r="G184" s="2176">
        <v>3898000</v>
      </c>
      <c r="H184" s="2177"/>
      <c r="I184" s="2177"/>
      <c r="J184" s="2177"/>
      <c r="K184" s="2177"/>
      <c r="L184" s="2177"/>
      <c r="M184" s="2177"/>
      <c r="N184" s="2177"/>
      <c r="O184" s="2177"/>
      <c r="P184" s="2177"/>
      <c r="Q184" s="2177"/>
      <c r="R184" s="2177"/>
      <c r="S184" s="374"/>
    </row>
    <row r="185" spans="1:19" ht="76.5" customHeight="1">
      <c r="A185" s="416"/>
      <c r="B185" s="503" t="s">
        <v>1327</v>
      </c>
      <c r="C185" s="401" t="s">
        <v>1377</v>
      </c>
      <c r="D185" s="378"/>
      <c r="E185" s="497"/>
      <c r="F185" s="497"/>
      <c r="G185" s="2176">
        <v>3898000</v>
      </c>
      <c r="H185" s="2177"/>
      <c r="I185" s="2177"/>
      <c r="J185" s="2177"/>
      <c r="K185" s="2177"/>
      <c r="L185" s="2177"/>
      <c r="M185" s="2177"/>
      <c r="N185" s="2177"/>
      <c r="O185" s="2177"/>
      <c r="P185" s="2177"/>
      <c r="Q185" s="2177"/>
      <c r="R185" s="2177"/>
      <c r="S185" s="374"/>
    </row>
    <row r="186" spans="1:19" ht="81" customHeight="1">
      <c r="A186" s="416"/>
      <c r="B186" s="503" t="s">
        <v>1328</v>
      </c>
      <c r="C186" s="401" t="s">
        <v>1377</v>
      </c>
      <c r="D186" s="378"/>
      <c r="E186" s="497"/>
      <c r="F186" s="507"/>
      <c r="G186" s="2176">
        <v>3898000</v>
      </c>
      <c r="H186" s="2177"/>
      <c r="I186" s="2177"/>
      <c r="J186" s="2177"/>
      <c r="K186" s="2177"/>
      <c r="L186" s="2177"/>
      <c r="M186" s="2177"/>
      <c r="N186" s="2177"/>
      <c r="O186" s="2177"/>
      <c r="P186" s="2177"/>
      <c r="Q186" s="2177"/>
      <c r="R186" s="2177"/>
      <c r="S186" s="374"/>
    </row>
    <row r="187" spans="1:19" ht="72" customHeight="1">
      <c r="A187" s="416"/>
      <c r="B187" s="503" t="s">
        <v>1329</v>
      </c>
      <c r="C187" s="401" t="s">
        <v>1377</v>
      </c>
      <c r="D187" s="378"/>
      <c r="E187" s="497"/>
      <c r="F187" s="497"/>
      <c r="G187" s="2176">
        <v>3473000</v>
      </c>
      <c r="H187" s="2177"/>
      <c r="I187" s="2220"/>
      <c r="J187" s="2220"/>
      <c r="K187" s="2220"/>
      <c r="L187" s="2220"/>
      <c r="M187" s="2220"/>
      <c r="N187" s="2220"/>
      <c r="O187" s="2220"/>
      <c r="P187" s="2220"/>
      <c r="Q187" s="2220"/>
      <c r="R187" s="2220"/>
      <c r="S187" s="374"/>
    </row>
    <row r="188" spans="1:19" ht="75" customHeight="1">
      <c r="A188" s="416"/>
      <c r="B188" s="508" t="s">
        <v>1330</v>
      </c>
      <c r="C188" s="401" t="s">
        <v>1377</v>
      </c>
      <c r="D188" s="378"/>
      <c r="E188" s="497"/>
      <c r="F188" s="497"/>
      <c r="G188" s="2176">
        <v>3473000</v>
      </c>
      <c r="H188" s="2177"/>
      <c r="I188" s="2220"/>
      <c r="J188" s="2220"/>
      <c r="K188" s="2220"/>
      <c r="L188" s="2220"/>
      <c r="M188" s="2220"/>
      <c r="N188" s="2220"/>
      <c r="O188" s="2220"/>
      <c r="P188" s="2220"/>
      <c r="Q188" s="2220"/>
      <c r="R188" s="2220"/>
      <c r="S188" s="374"/>
    </row>
    <row r="189" spans="1:19" ht="80.25" customHeight="1">
      <c r="A189" s="416"/>
      <c r="B189" s="462" t="s">
        <v>1331</v>
      </c>
      <c r="C189" s="401" t="s">
        <v>1377</v>
      </c>
      <c r="D189" s="378"/>
      <c r="E189" s="497"/>
      <c r="F189" s="497"/>
      <c r="G189" s="2176">
        <v>3473000</v>
      </c>
      <c r="H189" s="2177"/>
      <c r="I189" s="2220"/>
      <c r="J189" s="2220"/>
      <c r="K189" s="2220"/>
      <c r="L189" s="2220"/>
      <c r="M189" s="2220"/>
      <c r="N189" s="2220"/>
      <c r="O189" s="2220"/>
      <c r="P189" s="2220"/>
      <c r="Q189" s="2220"/>
      <c r="R189" s="2220"/>
      <c r="S189" s="374"/>
    </row>
    <row r="190" spans="1:19" ht="81" customHeight="1">
      <c r="A190" s="416"/>
      <c r="B190" s="509" t="s">
        <v>1332</v>
      </c>
      <c r="C190" s="401" t="s">
        <v>1377</v>
      </c>
      <c r="D190" s="378"/>
      <c r="E190" s="497"/>
      <c r="F190" s="497"/>
      <c r="G190" s="2176">
        <v>3473000</v>
      </c>
      <c r="H190" s="2177"/>
      <c r="I190" s="2220"/>
      <c r="J190" s="2220"/>
      <c r="K190" s="2220"/>
      <c r="L190" s="2220"/>
      <c r="M190" s="2220"/>
      <c r="N190" s="2220"/>
      <c r="O190" s="2220"/>
      <c r="P190" s="2220"/>
      <c r="Q190" s="2220"/>
      <c r="R190" s="2220"/>
      <c r="S190" s="374"/>
    </row>
    <row r="191" spans="1:19" ht="60" customHeight="1">
      <c r="A191" s="416"/>
      <c r="B191" s="510" t="s">
        <v>1333</v>
      </c>
      <c r="C191" s="401" t="s">
        <v>1377</v>
      </c>
      <c r="D191" s="378"/>
      <c r="E191" s="497"/>
      <c r="F191" s="497"/>
      <c r="G191" s="2176">
        <v>2850000</v>
      </c>
      <c r="H191" s="2177"/>
      <c r="I191" s="2177"/>
      <c r="J191" s="2177"/>
      <c r="K191" s="2177"/>
      <c r="L191" s="2177"/>
      <c r="M191" s="2177"/>
      <c r="N191" s="2177"/>
      <c r="O191" s="2177"/>
      <c r="P191" s="2177"/>
      <c r="Q191" s="2177"/>
      <c r="R191" s="2177"/>
      <c r="S191" s="379"/>
    </row>
  </sheetData>
  <mergeCells count="135">
    <mergeCell ref="S93:S95"/>
    <mergeCell ref="S99:S106"/>
    <mergeCell ref="S107:S112"/>
    <mergeCell ref="G191:R191"/>
    <mergeCell ref="G186:R186"/>
    <mergeCell ref="S114:S118"/>
    <mergeCell ref="G188:R188"/>
    <mergeCell ref="G189:R189"/>
    <mergeCell ref="G190:R190"/>
    <mergeCell ref="S120:S124"/>
    <mergeCell ref="S126:S143"/>
    <mergeCell ref="S144:S150"/>
    <mergeCell ref="S152:S164"/>
    <mergeCell ref="G187:R187"/>
    <mergeCell ref="B166:R166"/>
    <mergeCell ref="C167:F167"/>
    <mergeCell ref="G167:R167"/>
    <mergeCell ref="G168:R168"/>
    <mergeCell ref="G169:R169"/>
    <mergeCell ref="H99:R106"/>
    <mergeCell ref="B165:R165"/>
    <mergeCell ref="G170:R170"/>
    <mergeCell ref="D161:D164"/>
    <mergeCell ref="D157:D160"/>
    <mergeCell ref="B26:R26"/>
    <mergeCell ref="B35:S35"/>
    <mergeCell ref="B43:S43"/>
    <mergeCell ref="B52:R52"/>
    <mergeCell ref="S72:S74"/>
    <mergeCell ref="S75:S77"/>
    <mergeCell ref="S78:S80"/>
    <mergeCell ref="S82:S84"/>
    <mergeCell ref="S90:S92"/>
    <mergeCell ref="B59:R59"/>
    <mergeCell ref="B64:R64"/>
    <mergeCell ref="B70:R70"/>
    <mergeCell ref="G71:R71"/>
    <mergeCell ref="S37:S42"/>
    <mergeCell ref="S53:S58"/>
    <mergeCell ref="S60:S63"/>
    <mergeCell ref="S65:S68"/>
    <mergeCell ref="G27:R34"/>
    <mergeCell ref="G37:R42"/>
    <mergeCell ref="G44:R51"/>
    <mergeCell ref="G53:R58"/>
    <mergeCell ref="G66:P68"/>
    <mergeCell ref="G61:P63"/>
    <mergeCell ref="B120:R120"/>
    <mergeCell ref="A120:A124"/>
    <mergeCell ref="B5:B6"/>
    <mergeCell ref="C5:C6"/>
    <mergeCell ref="D5:D6"/>
    <mergeCell ref="D12:D19"/>
    <mergeCell ref="D21:D24"/>
    <mergeCell ref="D27:D34"/>
    <mergeCell ref="D37:D42"/>
    <mergeCell ref="D44:D51"/>
    <mergeCell ref="D53:D58"/>
    <mergeCell ref="D61:D63"/>
    <mergeCell ref="D66:D68"/>
    <mergeCell ref="D76:D77"/>
    <mergeCell ref="D79:D80"/>
    <mergeCell ref="D100:D106"/>
    <mergeCell ref="D108:D112"/>
    <mergeCell ref="D114:D118"/>
    <mergeCell ref="B99:D99"/>
    <mergeCell ref="A25:S25"/>
    <mergeCell ref="B121:R121"/>
    <mergeCell ref="B122:O122"/>
    <mergeCell ref="B123:R123"/>
    <mergeCell ref="B124:R124"/>
    <mergeCell ref="B183:C183"/>
    <mergeCell ref="G183:R183"/>
    <mergeCell ref="G184:R184"/>
    <mergeCell ref="G185:R185"/>
    <mergeCell ref="G171:R171"/>
    <mergeCell ref="G172:R172"/>
    <mergeCell ref="G173:R173"/>
    <mergeCell ref="G174:R174"/>
    <mergeCell ref="G175:R175"/>
    <mergeCell ref="G176:R176"/>
    <mergeCell ref="G177:R177"/>
    <mergeCell ref="G178:R178"/>
    <mergeCell ref="G179:R179"/>
    <mergeCell ref="G180:R180"/>
    <mergeCell ref="G181:R181"/>
    <mergeCell ref="G182:R182"/>
    <mergeCell ref="B125:F125"/>
    <mergeCell ref="G125:R125"/>
    <mergeCell ref="B144:F144"/>
    <mergeCell ref="G144:R144"/>
    <mergeCell ref="D153:D156"/>
    <mergeCell ref="G130:R133"/>
    <mergeCell ref="G152:R164"/>
    <mergeCell ref="G147:R147"/>
    <mergeCell ref="B151:R151"/>
    <mergeCell ref="E107:R107"/>
    <mergeCell ref="H108:I108"/>
    <mergeCell ref="H109:I109"/>
    <mergeCell ref="H110:I110"/>
    <mergeCell ref="H111:I111"/>
    <mergeCell ref="H112:I112"/>
    <mergeCell ref="E113:R113"/>
    <mergeCell ref="B119:R119"/>
    <mergeCell ref="B72:R72"/>
    <mergeCell ref="B75:R75"/>
    <mergeCell ref="B78:R78"/>
    <mergeCell ref="B82:R82"/>
    <mergeCell ref="B85:R85"/>
    <mergeCell ref="B86:R86"/>
    <mergeCell ref="B96:R96"/>
    <mergeCell ref="B97:R97"/>
    <mergeCell ref="B98:E98"/>
    <mergeCell ref="G87:R89"/>
    <mergeCell ref="G90:R92"/>
    <mergeCell ref="G93:R95"/>
    <mergeCell ref="G73:P74"/>
    <mergeCell ref="G76:O77"/>
    <mergeCell ref="G79:P80"/>
    <mergeCell ref="G83:P84"/>
    <mergeCell ref="A1:S1"/>
    <mergeCell ref="A2:S2"/>
    <mergeCell ref="B3:S3"/>
    <mergeCell ref="R4:S4"/>
    <mergeCell ref="E5:R5"/>
    <mergeCell ref="A8:R8"/>
    <mergeCell ref="B10:R10"/>
    <mergeCell ref="B11:F11"/>
    <mergeCell ref="B20:F20"/>
    <mergeCell ref="S5:S6"/>
    <mergeCell ref="S11:S19"/>
    <mergeCell ref="S20:S23"/>
    <mergeCell ref="G20:R24"/>
    <mergeCell ref="G11:R19"/>
    <mergeCell ref="A5:A6"/>
  </mergeCells>
  <pageMargins left="0.289370079" right="0.25" top="0.49803149600000002" bottom="0.484251969" header="0.31496062992126" footer="0.31496062992126"/>
  <pageSetup scale="65" orientation="landscape"/>
  <headerFooter>
    <oddFooter>&amp;CPage &amp;P&amp;R&amp;A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18</vt:i4>
      </vt:variant>
    </vt:vector>
  </HeadingPairs>
  <TitlesOfParts>
    <vt:vector size="45" baseType="lpstr">
      <vt:lpstr>Tháng 3-2018</vt:lpstr>
      <vt:lpstr>-công bố giá VLXD Q4.2021-PL2</vt:lpstr>
      <vt:lpstr>GIÁ VLXD THÁNG 4.2022 -PL2 </vt:lpstr>
      <vt:lpstr>GIÁ VLXD THÁNG 5.2022 -PL2  </vt:lpstr>
      <vt:lpstr>GIÁ VLXD THÁNG 6.2022 -PL2 </vt:lpstr>
      <vt:lpstr>GIÁ VLXD THÁNG 7.2022 -PL2  </vt:lpstr>
      <vt:lpstr>GIÁ VLXD THÁNG 9.2022 -PL2</vt:lpstr>
      <vt:lpstr>GIÁ VLXD THÁNG 10.2022 -PL2</vt:lpstr>
      <vt:lpstr>GIÁ VLXD THÁNG 11.2022 -PL2</vt:lpstr>
      <vt:lpstr>GIÁ VLXD THÁNG 12.2022 -PL2</vt:lpstr>
      <vt:lpstr>GIÁ VLXD THÁNG 01.2023-PL2</vt:lpstr>
      <vt:lpstr>GIÁ VLXD THÁNG 02.2023-PL2</vt:lpstr>
      <vt:lpstr>GIÁ VLXD THÁNG 3.2023-PL2</vt:lpstr>
      <vt:lpstr>GIÁ VLXD THÁNG 4.2023-PL2</vt:lpstr>
      <vt:lpstr>GIÁ VLXD THÁNG 5.2023-PL2</vt:lpstr>
      <vt:lpstr>GIÁ VLXD THÁNG 6.2023-PL2</vt:lpstr>
      <vt:lpstr>GIÁ VLXD THÁNG 7.2023-PL2</vt:lpstr>
      <vt:lpstr>GIÁ VLXD THÁNG 8.2023-PL2</vt:lpstr>
      <vt:lpstr>GIÁ VLXD THÁNG 9.2023-PL2</vt:lpstr>
      <vt:lpstr>GIÁ VLXD T10.2023-PL2</vt:lpstr>
      <vt:lpstr>GIÁ VLXD T11.2023-PL2</vt:lpstr>
      <vt:lpstr>GIÁ VLXD T12.2023-PL2)</vt:lpstr>
      <vt:lpstr>GIÁ VLXD T01.2024-PL2</vt:lpstr>
      <vt:lpstr>GIÁ VLXD T3.2024-PL</vt:lpstr>
      <vt:lpstr>Sheet1</vt:lpstr>
      <vt:lpstr>BIEN DONG GIA</vt:lpstr>
      <vt:lpstr>Sheet5</vt:lpstr>
      <vt:lpstr>'-công bố giá VLXD Q4.2021-PL2'!Print_Titles</vt:lpstr>
      <vt:lpstr>'GIÁ VLXD T01.2024-PL2'!Print_Titles</vt:lpstr>
      <vt:lpstr>'GIÁ VLXD T10.2023-PL2'!Print_Titles</vt:lpstr>
      <vt:lpstr>'GIÁ VLXD T11.2023-PL2'!Print_Titles</vt:lpstr>
      <vt:lpstr>'GIÁ VLXD T12.2023-PL2)'!Print_Titles</vt:lpstr>
      <vt:lpstr>'GIÁ VLXD T3.2024-PL'!Print_Titles</vt:lpstr>
      <vt:lpstr>'GIÁ VLXD THÁNG 10.2022 -PL2'!Print_Titles</vt:lpstr>
      <vt:lpstr>'GIÁ VLXD THÁNG 11.2022 -PL2'!Print_Titles</vt:lpstr>
      <vt:lpstr>'GIÁ VLXD THÁNG 12.2022 -PL2'!Print_Titles</vt:lpstr>
      <vt:lpstr>'GIÁ VLXD THÁNG 4.2022 -PL2 '!Print_Titles</vt:lpstr>
      <vt:lpstr>'GIÁ VLXD THÁNG 5.2022 -PL2  '!Print_Titles</vt:lpstr>
      <vt:lpstr>'GIÁ VLXD THÁNG 6.2022 -PL2 '!Print_Titles</vt:lpstr>
      <vt:lpstr>'GIÁ VLXD THÁNG 6.2023-PL2'!Print_Titles</vt:lpstr>
      <vt:lpstr>'GIÁ VLXD THÁNG 7.2022 -PL2  '!Print_Titles</vt:lpstr>
      <vt:lpstr>'GIÁ VLXD THÁNG 7.2023-PL2'!Print_Titles</vt:lpstr>
      <vt:lpstr>'GIÁ VLXD THÁNG 8.2023-PL2'!Print_Titles</vt:lpstr>
      <vt:lpstr>'GIÁ VLXD THÁNG 9.2022 -PL2'!Print_Titles</vt:lpstr>
      <vt:lpstr>'GIÁ VLXD THÁNG 9.2023-PL2'!Print_Titles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Cop.</dc:creator>
  <cp:lastModifiedBy>USER</cp:lastModifiedBy>
  <cp:lastPrinted>2024-03-12T09:51:18Z</cp:lastPrinted>
  <dcterms:created xsi:type="dcterms:W3CDTF">2018-02-23T07:38:00Z</dcterms:created>
  <dcterms:modified xsi:type="dcterms:W3CDTF">2024-03-13T04:33:18Z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7F15AEA2C4224F93A91C91280E30F16E</vt:lpwstr>
  </property>
  <property fmtid="{D5CDD505-2E9C-101B-9397-08002B2CF9AE}" pid="3" name="KSOProductBuildVer">
    <vt:lpwstr>1033-11.2.0.11516</vt:lpwstr>
  </property>
</Properties>
</file>